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FBF5916-44AE-48DD-B2CD-1D25E2BBACB5}" xr6:coauthVersionLast="45" xr6:coauthVersionMax="45" xr10:uidLastSave="{00000000-0000-0000-0000-000000000000}"/>
  <bookViews>
    <workbookView xWindow="5066" yWindow="563"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combined'!$A$2:$F$268</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<sst xmlns="http://schemas.openxmlformats.org/spreadsheetml/2006/main" count="2928" uniqueCount="1146">
  <si>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</si>
  <si>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</si>
  <si>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</si>
  <si>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</si>
  <si>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</si>
  <si>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</si>
  <si>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</si>
  <si>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</si>
  <si>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</si>
  <si>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</si>
  <si>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</si>
  <si>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</si>
  <si>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</si>
  <si>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</si>
  <si>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</si>
  <si>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</si>
  <si>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</si>
  <si>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</si>
  <si>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</si>
  <si>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</si>
  <si>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</si>
  <si>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</si>
  <si>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</si>
  <si>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</si>
  <si>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</si>
  <si>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</si>
  <si>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</si>
  <si>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</si>
  <si>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</si>
  <si>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</si>
  <si>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</si>
  <si>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</si>
  <si>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</si>
  <si>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</si>
  <si>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</si>
  <si>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</si>
  <si>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</si>
  <si>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</si>
  <si>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</si>
  <si>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</si>
  <si>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</si>
  <si>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</si>
  <si>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</si>
  <si>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</si>
  <si>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</si>
  <si>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</si>
  <si>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</si>
  <si>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</si>
  <si>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</si>
  <si>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</si>
  <si>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</si>
  <si>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</si>
  <si>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</si>
  <si>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</si>
  <si>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</si>
  <si>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</si>
  <si>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</si>
  <si>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</si>
  <si>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</si>
  <si>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</si>
  <si>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</si>
  <si>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</si>
  <si>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</si>
  <si>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</si>
  <si>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</si>
  <si>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</si>
  <si>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</si>
  <si>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</si>
  <si>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</si>
  <si>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</si>
  <si>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</si>
  <si>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</si>
  <si>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</si>
  <si>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</si>
  <si>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</si>
  <si>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</si>
  <si>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</si>
  <si>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</si>
  <si>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</si>
  <si>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</si>
  <si>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</si>
  <si>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</si>
  <si>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</si>
  <si>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</si>
  <si>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</si>
  <si>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</si>
  <si>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</si>
  <si>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</si>
  <si>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</si>
  <si>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</si>
  <si>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</si>
  <si>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</si>
  <si>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</si>
  <si>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</si>
  <si>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</si>
  <si>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</si>
  <si>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</si>
  <si>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</si>
  <si>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</si>
  <si>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</si>
  <si>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</si>
  <si>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</si>
  <si>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</si>
  <si>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</si>
  <si>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</si>
  <si>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</si>
  <si>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</si>
  <si>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</si>
  <si>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</si>
  <si>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</si>
  <si>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</si>
  <si>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</si>
  <si>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</si>
  <si>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</si>
  <si>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</si>
  <si>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</si>
  <si>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</si>
  <si>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</si>
  <si>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</si>
  <si>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</si>
  <si>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</si>
  <si>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</si>
  <si>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</si>
  <si>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</si>
  <si>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</si>
  <si>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</si>
  <si>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</si>
  <si>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</si>
  <si>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</si>
  <si>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</si>
  <si>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</si>
  <si>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</si>
  <si>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</si>
  <si>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</si>
  <si>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</si>
  <si>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</si>
  <si>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</si>
  <si>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</si>
  <si>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</si>
  <si>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</si>
  <si>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</si>
  <si>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</si>
  <si>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</si>
  <si>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</si>
  <si>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</si>
  <si>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</si>
  <si>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</si>
  <si>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</si>
  <si>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</si>
  <si>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</si>
  <si>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</si>
  <si>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</si>
  <si>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</si>
  <si>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</si>
  <si>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</si>
  <si>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</si>
  <si>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</si>
  <si>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</si>
  <si>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</si>
  <si>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</si>
  <si>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</si>
  <si>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</si>
  <si>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</si>
  <si>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</si>
  <si>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</si>
  <si>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</si>
  <si>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</si>
  <si>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</si>
  <si>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</si>
  <si>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</si>
  <si>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</si>
  <si>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</si>
  <si>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</si>
  <si>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</si>
  <si>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</si>
  <si>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</si>
  <si>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</si>
  <si>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</si>
  <si>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</si>
  <si>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</si>
  <si>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</si>
  <si>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</si>
  <si>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</si>
  <si>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</si>
  <si>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</si>
  <si>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</si>
  <si>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</si>
  <si>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</si>
  <si>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</si>
  <si>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</si>
  <si>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</si>
  <si>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</si>
  <si>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</si>
  <si>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</si>
  <si>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</si>
  <si>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</si>
  <si>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</si>
  <si>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</si>
  <si>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</si>
  <si>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</si>
  <si>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</si>
  <si>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</si>
  <si>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</si>
  <si>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</si>
  <si>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</si>
  <si>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</si>
  <si>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</si>
  <si>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</si>
  <si>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</si>
  <si>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</si>
  <si>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</si>
  <si>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</si>
  <si>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</si>
  <si>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</si>
  <si>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</si>
  <si>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</si>
  <si>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</si>
  <si>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</si>
  <si>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</si>
  <si>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</si>
  <si>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</si>
  <si>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</si>
  <si>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</si>
  <si>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</si>
  <si>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</si>
  <si>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</si>
  <si>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</si>
  <si>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</si>
  <si>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</si>
  <si>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</si>
  <si>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</si>
  <si>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</si>
  <si>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</si>
  <si>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</si>
  <si>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</si>
  <si>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</si>
  <si>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</si>
  <si>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</si>
  <si>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</si>
  <si>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</si>
  <si>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</si>
  <si>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</si>
  <si>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</si>
  <si>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</si>
  <si>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</si>
  <si>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</si>
  <si>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</si>
  <si>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</si>
  <si>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</si>
  <si>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</si>
  <si>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</si>
  <si>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</si>
  <si>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</si>
  <si>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</si>
  <si>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</si>
  <si>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</si>
  <si>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</si>
  <si>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</si>
  <si>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</si>
  <si>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</si>
  <si>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</si>
  <si>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</si>
  <si>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</si>
  <si>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</si>
  <si>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</si>
  <si>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</si>
  <si>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</si>
  <si>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</si>
  <si>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</si>
  <si>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</si>
  <si>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</si>
  <si>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</si>
  <si>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</si>
  <si>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</si>
  <si>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</si>
  <si>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</si>
  <si>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</si>
  <si>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</si>
  <si>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</si>
  <si>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</si>
  <si>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</si>
  <si>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</si>
  <si>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</si>
  <si>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</si>
  <si>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</si>
  <si>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</si>
  <si>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</si>
  <si>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</si>
  <si>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</si>
  <si>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</si>
  <si>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</si>
  <si>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</si>
  <si>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</si>
  <si>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</si>
  <si>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</si>
  <si>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</si>
  <si>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</si>
  <si>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</si>
  <si>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</si>
  <si>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</si>
  <si>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</si>
  <si>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</si>
  <si>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</si>
  <si>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</si>
  <si>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</si>
  <si>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</si>
  <si>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</si>
  <si>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</si>
  <si>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</si>
  <si>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</si>
  <si>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</si>
  <si>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</si>
  <si>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</si>
  <si>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</si>
  <si>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</si>
  <si>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</si>
  <si>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</si>
  <si>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</si>
  <si>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</si>
  <si>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</si>
  <si>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</si>
  <si>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</si>
  <si>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</si>
  <si>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</si>
  <si>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</si>
  <si>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</si>
  <si>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</si>
  <si>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</si>
  <si>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</si>
  <si>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</si>
  <si>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</si>
  <si>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</si>
  <si>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</si>
  <si>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</si>
  <si>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</si>
  <si>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</si>
  <si>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</si>
  <si>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</si>
  <si>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</si>
  <si>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</si>
  <si>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</si>
  <si>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</si>
  <si>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</si>
  <si>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</si>
  <si>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</si>
  <si>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</si>
  <si>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</si>
  <si>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</si>
  <si>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</si>
  <si>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</si>
  <si>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</si>
  <si>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</si>
  <si>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</si>
  <si>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</si>
  <si>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</si>
  <si>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</si>
  <si>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</si>
  <si>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</si>
  <si>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</si>
  <si>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</si>
  <si>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</si>
  <si>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</si>
  <si>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</si>
  <si>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</si>
  <si>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</si>
  <si>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</si>
  <si>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</si>
  <si>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</si>
  <si>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</si>
  <si>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</si>
  <si>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</si>
  <si>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</si>
  <si>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</si>
  <si>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</si>
  <si>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</si>
  <si>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</si>
  <si>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</si>
  <si>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</si>
  <si>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</si>
  <si>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</si>
  <si>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</si>
  <si>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</si>
  <si>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</si>
  <si>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</si>
  <si>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</si>
  <si>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</si>
  <si>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</si>
  <si>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</si>
  <si>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</si>
  <si>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</si>
  <si>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</si>
  <si>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</si>
  <si>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</si>
  <si>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</si>
  <si>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</si>
  <si>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</si>
  <si>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</si>
  <si>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</si>
  <si>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</si>
  <si>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</si>
  <si>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</si>
  <si>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</si>
  <si>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</si>
  <si>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</si>
  <si>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</si>
  <si>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</si>
  <si>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</si>
  <si>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</si>
  <si>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</si>
  <si>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</si>
  <si>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</si>
  <si>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</si>
  <si>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</si>
  <si>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</si>
  <si>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</si>
  <si>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</si>
  <si>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</si>
  <si>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</si>
  <si>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</si>
  <si>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</si>
  <si>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</si>
  <si>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</si>
  <si>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</si>
  <si>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</si>
  <si>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</si>
  <si>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</si>
  <si>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</si>
  <si>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</si>
  <si>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</si>
  <si>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</si>
  <si>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</si>
  <si>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</si>
  <si>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</si>
  <si>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</si>
  <si>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</si>
  <si>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</si>
  <si>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</si>
  <si>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</si>
  <si>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</si>
  <si>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</si>
  <si>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</si>
  <si>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</si>
  <si>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</si>
  <si>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</si>
  <si>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</si>
  <si>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</si>
  <si>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</si>
  <si>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</si>
  <si>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</si>
  <si>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</si>
  <si>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</si>
  <si>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</si>
  <si>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</si>
  <si>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</si>
  <si>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</si>
  <si>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</si>
  <si>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</si>
  <si>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</si>
  <si>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</si>
  <si>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</si>
  <si>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</si>
  <si>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</si>
  <si>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</si>
  <si>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</si>
  <si>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</si>
  <si>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</si>
  <si>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</si>
  <si>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</si>
  <si>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</si>
  <si>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</si>
  <si>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</si>
  <si>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</si>
  <si>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</si>
  <si>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</si>
  <si>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</si>
  <si>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</si>
  <si>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</si>
  <si>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</si>
  <si>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</si>
  <si>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</si>
  <si>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</si>
  <si>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</si>
  <si>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</si>
  <si>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</si>
  <si>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</si>
  <si>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</si>
  <si>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</si>
  <si>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</si>
  <si>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</si>
  <si>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</si>
  <si>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</si>
  <si>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</si>
  <si>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</si>
  <si>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</si>
  <si>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</si>
  <si>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</si>
  <si>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</si>
  <si>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</si>
  <si>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</si>
  <si>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</si>
  <si>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</si>
  <si>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</si>
  <si>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</si>
  <si>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</si>
  <si>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</si>
  <si>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</si>
  <si>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</si>
  <si>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</si>
  <si>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</si>
  <si>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</si>
  <si>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</si>
  <si>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</si>
  <si>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</si>
  <si>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</si>
  <si>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</si>
  <si>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</si>
  <si>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</si>
  <si>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</si>
  <si>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</si>
  <si>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</si>
  <si>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</si>
  <si>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</si>
  <si>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</si>
  <si>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</si>
  <si>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</si>
  <si>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</si>
  <si>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</si>
  <si>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</si>
  <si>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</si>
  <si>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</si>
  <si>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</si>
  <si>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</si>
  <si>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</si>
  <si>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</si>
  <si>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</si>
  <si>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</si>
  <si>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</si>
  <si>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</si>
  <si>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</si>
  <si>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</si>
  <si>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</si>
  <si>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</si>
  <si>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</si>
  <si>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</si>
  <si>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</si>
  <si>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</si>
  <si>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</si>
  <si>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</si>
  <si>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</si>
  <si>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</si>
  <si>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</si>
  <si>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</si>
  <si>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</si>
  <si>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</si>
  <si>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</si>
  <si>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</si>
  <si>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</si>
  <si>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</si>
  <si>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</si>
  <si>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</si>
  <si>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</si>
  <si>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</si>
  <si>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</si>
  <si>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</si>
  <si>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</si>
  <si>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</si>
  <si>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</si>
  <si>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</si>
  <si>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</si>
  <si>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</si>
  <si>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</si>
  <si>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</si>
  <si>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</si>
  <si>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</si>
  <si>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</si>
  <si>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</si>
  <si>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</si>
  <si>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</si>
  <si>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</si>
  <si>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</si>
  <si>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</si>
  <si>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</si>
  <si>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</si>
  <si>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</si>
  <si>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</si>
  <si>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</si>
  <si>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</si>
  <si>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</si>
  <si>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</si>
  <si>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</si>
  <si>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</si>
  <si>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</si>
  <si>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</si>
  <si>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</si>
  <si>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</si>
  <si>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</si>
  <si>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</si>
  <si>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</si>
  <si>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</si>
  <si>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</si>
  <si>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</si>
  <si>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</si>
  <si>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</si>
  <si>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</si>
  <si>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</si>
  <si>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</si>
  <si>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</si>
  <si>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</si>
  <si>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</si>
  <si>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</si>
  <si>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</si>
  <si>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</si>
  <si>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</si>
  <si>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</si>
  <si>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</si>
  <si>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</si>
  <si>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</si>
  <si>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</si>
  <si>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</si>
  <si>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</si>
  <si>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</si>
  <si>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</si>
  <si>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</si>
  <si>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</si>
  <si>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</si>
  <si>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</si>
  <si>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</si>
  <si>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</si>
  <si>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</si>
  <si>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</si>
  <si>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</si>
  <si>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</si>
  <si>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</si>
  <si>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</si>
  <si>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</si>
  <si>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</si>
  <si>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</si>
  <si>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</si>
  <si>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</si>
  <si>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</si>
  <si>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</si>
  <si>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</si>
  <si>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</si>
  <si>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</si>
  <si>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</si>
  <si>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</si>
  <si>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</si>
  <si>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</si>
  <si>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</si>
  <si>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</si>
  <si>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</si>
  <si>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</si>
  <si>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</si>
  <si>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</si>
  <si>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</si>
  <si>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</si>
  <si>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</si>
  <si>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</si>
  <si>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</si>
  <si>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</si>
  <si>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</si>
  <si>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</si>
  <si>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</si>
  <si>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</si>
  <si>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</si>
  <si>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</si>
  <si>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</si>
  <si>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</si>
  <si>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</si>
  <si>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</si>
  <si>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</si>
  <si>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</si>
  <si>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</si>
  <si>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</si>
  <si>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</si>
  <si>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</si>
  <si>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</si>
  <si>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</si>
  <si>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</si>
  <si>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</si>
  <si>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</si>
  <si>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</si>
  <si>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</si>
  <si>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</si>
  <si>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</si>
  <si>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</si>
  <si>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</si>
  <si>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</si>
  <si>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</si>
  <si>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</si>
  <si>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</si>
  <si>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</si>
  <si>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</si>
  <si>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</si>
  <si>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</si>
  <si>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</si>
  <si>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</si>
  <si>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</si>
  <si>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</si>
  <si>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</si>
  <si>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</si>
  <si>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</si>
  <si>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</si>
  <si>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</si>
  <si>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</si>
  <si>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</si>
  <si>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</si>
  <si>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</si>
  <si>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</si>
  <si>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</si>
  <si>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</si>
  <si>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</si>
  <si>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</si>
  <si>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</si>
  <si>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</si>
  <si>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</si>
  <si>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</si>
  <si>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</si>
  <si>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</si>
  <si>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</si>
  <si>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</si>
  <si>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</si>
  <si>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</si>
  <si>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</si>
  <si>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</si>
  <si>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</si>
  <si>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</si>
  <si>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</si>
  <si>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</si>
  <si>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</si>
  <si>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</si>
  <si>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</si>
  <si>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</si>
  <si>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</si>
  <si>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</si>
  <si>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</si>
  <si>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</si>
  <si>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</si>
  <si>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</si>
  <si>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</si>
  <si>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</si>
  <si>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</si>
  <si>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</si>
  <si>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</si>
  <si>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</si>
  <si>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</si>
  <si>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</si>
  <si>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</si>
  <si>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</si>
  <si>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</si>
  <si>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</si>
  <si>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</si>
  <si>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</si>
  <si>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</si>
  <si>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</si>
  <si>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</si>
  <si>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</si>
  <si>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</si>
  <si>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</si>
  <si>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</si>
  <si>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</si>
  <si>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</si>
  <si>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</si>
  <si>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</si>
  <si>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</si>
  <si>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</si>
  <si>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</si>
  <si>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</si>
  <si>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</si>
  <si>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</si>
  <si>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</si>
  <si>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</si>
  <si>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</si>
  <si>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</si>
  <si>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</si>
  <si>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</si>
  <si>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</si>
  <si>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</si>
  <si>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</si>
  <si>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</si>
  <si>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</si>
  <si>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</si>
  <si>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</si>
  <si>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</si>
  <si>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</si>
  <si>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</si>
  <si>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</si>
  <si>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</si>
  <si>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</si>
  <si>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</si>
  <si>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</si>
  <si>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</si>
  <si>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</si>
  <si>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</si>
  <si>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</si>
  <si>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</si>
  <si>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</si>
  <si>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</si>
  <si>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</si>
  <si>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</si>
  <si>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</si>
  <si>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</si>
  <si>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</si>
  <si>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</si>
  <si>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</si>
  <si>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</si>
  <si>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</si>
  <si>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</si>
  <si>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</si>
  <si>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</si>
  <si>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</si>
  <si>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</si>
  <si>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</si>
  <si>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</si>
  <si>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</si>
  <si>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</si>
  <si>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</si>
  <si>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</si>
  <si>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</si>
  <si>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</si>
  <si>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</si>
  <si>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</si>
  <si>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</si>
  <si>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</si>
  <si>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</si>
  <si>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</si>
  <si>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</si>
  <si>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</si>
  <si>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</si>
  <si>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</si>
  <si>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</si>
  <si>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</si>
  <si>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</si>
  <si>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</si>
  <si>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</si>
  <si>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</si>
  <si>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</si>
  <si>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</si>
  <si>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</si>
  <si>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</si>
  <si>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</si>
  <si>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</si>
  <si>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</si>
  <si>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</si>
  <si>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</si>
  <si>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</si>
  <si>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</si>
  <si>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</si>
  <si>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</si>
  <si>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</si>
  <si>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</si>
  <si>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</si>
  <si>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</si>
  <si>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</si>
  <si>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</si>
  <si>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</si>
  <si>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</si>
  <si>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</si>
  <si>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</si>
  <si>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</si>
  <si>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</si>
  <si>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</si>
  <si>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</si>
  <si>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</si>
  <si>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</si>
  <si>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</si>
  <si>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</si>
  <si>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</si>
  <si>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</si>
  <si>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</si>
  <si>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</si>
  <si>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</si>
  <si>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</si>
  <si>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</si>
  <si>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</si>
  <si>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</si>
  <si>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</si>
  <si>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</si>
  <si>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</si>
  <si>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</si>
  <si>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</si>
  <si>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</si>
  <si>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</si>
  <si>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</si>
  <si>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</si>
  <si>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</si>
  <si>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</si>
  <si>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</si>
  <si>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</si>
  <si>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</si>
  <si>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</si>
  <si>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</si>
  <si>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</si>
  <si>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</si>
  <si>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</si>
  <si>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</si>
  <si>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</si>
  <si>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</si>
  <si>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</si>
  <si>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</si>
  <si>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</si>
  <si>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</si>
  <si>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</si>
  <si>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</si>
  <si>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</si>
  <si>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</si>
  <si>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</si>
  <si>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</si>
  <si>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</si>
  <si>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</si>
  <si>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</si>
  <si>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</si>
  <si>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</si>
  <si>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</si>
  <si>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</si>
  <si>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</si>
  <si>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</si>
  <si>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</si>
  <si>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</si>
  <si>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</si>
  <si>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</si>
  <si>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</si>
  <si>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</si>
  <si>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</si>
  <si>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</si>
  <si>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</si>
  <si>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</si>
  <si>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</si>
  <si>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</si>
  <si>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</si>
  <si>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</si>
  <si>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</si>
  <si>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</si>
  <si>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</si>
  <si>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</si>
  <si>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</si>
  <si>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</si>
  <si>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</si>
  <si>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</si>
  <si>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</si>
  <si>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</si>
  <si>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</si>
  <si>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</si>
  <si>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</si>
  <si>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</si>
  <si>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</si>
  <si>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</si>
  <si>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</si>
  <si>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</si>
  <si>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</si>
  <si>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</si>
  <si>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</si>
  <si>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</si>
  <si>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</si>
  <si>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</si>
  <si>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</si>
  <si>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</si>
  <si>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</si>
  <si>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</si>
  <si>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</si>
  <si>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</si>
  <si>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</si>
  <si>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</si>
  <si>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</si>
  <si>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</si>
  <si>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</si>
  <si>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</si>
  <si>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</si>
  <si>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</si>
  <si>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</si>
  <si>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</si>
  <si>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</si>
  <si>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</si>
  <si>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</si>
  <si>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</si>
  <si>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</si>
  <si>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</si>
  <si>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</si>
  <si>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</si>
  <si>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</si>
  <si>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</si>
  <si>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</si>
  <si>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</si>
  <si>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</si>
  <si>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</si>
  <si>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</si>
  <si>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</si>
  <si>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</si>
  <si>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</si>
  <si>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</si>
  <si>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</si>
  <si>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</si>
  <si>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</si>
  <si>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</si>
  <si>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</si>
  <si>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</si>
  <si>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</si>
  <si>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</si>
  <si>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</si>
  <si>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</si>
  <si>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</si>
  <si>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</si>
  <si>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</si>
  <si>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</si>
  <si>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</si>
  <si>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</si>
  <si>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</si>
  <si>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</si>
  <si>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</si>
  <si>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</si>
  <si>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</si>
  <si>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</si>
  <si>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</si>
  <si>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</si>
  <si>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</si>
  <si>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</si>
  <si>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</si>
  <si>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</si>
  <si>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</si>
  <si>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</si>
  <si>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</si>
  <si>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</si>
  <si>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</si>
  <si>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</si>
  <si>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</si>
  <si>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</si>
  <si>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</si>
  <si>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</si>
  <si>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</si>
  <si>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</si>
  <si>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</si>
  <si>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</si>
  <si>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</si>
  <si>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</si>
  <si>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</si>
  <si>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</si>
  <si>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</si>
  <si>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</si>
  <si>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</si>
  <si>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</si>
  <si>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</si>
  <si>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</si>
  <si>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</si>
  <si>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</si>
  <si>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</si>
  <si>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</si>
  <si>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</si>
  <si>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</si>
  <si>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</si>
  <si>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</si>
  <si>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</si>
  <si>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</si>
  <si>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</si>
  <si>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</si>
  <si>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</si>
  <si>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</si>
  <si>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</si>
  <si>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</si>
  <si>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</si>
  <si>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</si>
  <si>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</si>
  <si>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</si>
  <si>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</si>
  <si>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</si>
  <si>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</si>
  <si>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</si>
  <si>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</si>
  <si>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</si>
  <si>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</si>
  <si>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</si>
  <si>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</si>
  <si>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</si>
  <si>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</si>
  <si>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</si>
  <si>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</si>
  <si>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</si>
  <si>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</si>
  <si>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</si>
  <si>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</si>
  <si>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</si>
  <si>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</si>
  <si>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</si>
  <si>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</si>
  <si>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</si>
  <si>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</si>
  <si>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</si>
  <si>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</si>
  <si>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</si>
  <si>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</si>
  <si>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</si>
  <si>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</si>
  <si>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</si>
  <si>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</si>
  <si>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</si>
  <si>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</si>
  <si>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</si>
  <si>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</si>
  <si>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</si>
  <si>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</si>
  <si>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</si>
  <si>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</si>
  <si>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</si>
  <si>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</si>
  <si>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</si>
  <si>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</si>
  <si>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</si>
  <si>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</si>
  <si>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</si>
  <si>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</si>
  <si>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</si>
  <si>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</si>
  <si>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</si>
  <si>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</si>
  <si>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</si>
  <si>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</si>
  <si>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</si>
  <si>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</si>
  <si>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</si>
  <si>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</si>
  <si>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</si>
  <si>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</si>
  <si>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</si>
  <si>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</si>
  <si>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</si>
  <si>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</si>
  <si>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</si>
  <si>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</si>
  <si>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</si>
  <si>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</si>
  <si>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</si>
  <si>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</si>
  <si>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</si>
  <si>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</si>
  <si>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</si>
  <si>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</si>
  <si>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</si>
  <si>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</si>
  <si>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</si>
  <si>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</si>
  <si>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10 September 2020</t>
  </si>
  <si>
    <t>Total cases by DHB, as at 9.00 am, 10 September 2020</t>
  </si>
  <si>
    <t>Source: DHB survey as at 9.00 am, 10 September 2020</t>
  </si>
  <si>
    <t>Total cases by age as at 9.00 am, 10 September 2020</t>
  </si>
  <si>
    <t>Lab testing for COVID-19 as at 9.00 am 10 September 2020</t>
  </si>
  <si>
    <t>3 September to 9 September 2020</t>
  </si>
  <si>
    <t>22 January to 9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</si>
</sst>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221, new today= 0 ,Active 20 ,Recovered 200 ,Deaths 1, &lt;/title&gt;</v>
      </c>
      <c r="G9" s="47">
        <f>VLOOKUP(A9,ImportPopDBH!$A$48:$E$67,5)</f>
        <v>165610</v>
      </c>
      <c r="J9">
        <f>'ImportMoH combined'!E18</f>
        <v>221</v>
      </c>
      <c r="M9">
        <f>'ImportMoH combined'!G18</f>
        <v>0</v>
      </c>
      <c r="P9">
        <f>'ImportMoH combined'!B18</f>
        <v>20</v>
      </c>
      <c r="R9">
        <f>'ImportMoH combined'!C18</f>
        <v>200</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210, new today= 0 ,Active 24 ,Recovered 185 ,Deaths 1, &lt;/title&gt;</v>
      </c>
      <c r="G13" s="47">
        <f>VLOOKUP(A13,ImportPopDBH!$A$48:$E$67,5)</f>
        <v>150770</v>
      </c>
      <c r="J13">
        <f>'ImportMoH combined'!E22</f>
        <v>210</v>
      </c>
      <c r="M13">
        <f>'ImportMoH combined'!G22</f>
        <v>0</v>
      </c>
      <c r="P13">
        <f>'ImportMoH combined'!B22</f>
        <v>24</v>
      </c>
      <c r="R13">
        <f>'ImportMoH combined'!C22</f>
        <v>185</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22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1182</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43" sqref="B143"/>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1441</v>
      </c>
      <c r="F40" s="54">
        <f>'ImportMoH combined'!C4</f>
        <v>4</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1792</v>
      </c>
      <c r="F42" s="54">
        <f>'ImportMoH combined'!C6</f>
        <v>4</v>
      </c>
      <c r="V42" s="3" t="s">
        <v>1</v>
      </c>
      <c r="W42">
        <v>0.60438082561506901</v>
      </c>
    </row>
    <row r="43" spans="2:28" x14ac:dyDescent="0.3">
      <c r="B43" t="str">
        <f t="shared" si="1"/>
        <v>text {</v>
      </c>
      <c r="C43" s="52" t="s">
        <v>545</v>
      </c>
      <c r="D43" s="54" t="str">
        <f>'ImportMoH combined'!A7</f>
        <v>Number of recovered cases</v>
      </c>
      <c r="E43" s="54">
        <f>'ImportMoH combined'!B7</f>
        <v>1648</v>
      </c>
      <c r="F43" s="54">
        <f>'ImportMoH combined'!C7</f>
        <v>9</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120</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{v:1441},{v:4}],</v>
      </c>
      <c r="C59" t="s">
        <v>563</v>
      </c>
      <c r="D59" t="str">
        <f t="shared" ref="D59:D64" si="4">D40</f>
        <v>Number of confirmed cases in New Zealand</v>
      </c>
      <c r="E59" s="48" t="s">
        <v>571</v>
      </c>
      <c r="F59">
        <f t="shared" ref="F59:F64" si="5">E40</f>
        <v>1441</v>
      </c>
      <c r="G59" t="s">
        <v>569</v>
      </c>
      <c r="H59">
        <f t="shared" ref="H59:H64" si="6">F40</f>
        <v>4</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{v:1792},{v:4}],</v>
      </c>
      <c r="C61" t="s">
        <v>563</v>
      </c>
      <c r="D61" t="str">
        <f t="shared" si="4"/>
        <v>Number of confirmed and probable cases</v>
      </c>
      <c r="E61" s="48" t="s">
        <v>571</v>
      </c>
      <c r="F61">
        <f t="shared" si="5"/>
        <v>1792</v>
      </c>
      <c r="G61" t="s">
        <v>569</v>
      </c>
      <c r="H61">
        <f t="shared" si="6"/>
        <v>4</v>
      </c>
      <c r="I61" t="s">
        <v>570</v>
      </c>
      <c r="J61" t="s">
        <v>566</v>
      </c>
      <c r="AB61" s="12" t="s">
        <v>370</v>
      </c>
    </row>
    <row r="62" spans="1:28" x14ac:dyDescent="0.3">
      <c r="B62" t="str">
        <f t="shared" si="3"/>
        <v>['Number of recovered cases',  {v:1648},{v:9}],</v>
      </c>
      <c r="C62" t="s">
        <v>563</v>
      </c>
      <c r="D62" t="str">
        <f t="shared" si="4"/>
        <v>Number of recovered cases</v>
      </c>
      <c r="E62" s="48" t="s">
        <v>571</v>
      </c>
      <c r="F62">
        <f t="shared" si="5"/>
        <v>1648</v>
      </c>
      <c r="G62" t="s">
        <v>569</v>
      </c>
      <c r="H62">
        <f t="shared" si="6"/>
        <v>9</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{v:120},{v:-5}]</v>
      </c>
      <c r="C64" t="s">
        <v>563</v>
      </c>
      <c r="D64" t="str">
        <f t="shared" si="4"/>
        <v>Number of active cases</v>
      </c>
      <c r="E64" s="48" t="s">
        <v>571</v>
      </c>
      <c r="F64">
        <f t="shared" si="5"/>
        <v>120</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'0.25',</v>
      </c>
      <c r="C131" s="48" t="s">
        <v>672</v>
      </c>
      <c r="D131" s="82">
        <f>'ImportMoH combined'!$B$64</f>
        <v>0.25</v>
      </c>
      <c r="E131" t="s">
        <v>670</v>
      </c>
      <c r="AB131" s="12"/>
    </row>
    <row r="132" spans="2:28" ht="16.399999999999999" thickTop="1" thickBot="1" x14ac:dyDescent="0.35">
      <c r="B132" t="str">
        <f>CONCATENATE(C132,D132,E132)</f>
        <v>'Transmission Type': 'Imported related cases'</v>
      </c>
      <c r="C132" s="48" t="s">
        <v>673</v>
      </c>
      <c r="D132" s="84" t="str">
        <f>'ImportMoH combined'!$A$64</f>
        <v>Imported related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'0.31',</v>
      </c>
      <c r="C135" s="48" t="s">
        <v>672</v>
      </c>
      <c r="D135" s="82">
        <f>'ImportMoH combined'!$B$65</f>
        <v>0.31</v>
      </c>
      <c r="E135" t="s">
        <v>670</v>
      </c>
      <c r="F135">
        <f>45/1100</f>
        <v>4.0909090909090909E-2</v>
      </c>
      <c r="AB135" s="12"/>
    </row>
    <row r="136" spans="2:28" ht="16.399999999999999" thickTop="1" thickBot="1" x14ac:dyDescent="0.35">
      <c r="B136" t="str">
        <f>CONCATENATE(C136,D136,E136)</f>
        <v>'Transmission Type': 'Locally acquired cases, epidemiologically linked'</v>
      </c>
      <c r="C136" s="48" t="s">
        <v>673</v>
      </c>
      <c r="D136" s="84" t="str">
        <f>'ImportMoH combined'!$A$65</f>
        <v>Locally acquired cases, epidemiologically linked</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'0.05',</v>
      </c>
      <c r="C139" s="48" t="s">
        <v>672</v>
      </c>
      <c r="D139" s="82">
        <f>'ImportMoH combined'!$B$66</f>
        <v>0.05</v>
      </c>
      <c r="E139" t="s">
        <v>670</v>
      </c>
      <c r="AB139" s="12"/>
    </row>
    <row r="140" spans="2:28" ht="16.399999999999999" thickTop="1" thickBot="1" x14ac:dyDescent="0.35">
      <c r="B140" t="str">
        <f>CONCATENATE(C140,D140,E140)</f>
        <v>'Transmission Type': 'Locally acquired cases, unknown source'</v>
      </c>
      <c r="C140" s="48" t="s">
        <v>673</v>
      </c>
      <c r="D140" s="84" t="str">
        <f>'ImportMoH combined'!$A$66</f>
        <v>Locally acquired cases, unknown source</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v>
      </c>
      <c r="C143" s="48" t="s">
        <v>672</v>
      </c>
      <c r="D143" s="82">
        <f>'ImportMoH combined'!$B$67</f>
        <v>0</v>
      </c>
      <c r="E143" t="s">
        <v>670</v>
      </c>
      <c r="AB143" s="12"/>
    </row>
    <row r="144" spans="2:28" ht="16.399999999999999" thickTop="1" thickBot="1" x14ac:dyDescent="0.35">
      <c r="B144" t="str">
        <f>CONCATENATE(C144,D144,E144)</f>
        <v>'Transmission Type': 'Source under investigation'</v>
      </c>
      <c r="C144" s="48" t="s">
        <v>673</v>
      </c>
      <c r="D144" s="84" t="str">
        <f>'ImportMoH combined'!$A$67</f>
        <v>Source under investigation</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'0'</v>
      </c>
      <c r="C148" s="48" t="s">
        <v>673</v>
      </c>
      <c r="D148" s="84">
        <f>'ImportMoH combined'!$A$68</f>
        <v>0</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20</v>
      </c>
      <c r="R158" s="6">
        <f>'ImportMoH combined'!C18</f>
        <v>200</v>
      </c>
      <c r="S158" s="6">
        <f>'ImportMoH combined'!D18</f>
        <v>1</v>
      </c>
      <c r="T158" s="6">
        <f>'ImportMoH combined'!E18</f>
        <v>221</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10-09-20&lt;/h1&gt;</v>
      </c>
      <c r="C159" s="51">
        <f ca="1">TODAY()</f>
        <v>44084</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1792 , Active:    120 , Deaths:    24 , Recovered:    1648&lt;/h2&gt;</v>
      </c>
      <c r="C160" s="51" t="s">
        <v>958</v>
      </c>
      <c r="D160">
        <f>E42</f>
        <v>1792</v>
      </c>
      <c r="E160" t="s">
        <v>605</v>
      </c>
      <c r="F160">
        <f>D160-H160-J160</f>
        <v>120</v>
      </c>
      <c r="G160" t="s">
        <v>606</v>
      </c>
      <c r="H160">
        <f>E44</f>
        <v>24</v>
      </c>
      <c r="I160" t="s">
        <v>607</v>
      </c>
      <c r="J160">
        <f>E43</f>
        <v>1648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24</v>
      </c>
      <c r="R162" s="6">
        <f>'ImportMoH combined'!C22</f>
        <v>185</v>
      </c>
      <c r="S162" s="6">
        <f>'ImportMoH combined'!D22</f>
        <v>1</v>
      </c>
      <c r="T162" s="6">
        <f>'ImportMoH combined'!E22</f>
        <v>210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&lt;strong&gt;195&lt;/strong&gt; days&lt;br&gt;</v>
      </c>
      <c r="C163" t="s">
        <v>950</v>
      </c>
      <c r="D163" s="50">
        <f ca="1">TODAY()-D162</f>
        <v>195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&lt;strong&gt;169&lt;/strong&gt;, -141 days to go of 4 week lockdown</v>
      </c>
      <c r="C164" t="s">
        <v>952</v>
      </c>
      <c r="D164" s="50">
        <f ca="1">TODAY() -E154</f>
        <v>169</v>
      </c>
      <c r="E164" t="s">
        <v>953</v>
      </c>
      <c r="F164" s="9">
        <f ca="1">VALUE(E155-TODAY())</f>
        <v>-141</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22</v>
      </c>
      <c r="W169" s="6">
        <f>'ImportMoH combined'!I29</f>
        <v>0</v>
      </c>
    </row>
    <row r="170" spans="2:25" x14ac:dyDescent="0.3">
      <c r="B170" t="str">
        <f t="shared" si="8"/>
        <v>&lt;p class="aligncenter"&gt; &lt;button onclick="myFunction()"&gt;Click to go to Live Charts &lt;/button&gt; &lt;/p&gt;</v>
      </c>
      <c r="C170" t="s">
        <v>677</v>
      </c>
      <c r="J170">
        <f>MAX($Q$158:$Q$177)</f>
        <v>36</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20</v>
      </c>
      <c r="P175" s="6" t="str">
        <f>'ImportMoH combined'!A35</f>
        <v>Waitematā</v>
      </c>
      <c r="Q175" s="6">
        <f>'ImportMoH combined'!B35</f>
        <v>36</v>
      </c>
      <c r="R175" s="6">
        <f>'ImportMoH combined'!C35</f>
        <v>249</v>
      </c>
      <c r="S175" s="6">
        <f>'ImportMoH combined'!D35</f>
        <v>4</v>
      </c>
      <c r="T175" s="6">
        <f>'ImportMoH combined'!E35</f>
        <v>289</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22</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39</v>
      </c>
      <c r="R178" s="6">
        <f>'ImportMoH combined'!C38</f>
        <v>72</v>
      </c>
      <c r="S178" s="6">
        <f>'ImportMoH combined'!D38</f>
        <v>0</v>
      </c>
      <c r="T178" s="6">
        <f>'ImportMoH combined'!E38</f>
        <v>111</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39</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opacity="0.805555555555556"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0.80555555555555558</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opacity="0.916666666666667"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0.91666666666666663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221, new today= 0 ,Active 20 ,Recovered 200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210, new today= 0 ,Active 24 ,Recovered 185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opacity="0.277777777777778"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0.27777777777777779</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221, new today= 0 ,Active 20 ,Recovered 200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210, new today= 0 ,Active 24 ,Recovered 185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20</v>
      </c>
      <c r="O289" s="6">
        <f t="shared" ref="O289:O308" si="21">VLOOKUP($A289,$P$158:$V$176,3)</f>
        <v>200</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24</v>
      </c>
      <c r="O293" s="6">
        <f t="shared" si="21"/>
        <v>185</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221, new today= 0 ,Active 20 ,Recovered 200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210, new today= 0 ,Active 24 ,Recovered 185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36</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8"/>
  <sheetViews>
    <sheetView tabSelected="1" workbookViewId="0">
      <selection activeCell="A20" sqref="A20"/>
    </sheetView>
  </sheetViews>
  <sheetFormatPr defaultRowHeight="15.05" x14ac:dyDescent="0.3"/>
  <cols>
    <col min="1" max="1" width="47.6640625" bestFit="1" customWidth="1"/>
    <col min="2" max="2" width="31.109375" bestFit="1" customWidth="1"/>
    <col min="3" max="3" width="28.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1441</v>
      </c>
      <c r="C4">
        <v>4</v>
      </c>
    </row>
    <row r="5" spans="1:10" x14ac:dyDescent="0.3">
      <c r="A5" t="s">
        <v>201</v>
      </c>
      <c r="B5">
        <v>351</v>
      </c>
      <c r="C5">
        <v>0</v>
      </c>
      <c r="J5" t="e">
        <f>te</f>
        <v>#NAME?</v>
      </c>
    </row>
    <row r="6" spans="1:10" x14ac:dyDescent="0.3">
      <c r="A6" t="s">
        <v>202</v>
      </c>
      <c r="B6" s="5">
        <v>1792</v>
      </c>
      <c r="C6">
        <v>4</v>
      </c>
    </row>
    <row r="7" spans="1:10" x14ac:dyDescent="0.3">
      <c r="A7" t="s">
        <v>203</v>
      </c>
      <c r="B7" s="5">
        <v>1648</v>
      </c>
      <c r="C7">
        <v>9</v>
      </c>
    </row>
    <row r="8" spans="1:10" x14ac:dyDescent="0.3">
      <c r="A8" t="s">
        <v>204</v>
      </c>
      <c r="B8" s="5">
        <v>24</v>
      </c>
      <c r="C8">
        <v>0</v>
      </c>
    </row>
    <row r="9" spans="1:10" x14ac:dyDescent="0.3">
      <c r="A9" t="s">
        <v>1032</v>
      </c>
      <c r="B9">
        <v>120</v>
      </c>
      <c r="C9">
        <v>-5</v>
      </c>
    </row>
    <row r="10" spans="1:10" x14ac:dyDescent="0.3">
      <c r="A10" t="s">
        <v>817</v>
      </c>
      <c r="B10">
        <v>3</v>
      </c>
      <c r="C10">
        <v>-1</v>
      </c>
    </row>
    <row r="12" spans="1:10" x14ac:dyDescent="0.3">
      <c r="A12" t="s">
        <v>1097</v>
      </c>
    </row>
    <row r="13" spans="1:10" x14ac:dyDescent="0.3">
      <c r="A13" t="s">
        <v>1100</v>
      </c>
      <c r="B13" s="49" t="s">
        <v>1098</v>
      </c>
      <c r="H13">
        <f>B37</f>
        <v>0</v>
      </c>
    </row>
    <row r="14" spans="1:10" x14ac:dyDescent="0.3">
      <c r="A14">
        <v>143</v>
      </c>
      <c r="B14" s="49">
        <v>39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20</v>
      </c>
      <c r="C18">
        <v>200</v>
      </c>
      <c r="D18">
        <v>1</v>
      </c>
      <c r="E18">
        <v>221</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24</v>
      </c>
      <c r="C22">
        <v>185</v>
      </c>
      <c r="D22">
        <v>1</v>
      </c>
      <c r="E22">
        <v>210</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22</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36</v>
      </c>
      <c r="C35">
        <v>249</v>
      </c>
      <c r="D35">
        <v>4</v>
      </c>
      <c r="E35">
        <v>289</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22</v>
      </c>
    </row>
    <row r="38" spans="1:12" x14ac:dyDescent="0.3">
      <c r="A38" t="s">
        <v>1138</v>
      </c>
      <c r="B38" s="49">
        <v>39</v>
      </c>
      <c r="C38">
        <v>72</v>
      </c>
      <c r="D38">
        <v>0</v>
      </c>
      <c r="E38">
        <v>111</v>
      </c>
      <c r="F38">
        <v>2</v>
      </c>
    </row>
    <row r="39" spans="1:12" x14ac:dyDescent="0.3">
      <c r="A39" t="s">
        <v>207</v>
      </c>
      <c r="B39">
        <v>120</v>
      </c>
      <c r="C39">
        <v>1648</v>
      </c>
      <c r="D39">
        <v>24</v>
      </c>
      <c r="E39">
        <v>1792</v>
      </c>
      <c r="F39">
        <v>4</v>
      </c>
      <c r="J39" t="s">
        <v>669</v>
      </c>
      <c r="L39" t="s">
        <v>668</v>
      </c>
    </row>
    <row r="40" spans="1:12" x14ac:dyDescent="0.3">
      <c r="I40" s="45"/>
    </row>
    <row r="41" spans="1:12" x14ac:dyDescent="0.3">
      <c r="A41" t="s">
        <v>1141</v>
      </c>
    </row>
    <row r="42" spans="1:12" x14ac:dyDescent="0.3">
      <c r="A42" t="s">
        <v>0</v>
      </c>
      <c r="B42" t="s">
        <v>205</v>
      </c>
    </row>
    <row r="43" spans="1:12" x14ac:dyDescent="0.3">
      <c r="A43" t="s">
        <v>10</v>
      </c>
      <c r="B43">
        <v>1</v>
      </c>
    </row>
    <row r="44" spans="1:12" x14ac:dyDescent="0.3">
      <c r="A44" t="s">
        <v>815</v>
      </c>
      <c r="B44" s="5">
        <v>2</v>
      </c>
    </row>
    <row r="45" spans="1:12" x14ac:dyDescent="0.3">
      <c r="A45" t="s">
        <v>207</v>
      </c>
      <c r="B45" s="9">
        <v>3</v>
      </c>
    </row>
    <row r="46" spans="1:12" x14ac:dyDescent="0.3">
      <c r="B46" s="9"/>
      <c r="H46">
        <f t="shared" ref="H46:H51" si="0">VALUE(B45)*100</f>
        <v>300</v>
      </c>
    </row>
    <row r="47" spans="1:12" x14ac:dyDescent="0.3">
      <c r="A47" t="s">
        <v>1142</v>
      </c>
      <c r="B47" s="9"/>
      <c r="H47">
        <f t="shared" si="0"/>
        <v>0</v>
      </c>
    </row>
    <row r="48" spans="1:12" x14ac:dyDescent="0.3">
      <c r="A48" t="s">
        <v>990</v>
      </c>
      <c r="B48" s="9" t="s">
        <v>818</v>
      </c>
      <c r="C48" t="s">
        <v>819</v>
      </c>
      <c r="D48" t="s">
        <v>820</v>
      </c>
      <c r="E48" t="s">
        <v>207</v>
      </c>
      <c r="H48">
        <f t="shared" si="0"/>
        <v>0</v>
      </c>
    </row>
    <row r="49" spans="1:8" x14ac:dyDescent="0.3">
      <c r="A49" t="s">
        <v>991</v>
      </c>
      <c r="B49" s="9">
        <v>22</v>
      </c>
      <c r="C49">
        <v>47</v>
      </c>
      <c r="D49">
        <v>0</v>
      </c>
      <c r="E49">
        <v>69</v>
      </c>
      <c r="H49" t="e">
        <f t="shared" si="0"/>
        <v>#VALUE!</v>
      </c>
    </row>
    <row r="50" spans="1:8" x14ac:dyDescent="0.3">
      <c r="A50" t="s">
        <v>992</v>
      </c>
      <c r="B50" s="9">
        <v>17</v>
      </c>
      <c r="C50">
        <v>143</v>
      </c>
      <c r="D50">
        <v>0</v>
      </c>
      <c r="E50">
        <v>160</v>
      </c>
      <c r="H50">
        <f t="shared" si="0"/>
        <v>2200</v>
      </c>
    </row>
    <row r="51" spans="1:8" x14ac:dyDescent="0.3">
      <c r="A51" t="s">
        <v>993</v>
      </c>
      <c r="B51" s="9">
        <v>21</v>
      </c>
      <c r="C51">
        <v>399</v>
      </c>
      <c r="D51">
        <v>0</v>
      </c>
      <c r="E51">
        <v>420</v>
      </c>
      <c r="H51">
        <f t="shared" si="0"/>
        <v>1700</v>
      </c>
    </row>
    <row r="52" spans="1:8" x14ac:dyDescent="0.3">
      <c r="A52" t="s">
        <v>994</v>
      </c>
      <c r="B52" s="9">
        <v>25</v>
      </c>
      <c r="C52" s="9">
        <v>268</v>
      </c>
      <c r="D52" s="9">
        <v>0</v>
      </c>
      <c r="E52" s="9">
        <v>293</v>
      </c>
      <c r="F52" s="9"/>
      <c r="H52" t="e">
        <f>SUM(H48:H51)</f>
        <v>#VALUE!</v>
      </c>
    </row>
    <row r="53" spans="1:8" x14ac:dyDescent="0.3">
      <c r="A53" t="s">
        <v>995</v>
      </c>
      <c r="B53" s="5">
        <v>11</v>
      </c>
      <c r="C53" s="46">
        <v>241</v>
      </c>
      <c r="D53" s="46">
        <v>0</v>
      </c>
      <c r="E53" s="46">
        <v>252</v>
      </c>
      <c r="F53" s="46"/>
    </row>
    <row r="54" spans="1:8" x14ac:dyDescent="0.3">
      <c r="A54" t="s">
        <v>996</v>
      </c>
      <c r="B54" s="79">
        <v>16</v>
      </c>
      <c r="C54" s="46">
        <v>264</v>
      </c>
      <c r="D54" s="46">
        <v>1</v>
      </c>
      <c r="E54" s="46">
        <v>281</v>
      </c>
      <c r="F54" s="46"/>
    </row>
    <row r="55" spans="1:8" x14ac:dyDescent="0.3">
      <c r="A55" t="s">
        <v>997</v>
      </c>
      <c r="B55" s="79">
        <v>5</v>
      </c>
      <c r="C55" s="46">
        <v>183</v>
      </c>
      <c r="D55" s="81">
        <v>3</v>
      </c>
      <c r="E55" s="46">
        <v>191</v>
      </c>
      <c r="F55" s="46"/>
    </row>
    <row r="56" spans="1:8" x14ac:dyDescent="0.3">
      <c r="A56" t="s">
        <v>1029</v>
      </c>
      <c r="B56" s="79">
        <v>2</v>
      </c>
      <c r="C56" s="46">
        <v>76</v>
      </c>
      <c r="D56" s="81">
        <v>7</v>
      </c>
      <c r="E56" s="46">
        <v>85</v>
      </c>
      <c r="F56" s="46"/>
    </row>
    <row r="57" spans="1:8" x14ac:dyDescent="0.3">
      <c r="A57" t="s">
        <v>1030</v>
      </c>
      <c r="B57" s="79">
        <v>1</v>
      </c>
      <c r="C57" s="46">
        <v>23</v>
      </c>
      <c r="D57" s="81">
        <v>8</v>
      </c>
      <c r="E57" s="46">
        <v>32</v>
      </c>
      <c r="F57" s="46"/>
    </row>
    <row r="58" spans="1:8" x14ac:dyDescent="0.3">
      <c r="A58" t="s">
        <v>1031</v>
      </c>
      <c r="B58" s="79">
        <v>0</v>
      </c>
      <c r="C58" s="46">
        <v>4</v>
      </c>
      <c r="D58" s="81">
        <v>5</v>
      </c>
      <c r="E58" s="46">
        <v>9</v>
      </c>
      <c r="F58" s="46"/>
    </row>
    <row r="59" spans="1:8" x14ac:dyDescent="0.3">
      <c r="A59" s="7" t="s">
        <v>207</v>
      </c>
      <c r="B59" s="83">
        <v>120</v>
      </c>
      <c r="C59">
        <v>1648</v>
      </c>
      <c r="D59">
        <v>24</v>
      </c>
      <c r="E59">
        <v>1792</v>
      </c>
    </row>
    <row r="60" spans="1:8" x14ac:dyDescent="0.3">
      <c r="A60" s="7"/>
      <c r="B60" s="83"/>
      <c r="C60" s="8"/>
      <c r="D60" s="8"/>
      <c r="E60" s="8"/>
      <c r="F60" s="8"/>
    </row>
    <row r="61" spans="1:8" x14ac:dyDescent="0.3">
      <c r="A61" s="7" t="s">
        <v>1006</v>
      </c>
      <c r="B61" s="8"/>
      <c r="C61" s="46"/>
    </row>
    <row r="62" spans="1:8" x14ac:dyDescent="0.3">
      <c r="A62" s="7" t="s">
        <v>1007</v>
      </c>
      <c r="B62" s="8" t="s">
        <v>208</v>
      </c>
      <c r="C62" s="46"/>
      <c r="D62" s="8"/>
      <c r="E62" s="8"/>
      <c r="F62" s="8"/>
    </row>
    <row r="63" spans="1:8" x14ac:dyDescent="0.3">
      <c r="A63" s="7" t="s">
        <v>1008</v>
      </c>
      <c r="B63" s="8">
        <v>0.38</v>
      </c>
      <c r="C63" s="46"/>
      <c r="D63" s="8"/>
      <c r="E63" s="8"/>
      <c r="F63" s="8"/>
    </row>
    <row r="64" spans="1:8" x14ac:dyDescent="0.3">
      <c r="A64" s="7" t="s">
        <v>1009</v>
      </c>
      <c r="B64" s="8">
        <v>0.25</v>
      </c>
      <c r="C64" s="46"/>
      <c r="D64" s="8"/>
      <c r="E64" s="8"/>
      <c r="F64" s="8"/>
    </row>
    <row r="65" spans="1:6" x14ac:dyDescent="0.3">
      <c r="A65" s="7" t="s">
        <v>1010</v>
      </c>
      <c r="B65" s="8">
        <v>0.31</v>
      </c>
      <c r="C65" s="46"/>
      <c r="D65" s="8"/>
      <c r="E65" s="8"/>
      <c r="F65" s="8"/>
    </row>
    <row r="66" spans="1:6" x14ac:dyDescent="0.3">
      <c r="A66" s="7" t="s">
        <v>1011</v>
      </c>
      <c r="B66" s="8">
        <v>0.05</v>
      </c>
      <c r="C66" s="46"/>
      <c r="D66" s="8"/>
      <c r="E66" s="8"/>
      <c r="F66" s="8"/>
    </row>
    <row r="67" spans="1:6" x14ac:dyDescent="0.3">
      <c r="A67" s="7" t="s">
        <v>211</v>
      </c>
      <c r="B67" s="8">
        <v>0</v>
      </c>
      <c r="C67" s="46"/>
      <c r="D67" s="8"/>
      <c r="E67" s="8"/>
      <c r="F67" s="8"/>
    </row>
    <row r="68" spans="1:6" x14ac:dyDescent="0.3">
      <c r="A68" s="7"/>
      <c r="B68" s="8"/>
      <c r="C68" s="46"/>
      <c r="D68" s="8"/>
      <c r="E68" s="8"/>
      <c r="F68" s="8"/>
    </row>
    <row r="69" spans="1:6" x14ac:dyDescent="0.3">
      <c r="A69" s="7" t="s">
        <v>1143</v>
      </c>
      <c r="B69" s="8"/>
      <c r="C69" s="46"/>
      <c r="D69" s="8"/>
      <c r="E69" s="8"/>
      <c r="F69" s="8"/>
    </row>
    <row r="70" spans="1:6" x14ac:dyDescent="0.3">
      <c r="A70" s="7"/>
      <c r="B70" s="8" t="s">
        <v>212</v>
      </c>
      <c r="C70" s="46" t="s">
        <v>520</v>
      </c>
      <c r="D70" s="8"/>
      <c r="E70" s="8"/>
      <c r="F70" s="8"/>
    </row>
    <row r="71" spans="1:6" x14ac:dyDescent="0.3">
      <c r="A71" s="7" t="s">
        <v>548</v>
      </c>
      <c r="B71" s="8">
        <v>7950</v>
      </c>
      <c r="C71" s="46">
        <v>44083</v>
      </c>
      <c r="D71" s="8"/>
      <c r="E71" s="8"/>
      <c r="F71" s="8"/>
    </row>
    <row r="72" spans="1:6" x14ac:dyDescent="0.3">
      <c r="A72" s="7" t="s">
        <v>213</v>
      </c>
      <c r="B72" s="58">
        <v>7341</v>
      </c>
      <c r="C72" s="46" t="s">
        <v>1144</v>
      </c>
      <c r="D72" s="8"/>
      <c r="E72" s="8"/>
      <c r="F72" s="8"/>
    </row>
    <row r="73" spans="1:6" x14ac:dyDescent="0.3">
      <c r="A73" s="7" t="s">
        <v>521</v>
      </c>
      <c r="B73" s="58">
        <v>839467</v>
      </c>
      <c r="C73" s="46" t="s">
        <v>1145</v>
      </c>
      <c r="D73" s="8"/>
      <c r="E73" s="8"/>
      <c r="F73" s="8"/>
    </row>
    <row r="74" spans="1:6" x14ac:dyDescent="0.3">
      <c r="A74" s="7" t="s">
        <v>1137</v>
      </c>
      <c r="B74" s="58">
        <v>331147</v>
      </c>
      <c r="C74" s="46">
        <v>44084</v>
      </c>
      <c r="D74" s="8"/>
      <c r="E74" s="8"/>
      <c r="F74" s="8"/>
    </row>
    <row r="75" spans="1:6" x14ac:dyDescent="0.3">
      <c r="A75" s="7"/>
      <c r="B75" s="58"/>
      <c r="C75" s="46"/>
      <c r="D75" s="8"/>
      <c r="E75" s="8"/>
      <c r="F75" s="8"/>
    </row>
    <row r="76" spans="1:6" x14ac:dyDescent="0.3">
      <c r="A76" s="7" t="s">
        <v>651</v>
      </c>
      <c r="B76" s="58"/>
      <c r="C76" s="46"/>
      <c r="D76" s="8"/>
      <c r="E76" s="8"/>
      <c r="F76" s="8"/>
    </row>
    <row r="77" spans="1:6" x14ac:dyDescent="0.3">
      <c r="A77" s="7" t="s">
        <v>520</v>
      </c>
      <c r="B77" s="58" t="s">
        <v>683</v>
      </c>
      <c r="C77" s="46" t="s">
        <v>684</v>
      </c>
      <c r="D77" s="8"/>
      <c r="E77" s="8"/>
      <c r="F77" s="8"/>
    </row>
    <row r="78" spans="1:6" x14ac:dyDescent="0.3">
      <c r="A78" s="7" t="s">
        <v>1049</v>
      </c>
      <c r="B78" s="58"/>
      <c r="C78" s="46">
        <v>300</v>
      </c>
      <c r="D78" s="8"/>
      <c r="E78" s="8"/>
      <c r="F78" s="8"/>
    </row>
    <row r="79" spans="1:6" x14ac:dyDescent="0.3">
      <c r="A79" s="7">
        <v>43899</v>
      </c>
      <c r="B79" s="58">
        <v>12</v>
      </c>
      <c r="C79" s="8">
        <v>312</v>
      </c>
      <c r="D79" s="8"/>
      <c r="E79" s="8"/>
      <c r="F79" s="8"/>
    </row>
    <row r="80" spans="1:6" x14ac:dyDescent="0.3">
      <c r="A80" s="7">
        <v>43900</v>
      </c>
      <c r="B80" s="58">
        <v>89</v>
      </c>
      <c r="C80" s="8">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8">
        <v>1050</v>
      </c>
      <c r="C93">
        <v>9246</v>
      </c>
    </row>
    <row r="94" spans="1:6" x14ac:dyDescent="0.3">
      <c r="A94" s="7">
        <v>43914</v>
      </c>
      <c r="B94" s="58">
        <v>1544</v>
      </c>
      <c r="C94" s="8">
        <v>10790</v>
      </c>
      <c r="D94" s="8"/>
      <c r="E94" s="8"/>
      <c r="F94" s="8"/>
    </row>
    <row r="95" spans="1:6" x14ac:dyDescent="0.3">
      <c r="A95" s="7">
        <v>43915</v>
      </c>
      <c r="B95" s="58">
        <v>2592</v>
      </c>
      <c r="C95" s="8">
        <v>13382</v>
      </c>
      <c r="D95" s="8"/>
      <c r="E95" s="8"/>
      <c r="F95" s="8"/>
    </row>
    <row r="96" spans="1:6" x14ac:dyDescent="0.3">
      <c r="A96" s="7">
        <v>43916</v>
      </c>
      <c r="B96" s="8">
        <v>2117</v>
      </c>
      <c r="C96">
        <v>15499</v>
      </c>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8">
        <v>2093</v>
      </c>
      <c r="C101">
        <v>23777</v>
      </c>
    </row>
    <row r="102" spans="1:6" x14ac:dyDescent="0.3">
      <c r="A102" s="7">
        <v>43922</v>
      </c>
      <c r="B102" s="8">
        <v>2562</v>
      </c>
      <c r="C102">
        <v>26339</v>
      </c>
    </row>
    <row r="103" spans="1:6" x14ac:dyDescent="0.3">
      <c r="A103" s="7">
        <v>43923</v>
      </c>
      <c r="B103" s="8">
        <v>3446</v>
      </c>
      <c r="C103" s="5">
        <v>29785</v>
      </c>
    </row>
    <row r="104" spans="1:6" x14ac:dyDescent="0.3">
      <c r="A104" s="7">
        <v>43924</v>
      </c>
      <c r="B104" s="8">
        <v>3631</v>
      </c>
      <c r="C104">
        <v>33416</v>
      </c>
    </row>
    <row r="105" spans="1:6" x14ac:dyDescent="0.3">
      <c r="A105" s="7">
        <v>43925</v>
      </c>
      <c r="B105" s="8">
        <v>3093</v>
      </c>
      <c r="C10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s="5">
        <v>64399</v>
      </c>
    </row>
    <row r="115" spans="1:3" x14ac:dyDescent="0.3">
      <c r="A115" s="7">
        <v>43935</v>
      </c>
      <c r="B115" s="8">
        <v>2100</v>
      </c>
      <c r="C11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s="5">
        <v>120981</v>
      </c>
    </row>
    <row r="127" spans="1:3" x14ac:dyDescent="0.3">
      <c r="A127" s="7">
        <v>43947</v>
      </c>
      <c r="B127" s="8">
        <v>2939</v>
      </c>
      <c r="C127">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v>44060</v>
      </c>
      <c r="B240" s="8">
        <v>18421</v>
      </c>
      <c r="C240">
        <v>616377</v>
      </c>
    </row>
    <row r="241" spans="1:3" x14ac:dyDescent="0.3">
      <c r="A241" s="7">
        <v>44061</v>
      </c>
      <c r="B241" s="8">
        <v>23038</v>
      </c>
      <c r="C241">
        <v>639415</v>
      </c>
    </row>
    <row r="242" spans="1:3" x14ac:dyDescent="0.3">
      <c r="A242" s="7">
        <v>44062</v>
      </c>
      <c r="B242" s="8">
        <v>18091</v>
      </c>
      <c r="C242">
        <v>657506</v>
      </c>
    </row>
    <row r="243" spans="1:3" x14ac:dyDescent="0.3">
      <c r="A243" s="7">
        <v>44063</v>
      </c>
      <c r="B243" s="8">
        <v>15714</v>
      </c>
      <c r="C243">
        <v>673220</v>
      </c>
    </row>
    <row r="244" spans="1:3" x14ac:dyDescent="0.3">
      <c r="A244" s="7">
        <v>44064</v>
      </c>
      <c r="B244" s="8">
        <v>12256</v>
      </c>
      <c r="C244">
        <v>685476</v>
      </c>
    </row>
    <row r="245" spans="1:3" x14ac:dyDescent="0.3">
      <c r="A245" s="7">
        <v>44065</v>
      </c>
      <c r="B245" s="8">
        <v>7005</v>
      </c>
      <c r="C245">
        <v>692481</v>
      </c>
    </row>
    <row r="246" spans="1:3" x14ac:dyDescent="0.3">
      <c r="A246" s="7">
        <v>44066</v>
      </c>
      <c r="B246" s="8">
        <v>4589</v>
      </c>
      <c r="C246">
        <v>697070</v>
      </c>
    </row>
    <row r="247" spans="1:3" x14ac:dyDescent="0.3">
      <c r="A247" s="7">
        <v>44067</v>
      </c>
      <c r="B247" s="8">
        <v>4434</v>
      </c>
      <c r="C247">
        <v>701504</v>
      </c>
    </row>
    <row r="248" spans="1:3" x14ac:dyDescent="0.3">
      <c r="A248" s="7">
        <v>44068</v>
      </c>
      <c r="B248" s="8">
        <v>8559</v>
      </c>
      <c r="C248">
        <v>710063</v>
      </c>
    </row>
    <row r="249" spans="1:3" x14ac:dyDescent="0.3">
      <c r="A249" s="7">
        <v>44069</v>
      </c>
      <c r="B249" s="8">
        <v>9257</v>
      </c>
      <c r="C249">
        <v>719320</v>
      </c>
    </row>
    <row r="250" spans="1:3" x14ac:dyDescent="0.3">
      <c r="A250" s="7">
        <v>44070</v>
      </c>
      <c r="B250" s="8">
        <v>11010</v>
      </c>
      <c r="C250">
        <v>730330</v>
      </c>
    </row>
    <row r="251" spans="1:3" x14ac:dyDescent="0.3">
      <c r="A251" s="7">
        <v>44071</v>
      </c>
      <c r="B251" s="8">
        <v>9991</v>
      </c>
      <c r="C251">
        <v>740321</v>
      </c>
    </row>
    <row r="252" spans="1:3" x14ac:dyDescent="0.3">
      <c r="A252" s="7">
        <v>44072</v>
      </c>
      <c r="B252" s="8">
        <v>10487</v>
      </c>
      <c r="C252">
        <v>750808</v>
      </c>
    </row>
    <row r="253" spans="1:3" x14ac:dyDescent="0.3">
      <c r="A253" s="7">
        <v>44073</v>
      </c>
      <c r="B253" s="8">
        <v>7219</v>
      </c>
      <c r="C253">
        <v>758027</v>
      </c>
    </row>
    <row r="254" spans="1:3" x14ac:dyDescent="0.3">
      <c r="A254" s="7">
        <v>44074</v>
      </c>
      <c r="B254" s="8">
        <v>8599</v>
      </c>
      <c r="C254">
        <v>766626</v>
      </c>
    </row>
    <row r="255" spans="1:3" x14ac:dyDescent="0.3">
      <c r="A255" s="7">
        <v>44075</v>
      </c>
      <c r="B255" s="8">
        <v>10934</v>
      </c>
      <c r="C255">
        <v>777560</v>
      </c>
    </row>
    <row r="256" spans="1:3" x14ac:dyDescent="0.3">
      <c r="A256" s="7">
        <v>44076</v>
      </c>
      <c r="B256" s="8">
        <v>10521</v>
      </c>
      <c r="C256">
        <v>788081</v>
      </c>
    </row>
    <row r="257" spans="1:3" x14ac:dyDescent="0.3">
      <c r="A257" s="7">
        <v>44077</v>
      </c>
      <c r="B257" s="8">
        <v>9909</v>
      </c>
      <c r="C257">
        <v>797990</v>
      </c>
    </row>
    <row r="258" spans="1:3" x14ac:dyDescent="0.3">
      <c r="A258" s="7">
        <v>44078</v>
      </c>
      <c r="B258" s="8">
        <v>9470</v>
      </c>
      <c r="C258">
        <v>807460</v>
      </c>
    </row>
    <row r="259" spans="1:3" x14ac:dyDescent="0.3">
      <c r="A259" s="7">
        <v>44079</v>
      </c>
      <c r="B259" s="8">
        <v>7178</v>
      </c>
      <c r="C259">
        <v>814638</v>
      </c>
    </row>
    <row r="260" spans="1:3" x14ac:dyDescent="0.3">
      <c r="A260" s="7">
        <v>44080</v>
      </c>
      <c r="B260" s="8">
        <v>3991</v>
      </c>
      <c r="C260">
        <v>818629</v>
      </c>
    </row>
    <row r="261" spans="1:3" x14ac:dyDescent="0.3">
      <c r="A261" s="7">
        <v>44081</v>
      </c>
      <c r="B261" s="8">
        <v>4525</v>
      </c>
      <c r="C261">
        <v>823154</v>
      </c>
    </row>
    <row r="262" spans="1:3" x14ac:dyDescent="0.3">
      <c r="A262" s="7">
        <v>44082</v>
      </c>
      <c r="B262" s="8">
        <v>8363</v>
      </c>
      <c r="C262">
        <v>831517</v>
      </c>
    </row>
    <row r="263" spans="1:3" x14ac:dyDescent="0.3">
      <c r="A263" s="7">
        <v>44083</v>
      </c>
      <c r="B263" s="8">
        <v>7950</v>
      </c>
      <c r="C263">
        <v>839467</v>
      </c>
    </row>
    <row r="264" spans="1:3" x14ac:dyDescent="0.3">
      <c r="A264" s="7"/>
      <c r="B264" s="8"/>
    </row>
    <row r="265" spans="1:3" x14ac:dyDescent="0.3">
      <c r="A265" s="7" t="s">
        <v>214</v>
      </c>
      <c r="B265" s="8" t="s">
        <v>215</v>
      </c>
    </row>
    <row r="266" spans="1:3" x14ac:dyDescent="0.3">
      <c r="A266" s="7" t="s">
        <v>199</v>
      </c>
      <c r="B266" s="8" t="s">
        <v>216</v>
      </c>
    </row>
    <row r="267" spans="1:3" x14ac:dyDescent="0.3">
      <c r="A267" s="7" t="s">
        <v>217</v>
      </c>
      <c r="B267" s="8" t="s">
        <v>218</v>
      </c>
    </row>
    <row r="268" spans="1:3" x14ac:dyDescent="0.3">
      <c r="A268" s="7" t="s">
        <v>219</v>
      </c>
      <c r="B268"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2020-09-10T01:17:39Z</dcterms:modified>
</cp:coreProperties>
</file>