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D15C0C6-BDA9-4390-9334-415F55F7CE21}" xr6:coauthVersionLast="45" xr6:coauthVersionMax="45" xr10:uidLastSave="{00000000-0000-0000-0000-000000000000}"/>
  <bookViews>
    <workbookView xWindow="3037" yWindow="3037"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combined'!$A$2:$F$74</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<sst xmlns="http://schemas.openxmlformats.org/spreadsheetml/2006/main" count="2928" uniqueCount="1170">
  <si>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</si>
  <si>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</si>
  <si>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</si>
  <si>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</si>
  <si>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</si>
  <si>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</si>
  <si>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</si>
  <si>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</si>
  <si>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</si>
  <si>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</si>
  <si>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</si>
  <si>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</si>
  <si>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</si>
  <si>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</si>
  <si>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</si>
  <si>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</si>
  <si>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</si>
  <si>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</si>
  <si>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</si>
  <si>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</si>
  <si>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</si>
  <si>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</si>
  <si>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</si>
  <si>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</si>
  <si>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</si>
  <si>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</si>
  <si>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</si>
  <si>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</si>
  <si>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</si>
  <si>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</si>
  <si>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</si>
  <si>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</si>
  <si>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</si>
  <si>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</si>
  <si>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</si>
  <si>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</si>
  <si>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</si>
  <si>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</si>
  <si>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</si>
  <si>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</si>
  <si>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</si>
  <si>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</si>
  <si>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</si>
  <si>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</si>
  <si>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</si>
  <si>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</si>
  <si>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</si>
  <si>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</si>
  <si>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</si>
  <si>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</si>
  <si>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</si>
  <si>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</si>
  <si>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</si>
  <si>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</si>
  <si>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</si>
  <si>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</si>
  <si>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</si>
  <si>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</si>
  <si>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</si>
  <si>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</si>
  <si>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</si>
  <si>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</si>
  <si>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</si>
  <si>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</si>
  <si>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</si>
  <si>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</si>
  <si>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</si>
  <si>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</si>
  <si>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</si>
  <si>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</si>
  <si>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</si>
  <si>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</si>
  <si>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</si>
  <si>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</si>
  <si>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</si>
  <si>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</si>
  <si>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</si>
  <si>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</si>
  <si>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</si>
  <si>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</si>
  <si>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</si>
  <si>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</si>
  <si>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</si>
  <si>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</si>
  <si>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</si>
  <si>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</si>
  <si>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</si>
  <si>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</si>
  <si>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</si>
  <si>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</si>
  <si>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</si>
  <si>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</si>
  <si>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</si>
  <si>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</si>
  <si>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</si>
  <si>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</si>
  <si>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</si>
  <si>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</si>
  <si>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</si>
  <si>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</si>
  <si>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</si>
  <si>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</si>
  <si>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</si>
  <si>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</si>
  <si>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</si>
  <si>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</si>
  <si>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</si>
  <si>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</si>
  <si>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</si>
  <si>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</si>
  <si>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</si>
  <si>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</si>
  <si>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</si>
  <si>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</si>
  <si>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</si>
  <si>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</si>
  <si>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</si>
  <si>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</si>
  <si>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</si>
  <si>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</si>
  <si>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</si>
  <si>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</si>
  <si>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</si>
  <si>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</si>
  <si>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</si>
  <si>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</si>
  <si>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</si>
  <si>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</si>
  <si>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</si>
  <si>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</si>
  <si>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</si>
  <si>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</si>
  <si>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</si>
  <si>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</si>
  <si>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</si>
  <si>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</si>
  <si>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</si>
  <si>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</si>
  <si>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</si>
  <si>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</si>
  <si>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</si>
  <si>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</si>
  <si>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</si>
  <si>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</si>
  <si>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</si>
  <si>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</si>
  <si>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</si>
  <si>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</si>
  <si>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</si>
  <si>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</si>
  <si>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</si>
  <si>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</si>
  <si>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</si>
  <si>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</si>
  <si>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</si>
  <si>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</si>
  <si>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</si>
  <si>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</si>
  <si>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</si>
  <si>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</si>
  <si>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</si>
  <si>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</si>
  <si>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</si>
  <si>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</si>
  <si>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</si>
  <si>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</si>
  <si>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</si>
  <si>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</si>
  <si>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</si>
  <si>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</si>
  <si>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</si>
  <si>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</si>
  <si>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</si>
  <si>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</si>
  <si>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</si>
  <si>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</si>
  <si>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</si>
  <si>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</si>
  <si>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</si>
  <si>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</si>
  <si>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</si>
  <si>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</si>
  <si>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</si>
  <si>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</si>
  <si>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</si>
  <si>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</si>
  <si>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</si>
  <si>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</si>
  <si>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</si>
  <si>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</si>
  <si>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</si>
  <si>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</si>
  <si>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</si>
  <si>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</si>
  <si>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</si>
  <si>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</si>
  <si>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</si>
  <si>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</si>
  <si>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</si>
  <si>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</si>
  <si>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</si>
  <si>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</si>
  <si>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</si>
  <si>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</si>
  <si>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</si>
  <si>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</si>
  <si>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</si>
  <si>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</si>
  <si>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</si>
  <si>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</si>
  <si>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</si>
  <si>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</si>
  <si>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</si>
  <si>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</si>
  <si>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</si>
  <si>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</si>
  <si>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</si>
  <si>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</si>
  <si>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</si>
  <si>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</si>
  <si>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</si>
  <si>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</si>
  <si>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</si>
  <si>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</si>
  <si>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</si>
  <si>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</si>
  <si>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</si>
  <si>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</si>
  <si>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</si>
  <si>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</si>
  <si>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</si>
  <si>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</si>
  <si>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</si>
  <si>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</si>
  <si>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</si>
  <si>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</si>
  <si>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</si>
  <si>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</si>
  <si>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</si>
  <si>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</si>
  <si>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</si>
  <si>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</si>
  <si>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</si>
  <si>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</si>
  <si>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</si>
  <si>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</si>
  <si>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</si>
  <si>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</si>
  <si>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</si>
  <si>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</si>
  <si>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</si>
  <si>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</si>
  <si>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</si>
  <si>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</si>
  <si>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</si>
  <si>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</si>
  <si>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</si>
  <si>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</si>
  <si>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</si>
  <si>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</si>
  <si>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</si>
  <si>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</si>
  <si>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</si>
  <si>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</si>
  <si>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</si>
  <si>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</si>
  <si>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</si>
  <si>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</si>
  <si>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</si>
  <si>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</si>
  <si>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</si>
  <si>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</si>
  <si>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</si>
  <si>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</si>
  <si>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</si>
  <si>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</si>
  <si>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</si>
  <si>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</si>
  <si>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</si>
  <si>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</si>
  <si>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</si>
  <si>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</si>
  <si>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</si>
  <si>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</si>
  <si>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</si>
  <si>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</si>
  <si>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</si>
  <si>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</si>
  <si>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</si>
  <si>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</si>
  <si>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</si>
  <si>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</si>
  <si>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</si>
  <si>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</si>
  <si>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</si>
  <si>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</si>
  <si>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</si>
  <si>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</si>
  <si>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</si>
  <si>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</si>
  <si>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</si>
  <si>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</si>
  <si>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</si>
  <si>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</si>
  <si>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</si>
  <si>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</si>
  <si>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</si>
  <si>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</si>
  <si>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</si>
  <si>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</si>
  <si>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</si>
  <si>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</si>
  <si>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</si>
  <si>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</si>
  <si>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</si>
  <si>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</si>
  <si>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</si>
  <si>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</si>
  <si>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</si>
  <si>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</si>
  <si>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</si>
  <si>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</si>
  <si>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</si>
  <si>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</si>
  <si>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</si>
  <si>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</si>
  <si>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</si>
  <si>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</si>
  <si>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</si>
  <si>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</si>
  <si>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</si>
  <si>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</si>
  <si>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</si>
  <si>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</si>
  <si>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</si>
  <si>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</si>
  <si>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</si>
  <si>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</si>
  <si>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</si>
  <si>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</si>
  <si>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</si>
  <si>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</si>
  <si>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</si>
  <si>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</si>
  <si>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</si>
  <si>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</si>
  <si>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</si>
  <si>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</si>
  <si>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</si>
  <si>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</si>
  <si>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</si>
  <si>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</si>
  <si>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</si>
  <si>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</si>
  <si>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</si>
  <si>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</si>
  <si>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</si>
  <si>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</si>
  <si>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</si>
  <si>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</si>
  <si>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</si>
  <si>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</si>
  <si>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</si>
  <si>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</si>
  <si>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</si>
  <si>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</si>
  <si>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</si>
  <si>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</si>
  <si>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</si>
  <si>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</si>
  <si>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</si>
  <si>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</si>
  <si>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</si>
  <si>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</si>
  <si>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</si>
  <si>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</si>
  <si>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</si>
  <si>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</si>
  <si>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</si>
  <si>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</si>
  <si>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</si>
  <si>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</si>
  <si>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</si>
  <si>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</si>
  <si>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</si>
  <si>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</si>
  <si>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</si>
  <si>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</si>
  <si>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</si>
  <si>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</si>
  <si>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</si>
  <si>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</si>
  <si>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</si>
  <si>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</si>
  <si>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</si>
  <si>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</si>
  <si>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</si>
  <si>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</si>
  <si>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</si>
  <si>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</si>
  <si>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</si>
  <si>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</si>
  <si>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</si>
  <si>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</si>
  <si>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</si>
  <si>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</si>
  <si>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</si>
  <si>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</si>
  <si>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</si>
  <si>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</si>
  <si>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</si>
  <si>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</si>
  <si>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</si>
  <si>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</si>
  <si>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</si>
  <si>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</si>
  <si>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</si>
  <si>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</si>
  <si>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</si>
  <si>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</si>
  <si>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</si>
  <si>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</si>
  <si>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</si>
  <si>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</si>
  <si>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</si>
  <si>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</si>
  <si>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</si>
  <si>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</si>
  <si>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</si>
  <si>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</si>
  <si>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</si>
  <si>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</si>
  <si>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</si>
  <si>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</si>
  <si>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</si>
  <si>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</si>
  <si>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</si>
  <si>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</si>
  <si>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</si>
  <si>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</si>
  <si>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</si>
  <si>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</si>
  <si>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</si>
  <si>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</si>
  <si>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</si>
  <si>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</si>
  <si>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</si>
  <si>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</si>
  <si>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</si>
  <si>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</si>
  <si>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</si>
  <si>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</si>
  <si>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</si>
  <si>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</si>
  <si>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</si>
  <si>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</si>
  <si>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</si>
  <si>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</si>
  <si>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</si>
  <si>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</si>
  <si>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</si>
  <si>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</si>
  <si>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</si>
  <si>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</si>
  <si>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</si>
  <si>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</si>
  <si>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</si>
  <si>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</si>
  <si>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</si>
  <si>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</si>
  <si>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</si>
  <si>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</si>
  <si>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</si>
  <si>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</si>
  <si>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</si>
  <si>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</si>
  <si>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</si>
  <si>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</si>
  <si>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</si>
  <si>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</si>
  <si>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</si>
  <si>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</si>
  <si>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</si>
  <si>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</si>
  <si>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</si>
  <si>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</si>
  <si>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</si>
  <si>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</si>
  <si>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</si>
  <si>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</si>
  <si>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</si>
  <si>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</si>
  <si>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</si>
  <si>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</si>
  <si>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</si>
  <si>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</si>
  <si>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</si>
  <si>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</si>
  <si>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</si>
  <si>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</si>
  <si>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</si>
  <si>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</si>
  <si>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</si>
  <si>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</si>
  <si>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</si>
  <si>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</si>
  <si>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</si>
  <si>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</si>
  <si>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</si>
  <si>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</si>
  <si>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</si>
  <si>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</si>
  <si>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</si>
  <si>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</si>
  <si>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</si>
  <si>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</si>
  <si>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</si>
  <si>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</si>
  <si>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</si>
  <si>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</si>
  <si>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</si>
  <si>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</si>
  <si>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</si>
  <si>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</si>
  <si>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</si>
  <si>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</si>
  <si>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</si>
  <si>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</si>
  <si>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</si>
  <si>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</si>
  <si>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</si>
  <si>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</si>
  <si>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</si>
  <si>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</si>
  <si>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</si>
  <si>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</si>
  <si>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</si>
  <si>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</si>
  <si>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</si>
  <si>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</si>
  <si>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</si>
  <si>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</si>
  <si>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</si>
  <si>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</si>
  <si>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</si>
  <si>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</si>
  <si>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</si>
  <si>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</si>
  <si>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</si>
  <si>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</si>
  <si>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</si>
  <si>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</si>
  <si>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</si>
  <si>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</si>
  <si>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</si>
  <si>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</si>
  <si>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</si>
  <si>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</si>
  <si>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</si>
  <si>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</si>
  <si>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</si>
  <si>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</si>
  <si>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</si>
  <si>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</si>
  <si>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</si>
  <si>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</si>
  <si>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</si>
  <si>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</si>
  <si>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</si>
  <si>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</si>
  <si>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</si>
  <si>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</si>
  <si>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</si>
  <si>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</si>
  <si>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</si>
  <si>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</si>
  <si>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</si>
  <si>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</si>
  <si>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</si>
  <si>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</si>
  <si>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</si>
  <si>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</si>
  <si>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</si>
  <si>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</si>
  <si>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</si>
  <si>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</si>
  <si>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</si>
  <si>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</si>
  <si>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</si>
  <si>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</si>
  <si>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</si>
  <si>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</si>
  <si>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</si>
  <si>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</si>
  <si>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</si>
  <si>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</si>
  <si>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</si>
  <si>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</si>
  <si>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</si>
  <si>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</si>
  <si>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</si>
  <si>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</si>
  <si>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</si>
  <si>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</si>
  <si>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</si>
  <si>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</si>
  <si>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</si>
  <si>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</si>
  <si>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</si>
  <si>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</si>
  <si>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</si>
  <si>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</si>
  <si>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</si>
  <si>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</si>
  <si>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</si>
  <si>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</si>
  <si>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</si>
  <si>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</si>
  <si>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</si>
  <si>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</si>
  <si>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</si>
  <si>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</si>
  <si>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</si>
  <si>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</si>
  <si>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</si>
  <si>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</si>
  <si>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</si>
  <si>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</si>
  <si>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</si>
  <si>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</si>
  <si>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</si>
  <si>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</si>
  <si>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</si>
  <si>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</si>
  <si>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</si>
  <si>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</si>
  <si>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</si>
  <si>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</si>
  <si>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</si>
  <si>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</si>
  <si>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</si>
  <si>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</si>
  <si>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</si>
  <si>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</si>
  <si>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</si>
  <si>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</si>
  <si>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</si>
  <si>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</si>
  <si>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</si>
  <si>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</si>
  <si>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</si>
  <si>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</si>
  <si>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</si>
  <si>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</si>
  <si>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</si>
  <si>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</si>
  <si>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</si>
  <si>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</si>
  <si>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</si>
  <si>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</si>
  <si>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</si>
  <si>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</si>
  <si>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</si>
  <si>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</si>
  <si>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</si>
  <si>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</si>
  <si>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</si>
  <si>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</si>
  <si>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</si>
  <si>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</si>
  <si>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</si>
  <si>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</si>
  <si>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</si>
  <si>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</si>
  <si>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</si>
  <si>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</si>
  <si>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</si>
  <si>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</si>
  <si>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</si>
  <si>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</si>
  <si>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</si>
  <si>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</si>
  <si>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</si>
  <si>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</si>
  <si>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</si>
  <si>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</si>
  <si>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</si>
  <si>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</si>
  <si>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</si>
  <si>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</si>
  <si>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</si>
  <si>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</si>
  <si>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</si>
  <si>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</si>
  <si>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</si>
  <si>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</si>
  <si>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</si>
  <si>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</si>
  <si>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</si>
  <si>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</si>
  <si>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</si>
  <si>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</si>
  <si>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</si>
  <si>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</si>
  <si>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</si>
  <si>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</si>
  <si>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</si>
  <si>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</si>
  <si>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</si>
  <si>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</si>
  <si>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</si>
  <si>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</si>
  <si>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</si>
  <si>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</si>
  <si>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</si>
  <si>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</si>
  <si>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</si>
  <si>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</si>
  <si>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</si>
  <si>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</si>
  <si>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</si>
  <si>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</si>
  <si>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</si>
  <si>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</si>
  <si>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</si>
  <si>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</si>
  <si>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</si>
  <si>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</si>
  <si>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</si>
  <si>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</si>
  <si>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</si>
  <si>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</si>
  <si>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</si>
  <si>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</si>
  <si>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</si>
  <si>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</si>
  <si>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</si>
  <si>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</si>
  <si>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</si>
  <si>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</si>
  <si>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</si>
  <si>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</si>
  <si>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</si>
  <si>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</si>
  <si>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</si>
  <si>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</si>
  <si>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</si>
  <si>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</si>
  <si>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</si>
  <si>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</si>
  <si>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</si>
  <si>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</si>
  <si>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</si>
  <si>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</si>
  <si>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</si>
  <si>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</si>
  <si>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</si>
  <si>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</si>
  <si>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</si>
  <si>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</si>
  <si>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</si>
  <si>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</si>
  <si>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</si>
  <si>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</si>
  <si>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</si>
  <si>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</si>
  <si>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</si>
  <si>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</si>
  <si>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</si>
  <si>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</si>
  <si>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</si>
  <si>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</si>
  <si>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</si>
  <si>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</si>
  <si>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</si>
  <si>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</si>
  <si>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</si>
  <si>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</si>
  <si>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</si>
  <si>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</si>
  <si>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</si>
  <si>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</si>
  <si>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</si>
  <si>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</si>
  <si>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</si>
  <si>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</si>
  <si>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</si>
  <si>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</si>
  <si>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</si>
  <si>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</si>
  <si>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</si>
  <si>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</si>
  <si>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</si>
  <si>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</si>
  <si>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</si>
  <si>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</si>
  <si>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</si>
  <si>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</si>
  <si>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</si>
  <si>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</si>
  <si>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</si>
  <si>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</si>
  <si>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</si>
  <si>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</si>
  <si>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</si>
  <si>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</si>
  <si>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</si>
  <si>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</si>
  <si>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</si>
  <si>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</si>
  <si>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</si>
  <si>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</si>
  <si>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</si>
  <si>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</si>
  <si>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</si>
  <si>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</si>
  <si>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</si>
  <si>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</si>
  <si>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</si>
  <si>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</si>
  <si>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</si>
  <si>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</si>
  <si>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</si>
  <si>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</si>
  <si>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</si>
  <si>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</si>
  <si>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</si>
  <si>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</si>
  <si>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</si>
  <si>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</si>
  <si>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</si>
  <si>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</si>
  <si>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</si>
  <si>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</si>
  <si>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</si>
  <si>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</si>
  <si>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</si>
  <si>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</si>
  <si>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</si>
  <si>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</si>
  <si>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</si>
  <si>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</si>
  <si>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</si>
  <si>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</si>
  <si>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</si>
  <si>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</si>
  <si>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</si>
  <si>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</si>
  <si>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</si>
  <si>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</si>
  <si>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</si>
  <si>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</si>
  <si>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</si>
  <si>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</si>
  <si>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</si>
  <si>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</si>
  <si>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</si>
  <si>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</si>
  <si>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</si>
  <si>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</si>
  <si>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</si>
  <si>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</si>
  <si>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</si>
  <si>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</si>
  <si>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</si>
  <si>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</si>
  <si>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</si>
  <si>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</si>
  <si>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</si>
  <si>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</si>
  <si>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</si>
  <si>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</si>
  <si>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</si>
  <si>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</si>
  <si>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</si>
  <si>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</si>
  <si>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</si>
  <si>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</si>
  <si>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</si>
  <si>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</si>
  <si>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</si>
  <si>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</si>
  <si>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</si>
  <si>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</si>
  <si>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</si>
  <si>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</si>
  <si>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</si>
  <si>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</si>
  <si>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</si>
  <si>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</si>
  <si>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</si>
  <si>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</si>
  <si>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</si>
  <si>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</si>
  <si>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</si>
  <si>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</si>
  <si>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</si>
  <si>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</si>
  <si>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</si>
  <si>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</si>
  <si>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</si>
  <si>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</si>
  <si>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</si>
  <si>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</si>
  <si>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</si>
  <si>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</si>
  <si>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</si>
  <si>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</si>
  <si>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</si>
  <si>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</si>
  <si>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</si>
  <si>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</si>
  <si>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</si>
  <si>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</si>
  <si>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</si>
  <si>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</si>
  <si>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</si>
  <si>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</si>
  <si>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</si>
  <si>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</si>
  <si>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</si>
  <si>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</si>
  <si>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</si>
  <si>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</si>
  <si>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</si>
  <si>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</si>
  <si>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</si>
  <si>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</si>
  <si>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</si>
  <si>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</si>
  <si>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</si>
  <si>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</si>
  <si>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</si>
  <si>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</si>
  <si>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</si>
  <si>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</si>
  <si>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</si>
  <si>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</si>
  <si>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</si>
  <si>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</si>
  <si>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</si>
  <si>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</si>
  <si>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</si>
  <si>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</si>
  <si>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</si>
  <si>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</si>
  <si>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</si>
  <si>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</si>
  <si>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</si>
  <si>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</si>
  <si>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</si>
  <si>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</si>
  <si>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</si>
  <si>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</si>
  <si>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</si>
  <si>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</si>
  <si>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</si>
  <si>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</si>
  <si>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</si>
  <si>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</si>
  <si>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</si>
  <si>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</si>
  <si>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</si>
  <si>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</si>
  <si>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</si>
  <si>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</si>
  <si>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</si>
  <si>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</si>
  <si>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</si>
  <si>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</si>
  <si>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</si>
  <si>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</si>
  <si>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</si>
  <si>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</si>
  <si>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</si>
  <si>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</si>
  <si>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</si>
  <si>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</si>
  <si>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</si>
  <si>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</si>
  <si>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</si>
  <si>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</si>
  <si>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</si>
  <si>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</si>
  <si>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</si>
  <si>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</si>
  <si>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</si>
  <si>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</si>
  <si>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</si>
  <si>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</si>
  <si>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</si>
  <si>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</si>
  <si>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</si>
  <si>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</si>
  <si>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</si>
  <si>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</si>
  <si>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</si>
  <si>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</si>
  <si>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</si>
  <si>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</si>
  <si>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</si>
  <si>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</si>
  <si>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</si>
  <si>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</si>
  <si>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</si>
  <si>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</si>
  <si>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</si>
  <si>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</si>
  <si>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</si>
  <si>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</si>
  <si>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</si>
  <si>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</si>
  <si>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</si>
  <si>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</si>
  <si>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</si>
  <si>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</si>
  <si>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</si>
  <si>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</si>
  <si>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</si>
  <si>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</si>
  <si>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</si>
  <si>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</si>
  <si>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</si>
  <si>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</si>
  <si>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</si>
  <si>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</si>
  <si>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</si>
  <si>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</si>
  <si>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</si>
  <si>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</si>
  <si>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</si>
  <si>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</si>
  <si>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</si>
  <si>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</si>
  <si>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</si>
  <si>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</si>
  <si>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</si>
  <si>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</si>
  <si>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</si>
  <si>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</si>
  <si>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</si>
  <si>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</si>
  <si>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</si>
  <si>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</si>
  <si>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</si>
  <si>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</si>
  <si>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</si>
  <si>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</si>
  <si>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</si>
  <si>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</si>
  <si>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</si>
  <si>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</si>
  <si>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</si>
  <si>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</si>
  <si>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</si>
  <si>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</si>
  <si>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</si>
  <si>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</si>
  <si>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</si>
  <si>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</si>
  <si>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</si>
  <si>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</si>
  <si>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</si>
  <si>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</si>
  <si>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</si>
  <si>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</si>
  <si>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</si>
  <si>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</si>
  <si>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</si>
  <si>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</si>
  <si>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</si>
  <si>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</si>
  <si>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</si>
  <si>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</si>
  <si>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</si>
  <si>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</si>
  <si>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</si>
  <si>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</si>
  <si>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</si>
  <si>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</si>
  <si>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</si>
  <si>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</si>
  <si>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</si>
  <si>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Managed Isolation</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</si>
  <si>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</si>
  <si>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</si>
  <si>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</si>
  <si>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</si>
  <si>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</si>
  <si>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</si>
  <si>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</si>
  <si>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</si>
  <si>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</si>
  <si>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</si>
  <si>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</si>
  <si>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</si>
  <si>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</si>
  <si>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</si>
  <si>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</si>
  <si>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</si>
  <si>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</si>
  <si>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</si>
  <si>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</si>
  <si>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</si>
  <si>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</si>
  <si>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</si>
  <si>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</si>
  <si>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</si>
  <si>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</si>
  <si>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</si>
  <si>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</si>
  <si>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</si>
  <si>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</si>
  <si>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</si>
  <si>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</si>
  <si>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</si>
  <si>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</si>
  <si>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</si>
  <si>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</si>
  <si>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</si>
  <si>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</si>
  <si>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</si>
  <si>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</si>
  <si>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</si>
  <si>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</si>
  <si>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</si>
  <si>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</si>
  <si>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</si>
  <si>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</si>
  <si>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</si>
  <si>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</si>
  <si>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</si>
  <si>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</si>
  <si>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</si>
  <si>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Summary</t>
  </si>
  <si>
    <t>New cases reported during the past 24 hours</t>
  </si>
  <si>
    <t>Active cases</t>
  </si>
  <si>
    <t>At the border</t>
  </si>
  <si>
    <t>In the community</t>
  </si>
  <si>
    <t>Under investigation/other</t>
  </si>
  <si>
    <t>Most recent case reported</t>
  </si>
  <si>
    <t>Most recent case reported due to community transmission (spread within our communities)</t>
  </si>
  <si>
    <t>Total at present</t>
  </si>
  <si>
    <t>Total since first NZ case</t>
  </si>
  <si>
    <t>Confirmed</t>
  </si>
  <si>
    <t>Probable</t>
  </si>
  <si>
    <t>Location of active cases</t>
  </si>
  <si>
    <t>In managed facilities</t>
  </si>
  <si>
    <t>In hospital (not ICU)</t>
  </si>
  <si>
    <t>In ICU</t>
  </si>
  <si>
    <t>At home or in self-isolation</t>
  </si>
  <si>
    <t>Not in isolation</t>
  </si>
  <si>
    <t>Unknown</t>
  </si>
  <si>
    <t>Source of active cases</t>
  </si>
  <si>
    <t>People who travelled internationally and were diagnosed in managed facilities at the border</t>
  </si>
  <si>
    <t>People in close contact with someone who caught COVID-19 while overseas</t>
  </si>
  <si>
    <t>Caught COVID-19 from someone locally</t>
  </si>
  <si>
    <t>Caught COVID-19 within NZ, but source is unknown</t>
  </si>
  <si>
    <t>Under investigation</t>
  </si>
  <si>
    <t>Definitions</t>
  </si>
  <si>
    <t>Active case - confirmed</t>
  </si>
  <si>
    <t>Confirmed cases are people that have been tested, and the test confirms they have COVID-19 (ie, a positive test). For more details, see the COVID-19 case definition.</t>
  </si>
  <si>
    <t>Active case - probable</t>
  </si>
  <si>
    <t xml:space="preserve">A probable case is when someone is diagnosed based on their exposure to other people with COVID-19 and on their symptoms. </t>
  </si>
  <si>
    <t xml:space="preserve">In managed isolation or quarantine facilities; hospitalisation not needed  </t>
  </si>
  <si>
    <t>Recovered cases are people who had the virus, where at least 10 days have passed since their symptoms started and they have not had symptoms for 72 hours, and they have been cleared by the health professional responsible for their monitoring.</t>
  </si>
  <si>
    <t>All case outcomes since first New Zealand case</t>
  </si>
  <si>
    <t>COVID-19 cases</t>
  </si>
  <si>
    <t>Total cases by location</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</si>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</sst>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-23 ,Recovered 44 ,Deaths 1618,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f>'ImportMoH combined'!B13</f>
        <v>-23</v>
      </c>
      <c r="Q4" t="s">
        <v>818</v>
      </c>
      <c r="R4">
        <f>'ImportMoH combined'!C13</f>
        <v>44</v>
      </c>
      <c r="S4" t="s">
        <v>828</v>
      </c>
      <c r="T4">
        <f>'ImportMoH combined'!D13</f>
        <v>1618</v>
      </c>
      <c r="U4" t="s">
        <v>538</v>
      </c>
      <c r="V4" t="str">
        <f>'ImportMoH combined'!H13</f>
        <v xml:space="preserve">In managed isolation or quarantine facilities; hospitalisation not needed  </v>
      </c>
    </row>
    <row r="5" spans="1:22" x14ac:dyDescent="0.3">
      <c r="A5" s="3" t="s">
        <v>2</v>
      </c>
      <c r="B5" t="str">
        <f t="shared" ref="B5:B23" si="0">CONCATENATE($C$4,A5,$F$4," ",G5," , ",$I$4," ",J5,", ",$L$4," ",M5," ,",$O$4," ",P5," ,",$Q$4," ",R5," ,",$S$4," ",T5,", ",$D$4)</f>
        <v>&lt;title&gt;Bay of Plenty DHB @Pop = 238380 ,   Confirmed  = 0, new today= 0 ,Active 0 ,Recovered 0 ,Deaths 356, &lt;/title&gt;</v>
      </c>
      <c r="G5" s="47">
        <f>VLOOKUP(A5,ImportPopDBH!$A$48:$E$67,5)</f>
        <v>238380</v>
      </c>
      <c r="J5">
        <f>'ImportMoH combined'!E14</f>
        <v>0</v>
      </c>
      <c r="M5">
        <f>'ImportMoH combined'!G14</f>
        <v>0</v>
      </c>
      <c r="P5">
        <f>'ImportMoH combined'!B14</f>
        <v>0</v>
      </c>
      <c r="R5">
        <f>'ImportMoH combined'!C14</f>
        <v>0</v>
      </c>
      <c r="T5">
        <f>'ImportMoH combined'!D14</f>
        <v>356</v>
      </c>
      <c r="V5">
        <f>'ImportMoH combined'!H14</f>
        <v>0</v>
      </c>
    </row>
    <row r="6" spans="1:22" x14ac:dyDescent="0.3">
      <c r="A6" s="3" t="s">
        <v>3</v>
      </c>
      <c r="B6" t="str">
        <f t="shared" si="0"/>
        <v>&lt;title&gt;Canterbury DHB @Pop = 567870 ,   Confirmed  = 0, new today= 0 ,Active -23 ,Recovered 44 ,Deaths 1974, &lt;/title&gt;</v>
      </c>
      <c r="G6" s="47">
        <f>VLOOKUP(A6,ImportPopDBH!$A$48:$E$67,5)</f>
        <v>567870</v>
      </c>
      <c r="J6">
        <f>'ImportMoH combined'!E15</f>
        <v>0</v>
      </c>
      <c r="M6">
        <f>'ImportMoH combined'!G15</f>
        <v>0</v>
      </c>
      <c r="P6">
        <f>'ImportMoH combined'!B15</f>
        <v>-23</v>
      </c>
      <c r="R6">
        <f>'ImportMoH combined'!C15</f>
        <v>44</v>
      </c>
      <c r="T6">
        <f>'ImportMoH combined'!D15</f>
        <v>1974</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0, new today= 0 ,Active 0 ,Recovered 0 ,Deaths 0, &lt;/title&gt;</v>
      </c>
      <c r="G8" s="47">
        <f>VLOOKUP(A8,ImportPopDBH!$A$48:$E$67,5)</f>
        <v>563210</v>
      </c>
      <c r="J8">
        <f>'ImportMoH combined'!E17</f>
        <v>0</v>
      </c>
      <c r="M8">
        <f>'ImportMoH combined'!G17</f>
        <v>0</v>
      </c>
      <c r="P8">
        <f>'ImportMoH combined'!B17</f>
        <v>0</v>
      </c>
      <c r="R8">
        <f>'ImportMoH combined'!C17</f>
        <v>0</v>
      </c>
      <c r="T8">
        <f>'ImportMoH combined'!D17</f>
        <v>0</v>
      </c>
      <c r="V8" t="e">
        <f>'ImportMoH combined'!#REF!</f>
        <v>#REF!</v>
      </c>
    </row>
    <row r="9" spans="1:22" x14ac:dyDescent="0.3">
      <c r="A9" s="3" t="s">
        <v>6</v>
      </c>
      <c r="B9" t="str">
        <f t="shared" si="0"/>
        <v>&lt;title&gt;Hawke's Bay DHB @Pop = 165610 ,   Confirmed  = 0, new today= 0 ,Active Change in last 24 hours ,Recovered Total at present ,Deaths 0, &lt;/title&gt;</v>
      </c>
      <c r="G9" s="47">
        <f>VLOOKUP(A9,ImportPopDBH!$A$48:$E$67,5)</f>
        <v>165610</v>
      </c>
      <c r="J9">
        <f>'ImportMoH combined'!E18</f>
        <v>0</v>
      </c>
      <c r="M9">
        <f>'ImportMoH combined'!G18</f>
        <v>0</v>
      </c>
      <c r="P9" t="str">
        <f>'ImportMoH combined'!B18</f>
        <v>Change in last 24 hours</v>
      </c>
      <c r="R9" t="str">
        <f>'ImportMoH combined'!C18</f>
        <v>Total at present</v>
      </c>
      <c r="T9">
        <f>'ImportMoH combined'!D18</f>
        <v>0</v>
      </c>
      <c r="V9">
        <f>'ImportMoH combined'!H18</f>
        <v>0</v>
      </c>
    </row>
    <row r="10" spans="1:22" x14ac:dyDescent="0.3">
      <c r="A10" s="3" t="s">
        <v>12</v>
      </c>
      <c r="B10" t="str">
        <f t="shared" si="0"/>
        <v>&lt;title&gt;Hutt Valley DHB @Pop = 149680 ,   Confirmed  = 0, new today= 0 ,Active -23 ,Recovered 43 ,Deaths 0, &lt;/title&gt;</v>
      </c>
      <c r="G10" s="47">
        <f>VLOOKUP(A10,ImportPopDBH!$A$48:$E$67,5)</f>
        <v>149680</v>
      </c>
      <c r="J10">
        <f>'ImportMoH combined'!E19</f>
        <v>0</v>
      </c>
      <c r="M10">
        <f>'ImportMoH combined'!G19</f>
        <v>0</v>
      </c>
      <c r="P10">
        <f>'ImportMoH combined'!B19</f>
        <v>-23</v>
      </c>
      <c r="R10">
        <f>'ImportMoH combined'!C19</f>
        <v>43</v>
      </c>
      <c r="T10">
        <f>'ImportMoH combined'!D19</f>
        <v>0</v>
      </c>
      <c r="V10">
        <f>'ImportMoH combined'!H19</f>
        <v>0</v>
      </c>
    </row>
    <row r="11" spans="1:22" x14ac:dyDescent="0.3">
      <c r="A11" s="3" t="s">
        <v>16</v>
      </c>
      <c r="B11" t="str">
        <f t="shared" si="0"/>
        <v>&lt;title&gt;Lakes DHB @Pop = 110410 ,   Confirmed  = 0, new today= 0 ,Active 0 ,Recovered 0 ,Deaths 0, &lt;/title&gt;</v>
      </c>
      <c r="G11" s="47">
        <f>VLOOKUP(A11,ImportPopDBH!$A$48:$E$67,5)</f>
        <v>110410</v>
      </c>
      <c r="J11">
        <f>'ImportMoH combined'!E20</f>
        <v>0</v>
      </c>
      <c r="M11">
        <f>'ImportMoH combined'!G20</f>
        <v>0</v>
      </c>
      <c r="P11">
        <f>'ImportMoH combined'!B20</f>
        <v>0</v>
      </c>
      <c r="R11">
        <f>'ImportMoH combined'!C20</f>
        <v>0</v>
      </c>
      <c r="T11">
        <f>'ImportMoH combined'!D20</f>
        <v>0</v>
      </c>
      <c r="V11">
        <f>'ImportMoH combined'!H20</f>
        <v>0</v>
      </c>
    </row>
    <row r="12" spans="1:22" x14ac:dyDescent="0.3">
      <c r="A12" s="3" t="s">
        <v>13</v>
      </c>
      <c r="B12" t="str">
        <f t="shared" si="0"/>
        <v>&lt;title&gt;MidCentral DHB @Pop = 178820 ,   Confirmed  = 0, new today= 0 ,Active 0 ,Recovered 0 ,Deaths 0, &lt;/title&gt;</v>
      </c>
      <c r="G12" s="47">
        <f>VLOOKUP(A12,ImportPopDBH!$A$48:$E$67,5)</f>
        <v>178820</v>
      </c>
      <c r="J12">
        <f>'ImportMoH combined'!E21</f>
        <v>0</v>
      </c>
      <c r="M12">
        <f>'ImportMoH combined'!G21</f>
        <v>0</v>
      </c>
      <c r="P12">
        <f>'ImportMoH combined'!B21</f>
        <v>0</v>
      </c>
      <c r="R12">
        <f>'ImportMoH combined'!C21</f>
        <v>0</v>
      </c>
      <c r="T12">
        <f>'ImportMoH combined'!D21</f>
        <v>0</v>
      </c>
      <c r="V12">
        <f>'ImportMoH combined'!H21</f>
        <v>0</v>
      </c>
    </row>
    <row r="13" spans="1:22" x14ac:dyDescent="0.3">
      <c r="A13" s="3" t="s">
        <v>7</v>
      </c>
      <c r="B13" t="str">
        <f t="shared" si="0"/>
        <v>&lt;title&gt;Nelson Marlborough DHB @Pop = 150770 ,   Confirmed  = 0, new today= 0 ,Active 0 ,Recovered 1 ,Deaths 0, &lt;/title&gt;</v>
      </c>
      <c r="G13" s="47">
        <f>VLOOKUP(A13,ImportPopDBH!$A$48:$E$67,5)</f>
        <v>150770</v>
      </c>
      <c r="J13">
        <f>'ImportMoH combined'!E22</f>
        <v>0</v>
      </c>
      <c r="M13">
        <f>'ImportMoH combined'!G22</f>
        <v>0</v>
      </c>
      <c r="P13">
        <f>'ImportMoH combined'!B22</f>
        <v>0</v>
      </c>
      <c r="R13">
        <f>'ImportMoH combined'!C22</f>
        <v>1</v>
      </c>
      <c r="T13">
        <f>'ImportMoH combined'!D22</f>
        <v>0</v>
      </c>
      <c r="V13">
        <f>'ImportMoH combined'!H22</f>
        <v>0</v>
      </c>
    </row>
    <row r="14" spans="1:22" x14ac:dyDescent="0.3">
      <c r="A14" s="3" t="s">
        <v>17</v>
      </c>
      <c r="B14" t="str">
        <f t="shared" si="0"/>
        <v>&lt;title&gt;Northland DHB @Pop = 179370 ,   Confirmed  = 0, new today= 0 ,Active 0 ,Recovered 0 ,Deaths 0, &lt;/title&gt;</v>
      </c>
      <c r="G14" s="47">
        <f>VLOOKUP(A14,ImportPopDBH!$A$48:$E$67,5)</f>
        <v>179370</v>
      </c>
      <c r="J14">
        <f>'ImportMoH combined'!E23</f>
        <v>0</v>
      </c>
      <c r="M14">
        <f>'ImportMoH combined'!G23</f>
        <v>0</v>
      </c>
      <c r="P14">
        <f>'ImportMoH combined'!B23</f>
        <v>0</v>
      </c>
      <c r="R14">
        <f>'ImportMoH combined'!C23</f>
        <v>0</v>
      </c>
      <c r="T14">
        <f>'ImportMoH combined'!D23</f>
        <v>0</v>
      </c>
      <c r="V14">
        <f>'ImportMoH combined'!H23</f>
        <v>0</v>
      </c>
    </row>
    <row r="15" spans="1:22" x14ac:dyDescent="0.3">
      <c r="A15" s="3" t="s">
        <v>8</v>
      </c>
      <c r="B15" t="str">
        <f t="shared" si="0"/>
        <v>&lt;title&gt;South Canterbury DHB @Pop = 60220 ,   Confirmed  = 0, new today= 0 ,Active 0 ,Recovered 0 ,Deaths 0, &lt;/title&gt;</v>
      </c>
      <c r="G15" s="47">
        <f>VLOOKUP(A15,ImportPopDBH!$A$48:$E$67,5)</f>
        <v>60220</v>
      </c>
      <c r="J15">
        <f>'ImportMoH combined'!E24</f>
        <v>0</v>
      </c>
      <c r="M15">
        <f>'ImportMoH combined'!G24</f>
        <v>0</v>
      </c>
      <c r="P15">
        <f>'ImportMoH combined'!B24</f>
        <v>0</v>
      </c>
      <c r="R15">
        <f>'ImportMoH combined'!C24</f>
        <v>0</v>
      </c>
      <c r="T15">
        <f>'ImportMoH combined'!D24</f>
        <v>0</v>
      </c>
      <c r="V15">
        <f>'ImportMoH combined'!H24</f>
        <v>0</v>
      </c>
    </row>
    <row r="16" spans="1:22" x14ac:dyDescent="0.3">
      <c r="A16" s="3" t="s">
        <v>9</v>
      </c>
      <c r="B16" t="str">
        <f t="shared" si="0"/>
        <v>&lt;title&gt;Southern DHB @Pop = 329890 ,   Confirmed  = 0, new today= 0 ,Active 0 ,Recovered 0 ,Deaths 0, &lt;/title&gt;</v>
      </c>
      <c r="G16" s="47">
        <f>VLOOKUP(A16,ImportPopDBH!$A$48:$E$67,5)</f>
        <v>329890</v>
      </c>
      <c r="J16">
        <f>'ImportMoH combined'!E25</f>
        <v>0</v>
      </c>
      <c r="M16">
        <f>'ImportMoH combined'!G25</f>
        <v>0</v>
      </c>
      <c r="P16">
        <f>'ImportMoH combined'!B25</f>
        <v>0</v>
      </c>
      <c r="R16">
        <f>'ImportMoH combined'!C25</f>
        <v>0</v>
      </c>
      <c r="T16">
        <f>'ImportMoH combined'!D25</f>
        <v>0</v>
      </c>
      <c r="V16">
        <f>'ImportMoH combined'!H25</f>
        <v>0</v>
      </c>
    </row>
    <row r="17" spans="1:22" x14ac:dyDescent="0.3">
      <c r="A17" s="3" t="s">
        <v>18</v>
      </c>
      <c r="B17" t="str">
        <f t="shared" si="0"/>
        <v>&lt;title&gt;Tairawhiti DHB @Pop = 329890 ,   Confirmed  = 0, new today= 0 ,Active 0 ,Recovered 0 ,Deaths 0, &lt;/title&gt;</v>
      </c>
      <c r="G17" s="47">
        <f>VLOOKUP(A17,ImportPopDBH!$A$48:$E$67,5)</f>
        <v>329890</v>
      </c>
      <c r="J17">
        <f>'ImportMoH combined'!E26</f>
        <v>0</v>
      </c>
      <c r="M17">
        <f>'ImportMoH combined'!G26</f>
        <v>0</v>
      </c>
      <c r="P17">
        <f>'ImportMoH combined'!B26</f>
        <v>0</v>
      </c>
      <c r="R17">
        <f>'ImportMoH combined'!C26</f>
        <v>0</v>
      </c>
      <c r="T17">
        <f>'ImportMoH combined'!D26</f>
        <v>0</v>
      </c>
      <c r="V17">
        <f>'ImportMoH combined'!H26</f>
        <v>0</v>
      </c>
    </row>
    <row r="18" spans="1:22" x14ac:dyDescent="0.3">
      <c r="A18" s="3" t="s">
        <v>14</v>
      </c>
      <c r="B18" t="str">
        <f t="shared" si="0"/>
        <v>&lt;title&gt;Taranaki DHB @Pop = 120050 ,   Confirmed  = 0, new today= 0 ,Active Change in last 24 hours ,Recovered Total at present ,Deaths 0, &lt;/title&gt;</v>
      </c>
      <c r="G18" s="47">
        <f>VLOOKUP(A18,ImportPopDBH!$A$48:$E$67,5)</f>
        <v>120050</v>
      </c>
      <c r="J18">
        <f>'ImportMoH combined'!E27</f>
        <v>0</v>
      </c>
      <c r="M18">
        <f>'ImportMoH combined'!G27</f>
        <v>0</v>
      </c>
      <c r="P18" t="str">
        <f>'ImportMoH combined'!B27</f>
        <v>Change in last 24 hours</v>
      </c>
      <c r="R18" t="str">
        <f>'ImportMoH combined'!C27</f>
        <v>Total at present</v>
      </c>
      <c r="T18">
        <f>'ImportMoH combined'!D27</f>
        <v>0</v>
      </c>
      <c r="V18">
        <f>'ImportMoH combined'!H27</f>
        <v>0</v>
      </c>
    </row>
    <row r="19" spans="1:22" x14ac:dyDescent="0.3">
      <c r="A19" s="3" t="s">
        <v>10</v>
      </c>
      <c r="B19" t="str">
        <f t="shared" si="0"/>
        <v>&lt;title&gt;Waikato DHB @Pop = 419890 ,   Confirmed  = 0, new today= 0 ,Active -23 ,Recovered 40 ,Deaths 0, &lt;/title&gt;</v>
      </c>
      <c r="G19" s="47">
        <f>VLOOKUP(A19,ImportPopDBH!$A$48:$E$67,5)</f>
        <v>419890</v>
      </c>
      <c r="J19">
        <f>'ImportMoH combined'!E28</f>
        <v>0</v>
      </c>
      <c r="M19">
        <f>'ImportMoH combined'!G28</f>
        <v>0</v>
      </c>
      <c r="P19">
        <f>'ImportMoH combined'!B28</f>
        <v>-23</v>
      </c>
      <c r="R19">
        <f>'ImportMoH combined'!C28</f>
        <v>40</v>
      </c>
      <c r="T19">
        <f>'ImportMoH combined'!D28</f>
        <v>0</v>
      </c>
      <c r="V19">
        <f>'ImportMoH combined'!H28</f>
        <v>0</v>
      </c>
    </row>
    <row r="20" spans="1:22" x14ac:dyDescent="0.3">
      <c r="A20" s="3" t="s">
        <v>20</v>
      </c>
      <c r="B20" t="str">
        <f t="shared" si="0"/>
        <v>&lt;title&gt;Wairarapa DHB @Pop = 44905 ,   Confirmed  = 0, new today= 0 ,Active 0 ,Recovered 0 ,Deaths 0, &lt;/title&gt;</v>
      </c>
      <c r="G20" s="47">
        <f>VLOOKUP(A20,ImportPopDBH!$A$48:$E$67,5)</f>
        <v>44905</v>
      </c>
      <c r="J20">
        <f>'ImportMoH combined'!E29</f>
        <v>0</v>
      </c>
      <c r="M20">
        <f>'ImportMoH combined'!G29</f>
        <v>0</v>
      </c>
      <c r="P20">
        <f>'ImportMoH combined'!B29</f>
        <v>0</v>
      </c>
      <c r="R20">
        <f>'ImportMoH combined'!C29</f>
        <v>0</v>
      </c>
      <c r="T20">
        <f>'ImportMoH combined'!D29</f>
        <v>0</v>
      </c>
      <c r="V20">
        <f>'ImportMoH combined'!H29</f>
        <v>0</v>
      </c>
    </row>
    <row r="21" spans="1:22" x14ac:dyDescent="0.3">
      <c r="A21" s="3" t="s">
        <v>11</v>
      </c>
      <c r="B21" t="str">
        <f t="shared" si="0"/>
        <v>&lt;title&gt;Waitemata DHB @Pop = 628970 ,   Confirmed  = 0, new today= 0 ,Active 0 ,Recovered 0 ,Deaths 0, &lt;/title&gt;</v>
      </c>
      <c r="G21" s="47">
        <f>VLOOKUP(A21,ImportPopDBH!$A$48:$E$67,5)</f>
        <v>628970</v>
      </c>
      <c r="J21">
        <f>'ImportMoH combined'!E30</f>
        <v>0</v>
      </c>
      <c r="M21">
        <f>'ImportMoH combined'!G30</f>
        <v>0</v>
      </c>
      <c r="P21">
        <f>'ImportMoH combined'!B30</f>
        <v>0</v>
      </c>
      <c r="R21">
        <f>'ImportMoH combined'!C30</f>
        <v>0</v>
      </c>
      <c r="T21">
        <f>'ImportMoH combined'!D30</f>
        <v>0</v>
      </c>
      <c r="V21">
        <f>'ImportMoH combined'!H30</f>
        <v>0</v>
      </c>
    </row>
    <row r="22" spans="1:22" x14ac:dyDescent="0.3">
      <c r="A22" s="3" t="s">
        <v>19</v>
      </c>
      <c r="B22" t="str">
        <f t="shared" si="0"/>
        <v>&lt;title&gt;West Coast DHB @Pop = 32410 ,   Confirmed  = 0, new today= 0 ,Active 0 ,Recovered 0 ,Deaths 0, &lt;/title&gt;</v>
      </c>
      <c r="G22" s="47">
        <f>VLOOKUP(A22,ImportPopDBH!$A$48:$E$67,5)</f>
        <v>32410</v>
      </c>
      <c r="J22">
        <f>'ImportMoH combined'!E31</f>
        <v>0</v>
      </c>
      <c r="M22">
        <f>'ImportMoH combined'!G31</f>
        <v>0</v>
      </c>
      <c r="P22">
        <f>'ImportMoH combined'!B31</f>
        <v>0</v>
      </c>
      <c r="R22">
        <f>'ImportMoH combined'!C31</f>
        <v>0</v>
      </c>
      <c r="T22">
        <f>'ImportMoH combined'!D31</f>
        <v>0</v>
      </c>
      <c r="V22">
        <f>'ImportMoH combined'!H31</f>
        <v>0</v>
      </c>
    </row>
    <row r="23" spans="1:22" x14ac:dyDescent="0.3">
      <c r="A23" s="3" t="s">
        <v>15</v>
      </c>
      <c r="B23" t="str">
        <f t="shared" si="0"/>
        <v>&lt;title&gt;Whanganui DHB @Pop = 64550 ,   Confirmed  = 0, new today= 0 ,Active 0 ,Recovered 4 ,Deaths 0, &lt;/title&gt;</v>
      </c>
      <c r="G23" s="47">
        <f>VLOOKUP(A23,ImportPopDBH!$A$48:$E$67,5)</f>
        <v>64550</v>
      </c>
      <c r="J23">
        <f>'ImportMoH combined'!E32</f>
        <v>0</v>
      </c>
      <c r="M23">
        <f>'ImportMoH combined'!G32</f>
        <v>0</v>
      </c>
      <c r="P23">
        <f>'ImportMoH combined'!B32</f>
        <v>0</v>
      </c>
      <c r="R23">
        <f>'ImportMoH combined'!C32</f>
        <v>4</v>
      </c>
      <c r="T23">
        <f>'ImportMoH combined'!D32</f>
        <v>0</v>
      </c>
      <c r="V23">
        <f>'ImportMoH combined'!H32</f>
        <v>0</v>
      </c>
    </row>
    <row r="25" spans="1:22" x14ac:dyDescent="0.3">
      <c r="J25">
        <f>SUM(J4:J24)</f>
        <v>0</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1040</v>
      </c>
      <c r="B3" s="84">
        <v>1000</v>
      </c>
      <c r="F3" s="2" t="s">
        <v>1116</v>
      </c>
      <c r="G3" s="2"/>
      <c r="H3" s="2"/>
      <c r="I3" s="2"/>
      <c r="J3" s="2"/>
      <c r="K3" s="2"/>
      <c r="L3" s="2"/>
    </row>
    <row r="4" spans="1:19" ht="28.8" x14ac:dyDescent="0.3">
      <c r="A4" s="84" t="s">
        <v>1043</v>
      </c>
      <c r="B4" s="84">
        <v>910</v>
      </c>
      <c r="F4" s="90">
        <f>0.3/1.5</f>
        <v>0.19999999999999998</v>
      </c>
      <c r="G4" s="92" t="s">
        <v>1117</v>
      </c>
      <c r="H4" s="92">
        <v>1.5</v>
      </c>
      <c r="I4" s="92">
        <f>H4*0.029</f>
        <v>4.3500000000000004E-2</v>
      </c>
      <c r="J4" s="91" t="s">
        <v>1118</v>
      </c>
      <c r="K4" s="91">
        <v>1</v>
      </c>
      <c r="L4" s="91">
        <f>K4*0.029</f>
        <v>2.9000000000000001E-2</v>
      </c>
    </row>
    <row r="5" spans="1:19" x14ac:dyDescent="0.3">
      <c r="A5" s="85" t="s">
        <v>1055</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1056</v>
      </c>
      <c r="B7" s="84">
        <v>500</v>
      </c>
      <c r="F7" s="90"/>
      <c r="G7" s="92"/>
      <c r="H7" s="92">
        <f>H6-I6</f>
        <v>1.0065</v>
      </c>
      <c r="I7" s="92"/>
      <c r="J7" s="91"/>
      <c r="K7" s="91">
        <f>K6-L6</f>
        <v>0.67099999999999993</v>
      </c>
      <c r="L7" s="91"/>
    </row>
    <row r="8" spans="1:19" x14ac:dyDescent="0.3">
      <c r="A8" s="84" t="s">
        <v>1049</v>
      </c>
      <c r="B8" s="84">
        <v>300</v>
      </c>
      <c r="F8" s="90"/>
      <c r="G8" s="92"/>
      <c r="H8" s="92"/>
      <c r="I8" s="92"/>
      <c r="J8" s="91"/>
      <c r="K8" s="91"/>
      <c r="L8" s="91"/>
    </row>
    <row r="9" spans="1:19" x14ac:dyDescent="0.3">
      <c r="A9" s="84" t="s">
        <v>1044</v>
      </c>
      <c r="B9" s="84">
        <v>290</v>
      </c>
    </row>
    <row r="10" spans="1:19" x14ac:dyDescent="0.3">
      <c r="A10" s="85" t="s">
        <v>827</v>
      </c>
      <c r="B10" s="85">
        <v>200</v>
      </c>
      <c r="Q10" t="s">
        <v>1107</v>
      </c>
      <c r="R10" t="s">
        <v>1108</v>
      </c>
      <c r="S10" t="s">
        <v>1109</v>
      </c>
    </row>
    <row r="11" spans="1:19" x14ac:dyDescent="0.3">
      <c r="A11" s="85" t="s">
        <v>1034</v>
      </c>
      <c r="B11" s="85">
        <v>200</v>
      </c>
      <c r="Q11" t="s">
        <v>1110</v>
      </c>
      <c r="R11" t="s">
        <v>1111</v>
      </c>
      <c r="S11" t="s">
        <v>1112</v>
      </c>
    </row>
    <row r="12" spans="1:19" x14ac:dyDescent="0.3">
      <c r="A12" s="84" t="s">
        <v>1063</v>
      </c>
      <c r="B12" s="84">
        <v>180</v>
      </c>
      <c r="L12" t="s">
        <v>1084</v>
      </c>
      <c r="M12" t="s">
        <v>1085</v>
      </c>
      <c r="N12" t="s">
        <v>1086</v>
      </c>
      <c r="Q12" t="s">
        <v>453</v>
      </c>
      <c r="R12" t="s">
        <v>1113</v>
      </c>
      <c r="S12" t="s">
        <v>452</v>
      </c>
    </row>
    <row r="13" spans="1:19" x14ac:dyDescent="0.3">
      <c r="A13" s="84" t="s">
        <v>1068</v>
      </c>
      <c r="B13" s="84">
        <v>175</v>
      </c>
      <c r="L13">
        <v>666</v>
      </c>
      <c r="M13">
        <v>555</v>
      </c>
      <c r="N13">
        <v>444</v>
      </c>
      <c r="Q13" t="s">
        <v>1088</v>
      </c>
      <c r="R13" t="s">
        <v>1114</v>
      </c>
      <c r="S13" t="s">
        <v>1115</v>
      </c>
    </row>
    <row r="14" spans="1:19" x14ac:dyDescent="0.3">
      <c r="A14" s="85" t="s">
        <v>1045</v>
      </c>
      <c r="B14" s="85">
        <v>160</v>
      </c>
      <c r="L14">
        <v>123</v>
      </c>
      <c r="M14">
        <v>456</v>
      </c>
      <c r="N14">
        <v>789</v>
      </c>
    </row>
    <row r="15" spans="1:19" x14ac:dyDescent="0.3">
      <c r="A15" s="85" t="s">
        <v>1047</v>
      </c>
      <c r="B15" s="85">
        <v>160</v>
      </c>
      <c r="L15" t="s">
        <v>1087</v>
      </c>
      <c r="M15" t="s">
        <v>1088</v>
      </c>
      <c r="N15" t="s">
        <v>1089</v>
      </c>
    </row>
    <row r="16" spans="1:19" x14ac:dyDescent="0.3">
      <c r="A16" s="84" t="s">
        <v>1059</v>
      </c>
      <c r="B16" s="84">
        <v>160</v>
      </c>
      <c r="L16">
        <v>1</v>
      </c>
    </row>
    <row r="17" spans="1:25" x14ac:dyDescent="0.3">
      <c r="A17" s="84" t="s">
        <v>1065</v>
      </c>
      <c r="B17" s="84">
        <v>160</v>
      </c>
      <c r="N17">
        <v>3</v>
      </c>
    </row>
    <row r="18" spans="1:25" x14ac:dyDescent="0.3">
      <c r="A18" s="85" t="s">
        <v>1066</v>
      </c>
      <c r="B18" s="85">
        <v>160</v>
      </c>
      <c r="L18">
        <v>333333</v>
      </c>
      <c r="M18">
        <v>333</v>
      </c>
      <c r="N18">
        <v>3</v>
      </c>
    </row>
    <row r="19" spans="1:25" x14ac:dyDescent="0.3">
      <c r="A19" s="84" t="s">
        <v>1048</v>
      </c>
      <c r="B19" s="84">
        <v>150</v>
      </c>
    </row>
    <row r="20" spans="1:25" x14ac:dyDescent="0.3">
      <c r="A20" s="85" t="s">
        <v>1057</v>
      </c>
      <c r="B20" s="85">
        <v>150</v>
      </c>
    </row>
    <row r="21" spans="1:25" x14ac:dyDescent="0.3">
      <c r="A21" s="84" t="s">
        <v>1051</v>
      </c>
      <c r="B21" s="84">
        <v>145</v>
      </c>
    </row>
    <row r="22" spans="1:25" x14ac:dyDescent="0.3">
      <c r="A22" s="84" t="s">
        <v>1041</v>
      </c>
      <c r="B22" s="84">
        <v>140</v>
      </c>
    </row>
    <row r="23" spans="1:25" x14ac:dyDescent="0.3">
      <c r="A23" s="85" t="s">
        <v>1025</v>
      </c>
      <c r="B23" s="85">
        <v>130</v>
      </c>
      <c r="C23" s="85" t="s">
        <v>1058</v>
      </c>
    </row>
    <row r="24" spans="1:25" x14ac:dyDescent="0.3">
      <c r="A24" s="84" t="s">
        <v>825</v>
      </c>
      <c r="B24" s="84">
        <v>120</v>
      </c>
      <c r="H24">
        <v>1278.29</v>
      </c>
      <c r="I24">
        <f>H24-I25</f>
        <v>426.09666666666669</v>
      </c>
    </row>
    <row r="25" spans="1:25" x14ac:dyDescent="0.3">
      <c r="A25" s="84" t="s">
        <v>1061</v>
      </c>
      <c r="B25" s="84">
        <v>120</v>
      </c>
      <c r="I25">
        <f>H24*2/3</f>
        <v>852.19333333333327</v>
      </c>
      <c r="O25" s="86" t="s">
        <v>1090</v>
      </c>
      <c r="P25" s="86" t="s">
        <v>1091</v>
      </c>
      <c r="Q25" s="86" t="s">
        <v>1092</v>
      </c>
    </row>
    <row r="26" spans="1:25" ht="30.15" x14ac:dyDescent="0.3">
      <c r="A26" s="85" t="s">
        <v>1042</v>
      </c>
      <c r="B26" s="85">
        <v>115</v>
      </c>
      <c r="O26" s="86" t="s">
        <v>1093</v>
      </c>
      <c r="P26" s="86" t="s">
        <v>1094</v>
      </c>
      <c r="Q26" s="86" t="s">
        <v>1095</v>
      </c>
    </row>
    <row r="27" spans="1:25" x14ac:dyDescent="0.3">
      <c r="A27" s="85" t="s">
        <v>1071</v>
      </c>
      <c r="B27" s="85">
        <v>108</v>
      </c>
      <c r="O27" s="86" t="s">
        <v>1096</v>
      </c>
      <c r="P27" s="86" t="s">
        <v>1097</v>
      </c>
      <c r="Q27" s="86" t="s">
        <v>1098</v>
      </c>
    </row>
    <row r="28" spans="1:25" x14ac:dyDescent="0.3">
      <c r="A28" s="85" t="s">
        <v>1069</v>
      </c>
      <c r="B28" s="85">
        <v>100</v>
      </c>
    </row>
    <row r="29" spans="1:25" x14ac:dyDescent="0.3">
      <c r="A29" s="85" t="s">
        <v>1060</v>
      </c>
      <c r="B29" s="85">
        <v>90</v>
      </c>
    </row>
    <row r="30" spans="1:25" x14ac:dyDescent="0.3">
      <c r="A30" s="84" t="s">
        <v>1067</v>
      </c>
      <c r="B30" s="84">
        <v>90</v>
      </c>
    </row>
    <row r="31" spans="1:25" ht="28.8" x14ac:dyDescent="0.3">
      <c r="A31" s="85" t="s">
        <v>1062</v>
      </c>
      <c r="B31" s="85">
        <v>87</v>
      </c>
      <c r="H31">
        <v>11445</v>
      </c>
      <c r="I31">
        <v>3</v>
      </c>
      <c r="J31">
        <f>H31/I31</f>
        <v>3815</v>
      </c>
      <c r="P31" s="86" t="s">
        <v>1105</v>
      </c>
      <c r="Q31" s="86"/>
      <c r="R31" s="88">
        <v>0.15</v>
      </c>
      <c r="S31" s="86">
        <v>1.5</v>
      </c>
      <c r="T31" s="88">
        <v>0.70000000000000007</v>
      </c>
      <c r="U31" s="86">
        <v>8.4499999999999993</v>
      </c>
      <c r="V31" s="86"/>
      <c r="W31" s="86" t="e">
        <v>#NAME?</v>
      </c>
      <c r="X31" s="89">
        <v>43958.015972222223</v>
      </c>
      <c r="Y31" s="86"/>
    </row>
    <row r="32" spans="1:25" x14ac:dyDescent="0.3">
      <c r="A32" s="84" t="s">
        <v>1070</v>
      </c>
      <c r="B32" s="84">
        <v>80</v>
      </c>
      <c r="H32">
        <v>11336</v>
      </c>
      <c r="I32">
        <v>3</v>
      </c>
      <c r="J32">
        <f>H32/I32</f>
        <v>3778.6666666666665</v>
      </c>
      <c r="P32" s="86" t="s">
        <v>1106</v>
      </c>
      <c r="Q32" s="86"/>
      <c r="R32" s="86"/>
      <c r="S32" s="86"/>
      <c r="T32" s="86"/>
      <c r="U32" s="86">
        <v>0</v>
      </c>
      <c r="V32" s="86"/>
      <c r="W32" s="86" t="e">
        <v>#NAME?</v>
      </c>
      <c r="X32" s="89">
        <v>43958.015972222223</v>
      </c>
      <c r="Y32" s="86"/>
    </row>
    <row r="33" spans="1:17" ht="28.8" x14ac:dyDescent="0.3">
      <c r="A33" s="85" t="s">
        <v>1073</v>
      </c>
      <c r="B33" s="85">
        <v>71</v>
      </c>
    </row>
    <row r="34" spans="1:17" x14ac:dyDescent="0.3">
      <c r="A34" s="84" t="s">
        <v>1074</v>
      </c>
      <c r="B34" s="84">
        <v>65</v>
      </c>
    </row>
    <row r="35" spans="1:17" x14ac:dyDescent="0.3">
      <c r="A35" s="84" t="s">
        <v>1054</v>
      </c>
      <c r="B35" s="84">
        <v>60</v>
      </c>
    </row>
    <row r="36" spans="1:17" x14ac:dyDescent="0.3">
      <c r="A36" s="84" t="s">
        <v>1076</v>
      </c>
      <c r="B36" s="84">
        <v>60</v>
      </c>
    </row>
    <row r="37" spans="1:17" ht="28.8" x14ac:dyDescent="0.3">
      <c r="A37" s="85" t="s">
        <v>1073</v>
      </c>
      <c r="B37" s="85">
        <v>45</v>
      </c>
      <c r="O37" s="87" t="s">
        <v>1099</v>
      </c>
      <c r="P37" s="87" t="s">
        <v>1100</v>
      </c>
      <c r="Q37" s="87" t="s">
        <v>1101</v>
      </c>
    </row>
    <row r="38" spans="1:17" ht="30.15" x14ac:dyDescent="0.3">
      <c r="A38" s="85" t="s">
        <v>1050</v>
      </c>
      <c r="B38" s="85">
        <v>40</v>
      </c>
      <c r="O38" s="87" t="s">
        <v>1102</v>
      </c>
      <c r="P38" s="87" t="s">
        <v>1103</v>
      </c>
      <c r="Q38" s="87" t="s">
        <v>1104</v>
      </c>
    </row>
    <row r="39" spans="1:17" x14ac:dyDescent="0.3">
      <c r="A39" s="84" t="s">
        <v>1072</v>
      </c>
      <c r="B39" s="84">
        <v>35</v>
      </c>
    </row>
    <row r="40" spans="1:17" x14ac:dyDescent="0.3">
      <c r="A40" s="84" t="s">
        <v>1046</v>
      </c>
      <c r="B40" s="84">
        <v>34</v>
      </c>
      <c r="O40" s="86" t="s">
        <v>1099</v>
      </c>
      <c r="P40" s="86" t="s">
        <v>1100</v>
      </c>
      <c r="Q40" s="86" t="s">
        <v>1101</v>
      </c>
    </row>
    <row r="41" spans="1:17" ht="30.15" x14ac:dyDescent="0.3">
      <c r="A41" s="84" t="s">
        <v>1053</v>
      </c>
      <c r="B41" s="84">
        <v>30</v>
      </c>
      <c r="O41" s="86" t="s">
        <v>1102</v>
      </c>
      <c r="P41" s="86" t="s">
        <v>1103</v>
      </c>
      <c r="Q41" s="86" t="s">
        <v>1104</v>
      </c>
    </row>
    <row r="42" spans="1:17" ht="28.8" x14ac:dyDescent="0.3">
      <c r="A42" s="85" t="s">
        <v>1064</v>
      </c>
      <c r="B42" s="85">
        <v>20</v>
      </c>
    </row>
    <row r="43" spans="1:17" x14ac:dyDescent="0.3">
      <c r="A43" s="85" t="s">
        <v>1075</v>
      </c>
      <c r="B43" s="85">
        <v>19</v>
      </c>
    </row>
    <row r="44" spans="1:17" x14ac:dyDescent="0.3">
      <c r="A44" s="85" t="s">
        <v>1052</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f>'ImportMoH combined'!B3</f>
        <v>0</v>
      </c>
      <c r="F39" s="54">
        <f>'ImportMoH combined'!C3</f>
        <v>1</v>
      </c>
    </row>
    <row r="40" spans="2:28" x14ac:dyDescent="0.3">
      <c r="B40" t="str">
        <f t="shared" si="1"/>
        <v>#clear {</v>
      </c>
      <c r="C40" t="s">
        <v>370</v>
      </c>
      <c r="D40" s="54" t="str">
        <f>'ImportMoH combined'!A4</f>
        <v>Active cases</v>
      </c>
      <c r="E40" s="54" t="str">
        <f>'ImportMoH combined'!B4</f>
        <v>At the border</v>
      </c>
      <c r="F40" s="54">
        <f>'ImportMoH combined'!C4</f>
        <v>42</v>
      </c>
      <c r="V40" t="s">
        <v>373</v>
      </c>
    </row>
    <row r="41" spans="2:28" x14ac:dyDescent="0.3">
      <c r="B41" t="str">
        <f t="shared" si="1"/>
        <v>clear: both;</v>
      </c>
      <c r="C41" t="s">
        <v>460</v>
      </c>
      <c r="D41" s="54">
        <f>'ImportMoH combined'!A5</f>
        <v>0</v>
      </c>
      <c r="E41" s="54" t="str">
        <f>'ImportMoH combined'!B5</f>
        <v>In the community</v>
      </c>
      <c r="F41" s="54">
        <f>'ImportMoH combined'!C5</f>
        <v>2</v>
      </c>
    </row>
    <row r="42" spans="2:28" x14ac:dyDescent="0.3">
      <c r="B42" t="str">
        <f t="shared" si="1"/>
        <v>}</v>
      </c>
      <c r="C42" t="s">
        <v>369</v>
      </c>
      <c r="D42" s="54">
        <f>'ImportMoH combined'!A6</f>
        <v>0</v>
      </c>
      <c r="E42" s="54" t="str">
        <f>'ImportMoH combined'!B6</f>
        <v>Under investigation/other</v>
      </c>
      <c r="F42" s="54">
        <f>'ImportMoH combined'!C6</f>
        <v>0</v>
      </c>
      <c r="V42" s="3" t="s">
        <v>1</v>
      </c>
      <c r="W42">
        <v>0.60438082561506901</v>
      </c>
    </row>
    <row r="43" spans="2:28" x14ac:dyDescent="0.3">
      <c r="B43" t="str">
        <f t="shared" si="1"/>
        <v>text {</v>
      </c>
      <c r="C43" s="52" t="s">
        <v>544</v>
      </c>
      <c r="D43" s="54">
        <f>'ImportMoH combined'!A7</f>
        <v>0</v>
      </c>
      <c r="E43" s="54" t="str">
        <f>'ImportMoH combined'!B7</f>
        <v>Total</v>
      </c>
      <c r="F43" s="54">
        <f>'ImportMoH combined'!C7</f>
        <v>44</v>
      </c>
      <c r="V43" s="3" t="s">
        <v>2</v>
      </c>
      <c r="W43">
        <v>0.129064556313783</v>
      </c>
    </row>
    <row r="44" spans="2:28" x14ac:dyDescent="0.3">
      <c r="B44" t="str">
        <f>C44</f>
        <v>font: bold 13px Arial;</v>
      </c>
      <c r="C44" s="52" t="s">
        <v>545</v>
      </c>
      <c r="D44" s="54" t="str">
        <f>'ImportMoH combined'!A8</f>
        <v>Most recent case reported</v>
      </c>
      <c r="E44" s="54">
        <f>'ImportMoH combined'!B8</f>
        <v>0</v>
      </c>
      <c r="F44" s="54">
        <f>'ImportMoH combined'!C8</f>
        <v>44140</v>
      </c>
      <c r="V44" s="3" t="s">
        <v>3</v>
      </c>
      <c r="W44">
        <v>0.27281303991497202</v>
      </c>
    </row>
    <row r="45" spans="2:28" x14ac:dyDescent="0.3">
      <c r="B45" t="str">
        <f>C45</f>
        <v xml:space="preserve">  }</v>
      </c>
      <c r="C45" s="52" t="s">
        <v>542</v>
      </c>
      <c r="D45" s="54" t="str">
        <f>'ImportMoH combined'!A9</f>
        <v>Most recent case reported due to community transmission (spread within our communities)</v>
      </c>
      <c r="E45" s="54">
        <f>'ImportMoH combined'!B9</f>
        <v>0</v>
      </c>
      <c r="F45" s="54">
        <f>'ImportMoH combined'!C9</f>
        <v>44138</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['Active cases',  {v:At the border},{v:42}],</v>
      </c>
      <c r="C59" t="s">
        <v>562</v>
      </c>
      <c r="D59" t="str">
        <f t="shared" ref="D59:D64" si="4">D40</f>
        <v>Active cases</v>
      </c>
      <c r="E59" s="48" t="s">
        <v>570</v>
      </c>
      <c r="F59" t="str">
        <f t="shared" ref="F59:F64" si="5">E40</f>
        <v>At the border</v>
      </c>
      <c r="G59" t="s">
        <v>568</v>
      </c>
      <c r="H59">
        <f t="shared" ref="H59:H64" si="6">F40</f>
        <v>42</v>
      </c>
      <c r="I59" t="s">
        <v>569</v>
      </c>
      <c r="J59" t="s">
        <v>565</v>
      </c>
      <c r="AB59" s="12" t="s">
        <v>503</v>
      </c>
    </row>
    <row r="60" spans="1:28" x14ac:dyDescent="0.3">
      <c r="B60" t="str">
        <f t="shared" si="3"/>
        <v>['0',  {v:In the community},{v:2}],</v>
      </c>
      <c r="C60" t="s">
        <v>562</v>
      </c>
      <c r="D60">
        <f t="shared" si="4"/>
        <v>0</v>
      </c>
      <c r="E60" s="48" t="s">
        <v>570</v>
      </c>
      <c r="F60" t="str">
        <f t="shared" si="5"/>
        <v>In the community</v>
      </c>
      <c r="G60" t="s">
        <v>568</v>
      </c>
      <c r="H60">
        <f t="shared" si="6"/>
        <v>2</v>
      </c>
      <c r="I60" t="s">
        <v>569</v>
      </c>
      <c r="J60" t="s">
        <v>565</v>
      </c>
      <c r="AB60" s="12" t="s">
        <v>492</v>
      </c>
    </row>
    <row r="61" spans="1:28" x14ac:dyDescent="0.3">
      <c r="B61" t="str">
        <f t="shared" si="3"/>
        <v>['0',  {v:Under investigation/other},{v:0}],</v>
      </c>
      <c r="C61" t="s">
        <v>562</v>
      </c>
      <c r="D61">
        <f t="shared" si="4"/>
        <v>0</v>
      </c>
      <c r="E61" s="48" t="s">
        <v>570</v>
      </c>
      <c r="F61" t="str">
        <f t="shared" si="5"/>
        <v>Under investigation/other</v>
      </c>
      <c r="G61" t="s">
        <v>568</v>
      </c>
      <c r="H61">
        <f t="shared" si="6"/>
        <v>0</v>
      </c>
      <c r="I61" t="s">
        <v>569</v>
      </c>
      <c r="J61" t="s">
        <v>565</v>
      </c>
      <c r="AB61" s="12" t="s">
        <v>369</v>
      </c>
    </row>
    <row r="62" spans="1:28" x14ac:dyDescent="0.3">
      <c r="B62" t="str">
        <f t="shared" si="3"/>
        <v>['0',  {v:Total},{v:44}],</v>
      </c>
      <c r="C62" t="s">
        <v>562</v>
      </c>
      <c r="D62">
        <f t="shared" si="4"/>
        <v>0</v>
      </c>
      <c r="E62" s="48" t="s">
        <v>570</v>
      </c>
      <c r="F62" t="str">
        <f t="shared" si="5"/>
        <v>Total</v>
      </c>
      <c r="G62" t="s">
        <v>568</v>
      </c>
      <c r="H62">
        <f t="shared" si="6"/>
        <v>44</v>
      </c>
      <c r="I62" t="s">
        <v>569</v>
      </c>
      <c r="J62" t="s">
        <v>565</v>
      </c>
      <c r="AB62" s="12" t="s">
        <v>491</v>
      </c>
    </row>
    <row r="63" spans="1:28" x14ac:dyDescent="0.3">
      <c r="B63" t="str">
        <f t="shared" si="3"/>
        <v>['Most recent case reported',  {v:0},{v:44140}],</v>
      </c>
      <c r="C63" t="s">
        <v>562</v>
      </c>
      <c r="D63" t="str">
        <f t="shared" si="4"/>
        <v>Most recent case reported</v>
      </c>
      <c r="E63" s="48" t="s">
        <v>570</v>
      </c>
      <c r="F63">
        <f t="shared" si="5"/>
        <v>0</v>
      </c>
      <c r="G63" t="s">
        <v>568</v>
      </c>
      <c r="H63">
        <f t="shared" si="6"/>
        <v>44140</v>
      </c>
      <c r="I63" t="s">
        <v>569</v>
      </c>
      <c r="J63" t="s">
        <v>565</v>
      </c>
      <c r="AB63" s="12"/>
    </row>
    <row r="64" spans="1:28" x14ac:dyDescent="0.3">
      <c r="B64" t="str">
        <f t="shared" si="3"/>
        <v>['Most recent case reported due to community transmission (spread within our communities)',  {v:0},{v:44138}]</v>
      </c>
      <c r="C64" t="s">
        <v>562</v>
      </c>
      <c r="D64" t="str">
        <f t="shared" si="4"/>
        <v>Most recent case reported due to community transmission (spread within our communities)</v>
      </c>
      <c r="E64" s="48" t="s">
        <v>570</v>
      </c>
      <c r="F64">
        <f t="shared" si="5"/>
        <v>0</v>
      </c>
      <c r="G64" t="s">
        <v>568</v>
      </c>
      <c r="H64">
        <f t="shared" si="6"/>
        <v>44138</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v>
      </c>
      <c r="C131" s="48" t="s">
        <v>671</v>
      </c>
      <c r="D131" s="81">
        <f>'ImportMoH combined'!$B$64</f>
        <v>0</v>
      </c>
      <c r="E131" t="s">
        <v>669</v>
      </c>
      <c r="AB131" s="12"/>
    </row>
    <row r="132" spans="2:28" ht="16.399999999999999" thickTop="1" thickBot="1" x14ac:dyDescent="0.35">
      <c r="B132" t="str">
        <f>CONCATENATE(C132,D132,E132)</f>
        <v>'Transmission Type': 'Wairarapa'</v>
      </c>
      <c r="C132" s="48" t="s">
        <v>672</v>
      </c>
      <c r="D132" s="83" t="str">
        <f>'ImportMoH combined'!$A$64</f>
        <v>Wairarapa</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'Waitematā'</v>
      </c>
      <c r="C136" s="48" t="s">
        <v>672</v>
      </c>
      <c r="D136" s="83" t="str">
        <f>'ImportMoH combined'!$A$65</f>
        <v>Waitematā</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'West Coast'</v>
      </c>
      <c r="C140" s="48" t="s">
        <v>672</v>
      </c>
      <c r="D140" s="83" t="str">
        <f>'ImportMoH combined'!$A$66</f>
        <v>West Coast</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'0',</v>
      </c>
      <c r="C143" s="48" t="s">
        <v>671</v>
      </c>
      <c r="D143" s="81">
        <f>'ImportMoH combined'!$B$67</f>
        <v>0</v>
      </c>
      <c r="E143" t="s">
        <v>669</v>
      </c>
      <c r="AB143" s="12"/>
    </row>
    <row r="144" spans="2:28" ht="16.399999999999999" thickTop="1" thickBot="1" x14ac:dyDescent="0.35">
      <c r="B144" t="str">
        <f>CONCATENATE(C144,D144,E144)</f>
        <v>'Transmission Type': 'Whanganui'</v>
      </c>
      <c r="C144" s="48" t="s">
        <v>672</v>
      </c>
      <c r="D144" s="83" t="str">
        <f>'ImportMoH combined'!$A$67</f>
        <v>Whanganui</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'42',</v>
      </c>
      <c r="C147" s="48" t="s">
        <v>671</v>
      </c>
      <c r="D147" s="81">
        <f>'ImportMoH combined'!$B$68</f>
        <v>42</v>
      </c>
      <c r="E147" t="s">
        <v>669</v>
      </c>
      <c r="AB147" s="12"/>
    </row>
    <row r="148" spans="2:28" ht="16.399999999999999" thickTop="1" thickBot="1" x14ac:dyDescent="0.35">
      <c r="B148" t="str">
        <f>CONCATENATE(C148,D148,E148)</f>
        <v>'Transmission Type': 'Managed Isolation &amp; Quarantine'</v>
      </c>
      <c r="C148" s="48" t="s">
        <v>672</v>
      </c>
      <c r="D148" s="83" t="str">
        <f>'ImportMoH combined'!$A$68</f>
        <v>Managed Isolation &amp; Quarantine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44141</v>
      </c>
      <c r="X156" s="3" t="s">
        <v>5</v>
      </c>
      <c r="Y156">
        <v>0.22042151240087501</v>
      </c>
    </row>
    <row r="157" spans="2:28" x14ac:dyDescent="0.3">
      <c r="B157" s="53" t="str">
        <f>C157</f>
        <v>&lt;div id="container"&gt;</v>
      </c>
      <c r="C157" t="s">
        <v>464</v>
      </c>
      <c r="E157" s="1"/>
      <c r="P157" s="6" t="str">
        <f>'ImportMoH combined'!A17</f>
        <v>Location of active cases</v>
      </c>
      <c r="Q157" s="6">
        <f>'ImportMoH combined'!B17</f>
        <v>0</v>
      </c>
      <c r="R157" s="6">
        <f>'ImportMoH combined'!C17</f>
        <v>0</v>
      </c>
      <c r="S157" s="6">
        <f>'ImportMoH combined'!D17</f>
        <v>0</v>
      </c>
      <c r="T157" s="6">
        <f>'ImportMoH combined'!E17</f>
        <v>0</v>
      </c>
      <c r="U157" s="6">
        <f>'ImportMoH combined'!G17</f>
        <v>0</v>
      </c>
      <c r="V157" s="6">
        <f>'ImportMoH combined'!H17</f>
        <v>0</v>
      </c>
      <c r="W157" s="6">
        <f>'ImportMoH combined'!I17</f>
        <v>0</v>
      </c>
      <c r="X157" s="3"/>
    </row>
    <row r="158" spans="2:28" x14ac:dyDescent="0.3">
      <c r="B158" s="53" t="str">
        <f>C158</f>
        <v>&lt;div id="header"&gt;</v>
      </c>
      <c r="C158" t="s">
        <v>461</v>
      </c>
      <c r="P158" s="6">
        <f>'ImportMoH combined'!A18</f>
        <v>0</v>
      </c>
      <c r="Q158" s="6" t="str">
        <f>'ImportMoH combined'!B18</f>
        <v>Change in last 24 hours</v>
      </c>
      <c r="R158" s="6" t="str">
        <f>'ImportMoH combined'!C18</f>
        <v>Total at present</v>
      </c>
      <c r="S158" s="6">
        <f>'ImportMoH combined'!D18</f>
        <v>0</v>
      </c>
      <c r="T158" s="6">
        <f>'ImportMoH combined'!E18</f>
        <v>0</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06-11-20&lt;/h1&gt;</v>
      </c>
      <c r="C159" s="51">
        <f ca="1">TODAY()</f>
        <v>44141</v>
      </c>
      <c r="D159" t="s">
        <v>956</v>
      </c>
      <c r="E159" t="s">
        <v>539</v>
      </c>
      <c r="P159" s="6" t="str">
        <f>'ImportMoH combined'!A19</f>
        <v>In managed facilities</v>
      </c>
      <c r="Q159" s="6">
        <f>'ImportMoH combined'!B19</f>
        <v>-23</v>
      </c>
      <c r="R159" s="6">
        <f>'ImportMoH combined'!C19</f>
        <v>43</v>
      </c>
      <c r="S159" s="6">
        <f>'ImportMoH combined'!D19</f>
        <v>0</v>
      </c>
      <c r="T159" s="6">
        <f>'ImportMoH combined'!E19</f>
        <v>0</v>
      </c>
      <c r="U159" s="6">
        <f>'ImportMoH combined'!G19</f>
        <v>0</v>
      </c>
      <c r="V159" s="6">
        <f>'ImportMoH combined'!H19</f>
        <v>0</v>
      </c>
      <c r="W159" s="6">
        <f>'ImportMoH combined'!I19</f>
        <v>0</v>
      </c>
      <c r="X159" s="3" t="s">
        <v>16</v>
      </c>
      <c r="Y159">
        <v>0.24631945413022899</v>
      </c>
    </row>
    <row r="160" spans="2:28" x14ac:dyDescent="0.3">
      <c r="B160" t="e">
        <f>CONCATENATE(C160,D160,E160,F160,G160,H160,I160,J160,K160)</f>
        <v>#VALUE!</v>
      </c>
      <c r="C160" s="51" t="s">
        <v>957</v>
      </c>
      <c r="D160" t="str">
        <f>E42</f>
        <v>Under investigation/other</v>
      </c>
      <c r="E160" t="s">
        <v>604</v>
      </c>
      <c r="F160" t="e">
        <f>D160-H160-J160</f>
        <v>#VALUE!</v>
      </c>
      <c r="G160" t="s">
        <v>605</v>
      </c>
      <c r="H160">
        <f>E44</f>
        <v>0</v>
      </c>
      <c r="I160" t="s">
        <v>606</v>
      </c>
      <c r="J160" t="str">
        <f>E43</f>
        <v>Total</v>
      </c>
      <c r="K160" t="s">
        <v>603</v>
      </c>
      <c r="P160" s="6" t="str">
        <f>'ImportMoH combined'!A20</f>
        <v>In hospital (not ICU)</v>
      </c>
      <c r="Q160" s="6">
        <f>'ImportMoH combined'!B20</f>
        <v>0</v>
      </c>
      <c r="R160" s="6">
        <f>'ImportMoH combined'!C20</f>
        <v>0</v>
      </c>
      <c r="S160" s="6">
        <f>'ImportMoH combined'!D20</f>
        <v>0</v>
      </c>
      <c r="T160" s="6">
        <f>'ImportMoH combined'!E20</f>
        <v>0</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In ICU</v>
      </c>
      <c r="Q161" s="6">
        <f>'ImportMoH combined'!B21</f>
        <v>0</v>
      </c>
      <c r="R161" s="6">
        <f>'ImportMoH combined'!C21</f>
        <v>0</v>
      </c>
      <c r="S161" s="6">
        <f>'ImportMoH combined'!D21</f>
        <v>0</v>
      </c>
      <c r="T161" s="6">
        <f>'ImportMoH combined'!E21</f>
        <v>0</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At home or in self-isolation</v>
      </c>
      <c r="Q162" s="6">
        <f>'ImportMoH combined'!B22</f>
        <v>0</v>
      </c>
      <c r="R162" s="6">
        <f>'ImportMoH combined'!C22</f>
        <v>1</v>
      </c>
      <c r="S162" s="6">
        <f>'ImportMoH combined'!D22</f>
        <v>0</v>
      </c>
      <c r="T162" s="6">
        <f>'ImportMoH combined'!E22</f>
        <v>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&lt;strong&gt;252&lt;/strong&gt; days&lt;br&gt;</v>
      </c>
      <c r="C163" t="s">
        <v>949</v>
      </c>
      <c r="D163" s="50">
        <f ca="1">TODAY()-D162</f>
        <v>252</v>
      </c>
      <c r="E163" t="s">
        <v>950</v>
      </c>
      <c r="F163" t="s">
        <v>487</v>
      </c>
      <c r="P163" s="6" t="str">
        <f>'ImportMoH combined'!A23</f>
        <v>Not in isolation</v>
      </c>
      <c r="Q163" s="6">
        <f>'ImportMoH combined'!B23</f>
        <v>0</v>
      </c>
      <c r="R163" s="6">
        <f>'ImportMoH combined'!C23</f>
        <v>0</v>
      </c>
      <c r="S163" s="6">
        <f>'ImportMoH combined'!D23</f>
        <v>0</v>
      </c>
      <c r="T163" s="6">
        <f>'ImportMoH combined'!E23</f>
        <v>0</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&lt;strong&gt;226&lt;/strong&gt;, -198 days to go of 4 week lockdown</v>
      </c>
      <c r="C164" t="s">
        <v>951</v>
      </c>
      <c r="D164" s="50">
        <f ca="1">TODAY() -E154</f>
        <v>226</v>
      </c>
      <c r="E164" t="s">
        <v>952</v>
      </c>
      <c r="F164" s="9">
        <f ca="1">VALUE(E155-TODAY())</f>
        <v>-198</v>
      </c>
      <c r="G164" t="s">
        <v>586</v>
      </c>
      <c r="P164" s="6" t="str">
        <f>'ImportMoH combined'!A24</f>
        <v>Unknown</v>
      </c>
      <c r="Q164" s="6">
        <f>'ImportMoH combined'!B24</f>
        <v>0</v>
      </c>
      <c r="R164" s="6">
        <f>'ImportMoH combined'!C24</f>
        <v>0</v>
      </c>
      <c r="S164" s="6">
        <f>'ImportMoH combined'!D24</f>
        <v>0</v>
      </c>
      <c r="T164" s="6">
        <f>'ImportMoH combined'!E24</f>
        <v>0</v>
      </c>
      <c r="U164" s="6">
        <f>'ImportMoH combined'!G24</f>
        <v>0</v>
      </c>
      <c r="V164" s="6">
        <f>'ImportMoH combined'!H24</f>
        <v>0</v>
      </c>
      <c r="W164" s="6">
        <f>'ImportMoH combined'!I24</f>
        <v>0</v>
      </c>
      <c r="X164" s="3"/>
    </row>
    <row r="165" spans="2:25" x14ac:dyDescent="0.3">
      <c r="B165" t="str">
        <f t="shared" ref="B165:B180" si="8">C165</f>
        <v>&lt;/p&gt;</v>
      </c>
      <c r="C165" t="s">
        <v>462</v>
      </c>
      <c r="P165" s="6">
        <f>'ImportMoH combined'!A25</f>
        <v>0</v>
      </c>
      <c r="Q165" s="6">
        <f>'ImportMoH combined'!B25</f>
        <v>0</v>
      </c>
      <c r="R165" s="6">
        <f>'ImportMoH combined'!C25</f>
        <v>0</v>
      </c>
      <c r="S165" s="6">
        <f>'ImportMoH combined'!D25</f>
        <v>0</v>
      </c>
      <c r="T165" s="6">
        <f>'ImportMoH combined'!E25</f>
        <v>0</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Source of active cases</v>
      </c>
      <c r="Q166" s="6">
        <f>'ImportMoH combined'!B26</f>
        <v>0</v>
      </c>
      <c r="R166" s="6">
        <f>'ImportMoH combined'!C26</f>
        <v>0</v>
      </c>
      <c r="S166" s="6">
        <f>'ImportMoH combined'!D26</f>
        <v>0</v>
      </c>
      <c r="T166" s="6">
        <f>'ImportMoH combined'!E26</f>
        <v>0</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f>'ImportMoH combined'!A27</f>
        <v>0</v>
      </c>
      <c r="Q167" s="6" t="str">
        <f>'ImportMoH combined'!B27</f>
        <v>Change in last 24 hours</v>
      </c>
      <c r="R167" s="6" t="str">
        <f>'ImportMoH combined'!C27</f>
        <v>Total at present</v>
      </c>
      <c r="S167" s="6">
        <f>'ImportMoH combined'!D27</f>
        <v>0</v>
      </c>
      <c r="T167" s="6">
        <f>'ImportMoH combined'!E27</f>
        <v>0</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People who travelled internationally and were diagnosed in managed facilities at the border</v>
      </c>
      <c r="Q168" s="6">
        <f>'ImportMoH combined'!B28</f>
        <v>-23</v>
      </c>
      <c r="R168" s="6">
        <f>'ImportMoH combined'!C28</f>
        <v>40</v>
      </c>
      <c r="S168" s="6">
        <f>'ImportMoH combined'!D28</f>
        <v>0</v>
      </c>
      <c r="T168" s="6">
        <f>'ImportMoH combined'!E28</f>
        <v>0</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People in close contact with someone who caught COVID-19 while overseas</v>
      </c>
      <c r="Q169" s="6">
        <f>'ImportMoH combined'!B29</f>
        <v>0</v>
      </c>
      <c r="R169" s="6">
        <f>'ImportMoH combined'!C29</f>
        <v>0</v>
      </c>
      <c r="S169" s="6">
        <f>'ImportMoH combined'!D29</f>
        <v>0</v>
      </c>
      <c r="T169" s="6">
        <f>'ImportMoH combined'!E29</f>
        <v>0</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Caught COVID-19 from someone locally</v>
      </c>
      <c r="Q170" s="6">
        <f>'ImportMoH combined'!B30</f>
        <v>0</v>
      </c>
      <c r="R170" s="6">
        <f>'ImportMoH combined'!C30</f>
        <v>0</v>
      </c>
      <c r="S170" s="6">
        <f>'ImportMoH combined'!D30</f>
        <v>0</v>
      </c>
      <c r="T170" s="6">
        <f>'ImportMoH combined'!E30</f>
        <v>0</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Caught COVID-19 within NZ, but source is unknown</v>
      </c>
      <c r="Q171" s="6">
        <f>'ImportMoH combined'!B31</f>
        <v>0</v>
      </c>
      <c r="R171" s="6">
        <f>'ImportMoH combined'!C31</f>
        <v>0</v>
      </c>
      <c r="S171" s="6">
        <f>'ImportMoH combined'!D31</f>
        <v>0</v>
      </c>
      <c r="T171" s="6">
        <f>'ImportMoH combined'!E31</f>
        <v>0</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Under investigation</v>
      </c>
      <c r="Q172" s="6">
        <f>'ImportMoH combined'!B32</f>
        <v>0</v>
      </c>
      <c r="R172" s="6">
        <f>'ImportMoH combined'!C32</f>
        <v>4</v>
      </c>
      <c r="S172" s="6">
        <f>'ImportMoH combined'!D32</f>
        <v>0</v>
      </c>
      <c r="T172" s="6">
        <f>'ImportMoH combined'!E32</f>
        <v>0</v>
      </c>
      <c r="U172" s="6">
        <f>'ImportMoH combined'!G32</f>
        <v>0</v>
      </c>
      <c r="V172" s="6">
        <f>'ImportMoH combined'!H32</f>
        <v>0</v>
      </c>
      <c r="W172" s="6">
        <f>'ImportMoH combined'!I32</f>
        <v>0</v>
      </c>
    </row>
    <row r="173" spans="2:25" x14ac:dyDescent="0.3">
      <c r="B173" t="str">
        <f t="shared" si="8"/>
        <v xml:space="preserve">    text-align: center;</v>
      </c>
      <c r="C173" t="s">
        <v>678</v>
      </c>
      <c r="P173" s="6">
        <f>'ImportMoH combined'!A33</f>
        <v>0</v>
      </c>
      <c r="Q173" s="6">
        <f>'ImportMoH combined'!B33</f>
        <v>0</v>
      </c>
      <c r="R173" s="6">
        <f>'ImportMoH combined'!C33</f>
        <v>0</v>
      </c>
      <c r="S173" s="6">
        <f>'ImportMoH combined'!D33</f>
        <v>0</v>
      </c>
      <c r="T173" s="6">
        <f>'ImportMoH combined'!E33</f>
        <v>0</v>
      </c>
      <c r="U173" s="6">
        <f>'ImportMoH combined'!G33</f>
        <v>0</v>
      </c>
      <c r="V173" s="6">
        <f>'ImportMoH combined'!H33</f>
        <v>0</v>
      </c>
      <c r="W173" s="6">
        <f>'ImportMoH combined'!I33</f>
        <v>0</v>
      </c>
    </row>
    <row r="174" spans="2:25" x14ac:dyDescent="0.3">
      <c r="B174" t="str">
        <f t="shared" si="8"/>
        <v>}</v>
      </c>
      <c r="C174" t="s">
        <v>369</v>
      </c>
      <c r="P174" s="6" t="str">
        <f>'ImportMoH combined'!A34</f>
        <v>Definitions</v>
      </c>
      <c r="Q174" s="6">
        <f>'ImportMoH combined'!B34</f>
        <v>0</v>
      </c>
      <c r="R174" s="6">
        <f>'ImportMoH combined'!C34</f>
        <v>0</v>
      </c>
      <c r="S174" s="6">
        <f>'ImportMoH combined'!D34</f>
        <v>0</v>
      </c>
      <c r="T174" s="6">
        <f>'ImportMoH combined'!E34</f>
        <v>0</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Active case - confirmed</v>
      </c>
      <c r="Q175" s="6" t="str">
        <f>'ImportMoH combined'!B35</f>
        <v>Confirmed cases are people that have been tested, and the test confirms they have COVID-19 (ie, a positive test). For more details, see the COVID-19 case definition.</v>
      </c>
      <c r="R175" s="6">
        <f>'ImportMoH combined'!C35</f>
        <v>0</v>
      </c>
      <c r="S175" s="6">
        <f>'ImportMoH combined'!D35</f>
        <v>0</v>
      </c>
      <c r="T175" s="6">
        <f>'ImportMoH combined'!E35</f>
        <v>0</v>
      </c>
      <c r="U175" s="6">
        <f>'ImportMoH combined'!G35</f>
        <v>0</v>
      </c>
      <c r="V175" s="6">
        <f>'ImportMoH combined'!H35</f>
        <v>0</v>
      </c>
      <c r="W175" s="6">
        <f>'ImportMoH combined'!I35</f>
        <v>0</v>
      </c>
    </row>
    <row r="176" spans="2:25" x14ac:dyDescent="0.3">
      <c r="B176" t="str">
        <f t="shared" si="8"/>
        <v>&lt;script&gt;</v>
      </c>
      <c r="C176" t="s">
        <v>645</v>
      </c>
      <c r="P176" s="6" t="str">
        <f>'ImportMoH combined'!A36</f>
        <v>Active case - probable</v>
      </c>
      <c r="Q176" s="6" t="str">
        <f>'ImportMoH combined'!B36</f>
        <v xml:space="preserve">A probable case is when someone is diagnosed based on their exposure to other people with COVID-19 and on their symptoms. </v>
      </c>
      <c r="R176" s="6">
        <f>'ImportMoH combined'!C36</f>
        <v>0</v>
      </c>
      <c r="S176" s="6">
        <f>'ImportMoH combined'!D36</f>
        <v>0</v>
      </c>
      <c r="T176" s="6">
        <f>'ImportMoH combined'!E36</f>
        <v>0</v>
      </c>
      <c r="U176" s="6">
        <f>'ImportMoH combined'!G36</f>
        <v>0</v>
      </c>
      <c r="V176" s="6">
        <f>'ImportMoH combined'!H36</f>
        <v>0</v>
      </c>
      <c r="W176" s="6">
        <f>'ImportMoH combined'!I36</f>
        <v>0</v>
      </c>
    </row>
    <row r="177" spans="2:25" x14ac:dyDescent="0.3">
      <c r="B177" t="str">
        <f t="shared" si="8"/>
        <v>function myFunction() {</v>
      </c>
      <c r="C177" t="s">
        <v>679</v>
      </c>
      <c r="P177" s="6" t="str">
        <f>'ImportMoH combined'!A37</f>
        <v>In managed facilities</v>
      </c>
      <c r="Q177" s="6" t="str">
        <f>'ImportMoH combined'!B37</f>
        <v xml:space="preserve">In managed isolation or quarantine facilities; hospitalisation not needed  </v>
      </c>
      <c r="R177" s="6">
        <f>'ImportMoH combined'!C37</f>
        <v>0</v>
      </c>
      <c r="S177" s="6">
        <f>'ImportMoH combined'!D37</f>
        <v>0</v>
      </c>
      <c r="T177" s="6">
        <f>'ImportMoH combined'!E37</f>
        <v>0</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680</v>
      </c>
      <c r="P178" s="6" t="str">
        <f>'ImportMoH combined'!A38</f>
        <v>Recovered</v>
      </c>
      <c r="Q178" s="6" t="str">
        <f>'ImportMoH combined'!B38</f>
        <v>Recovered cases are people who had the virus, where at least 10 days have passed since their symptoms started and they have not had symptoms for 72 hours, and they have been cleared by the health professional responsible for their monitoring.</v>
      </c>
      <c r="R178" s="6">
        <f>'ImportMoH combined'!C38</f>
        <v>0</v>
      </c>
      <c r="S178" s="6">
        <f>'ImportMoH combined'!D38</f>
        <v>0</v>
      </c>
      <c r="T178" s="6">
        <f>'ImportMoH combined'!E38</f>
        <v>0</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0</v>
      </c>
      <c r="P190" s="6"/>
      <c r="Q190" s="6"/>
      <c r="R190" s="6"/>
      <c r="S190" s="6"/>
    </row>
    <row r="191" spans="2:25" x14ac:dyDescent="0.3">
      <c r="C191" t="s">
        <v>466</v>
      </c>
      <c r="F191">
        <v>4</v>
      </c>
      <c r="P191" s="6"/>
      <c r="Q191" s="6"/>
      <c r="R191" s="6"/>
      <c r="S191" s="6"/>
    </row>
    <row r="192" spans="2:25" x14ac:dyDescent="0.3">
      <c r="C192" t="s">
        <v>472</v>
      </c>
      <c r="F192">
        <f>ROUND(F190/4,0)</f>
        <v>0</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1036</v>
      </c>
    </row>
    <row r="200" spans="1:29" s="13" customFormat="1" x14ac:dyDescent="0.3">
      <c r="A200" s="13" t="s">
        <v>351</v>
      </c>
    </row>
    <row r="201" spans="1:29" x14ac:dyDescent="0.3">
      <c r="B201" t="str">
        <f>C201</f>
        <v>&lt;g id="Polygons"&gt;</v>
      </c>
      <c r="C201" t="s">
        <v>257</v>
      </c>
    </row>
    <row r="202" spans="1:29" x14ac:dyDescent="0.3">
      <c r="A202" t="s">
        <v>1</v>
      </c>
      <c r="B202" t="e">
        <f>CONCATENATE(C202,D202,E202,Tooltips!B4,F202,A202,H202,I202,$AC$202,J202,K202,L202,$AC$202,M202,P202,Q202,$AC$202,R202,S202,T202,$AC$202,U202,V202,W202,$AC$202,X202,Y202,Z202,$AC$202,AA202,AB202)</f>
        <v>#DIV/0!</v>
      </c>
      <c r="C202" t="s">
        <v>265</v>
      </c>
      <c r="D202" s="6" t="e">
        <f>(ROUND(MAX($Q$158:$Q$178)*0.25,0)+VLOOKUP(A202,$P$158:$Q$178,2))/MAX($Q$158:$Q$178)</f>
        <v>#DIV/0!</v>
      </c>
      <c r="E202" t="s">
        <v>266</v>
      </c>
      <c r="F202" t="s">
        <v>263</v>
      </c>
      <c r="G202" t="str">
        <f t="shared" ref="G202:G221" si="9">A202</f>
        <v>Auckland</v>
      </c>
      <c r="H202" t="s">
        <v>267</v>
      </c>
      <c r="I202" t="s">
        <v>264</v>
      </c>
      <c r="J202" t="s">
        <v>1036</v>
      </c>
      <c r="K202" t="s">
        <v>258</v>
      </c>
      <c r="L202" t="s">
        <v>264</v>
      </c>
      <c r="M202" t="s">
        <v>1036</v>
      </c>
      <c r="P202" t="s">
        <v>259</v>
      </c>
      <c r="Q202" t="s">
        <v>264</v>
      </c>
      <c r="R202" t="s">
        <v>1036</v>
      </c>
      <c r="S202" t="s">
        <v>260</v>
      </c>
      <c r="T202" t="s">
        <v>264</v>
      </c>
      <c r="U202" t="s">
        <v>1036</v>
      </c>
      <c r="V202" t="s">
        <v>261</v>
      </c>
      <c r="W202" t="s">
        <v>264</v>
      </c>
      <c r="X202" t="s">
        <v>1036</v>
      </c>
      <c r="Y202" t="s">
        <v>262</v>
      </c>
      <c r="Z202" t="s">
        <v>264</v>
      </c>
      <c r="AA202" t="s">
        <v>1036</v>
      </c>
      <c r="AB202" t="s">
        <v>224</v>
      </c>
      <c r="AC202" t="s">
        <v>365</v>
      </c>
    </row>
    <row r="203" spans="1:29" x14ac:dyDescent="0.3">
      <c r="A203" t="s">
        <v>2</v>
      </c>
      <c r="B203" t="e">
        <f>CONCATENATE(C203,D203,E203,Tooltips!B5,F203,A203,H203,I203,$AC$203,J203,K203,L203,$AC$203,M203,P203,Q203,$AC$203,R203,S203,T203,$AC$203,U203,V203,W203,$AC$203,X203,Y203,Z203,$AC$203,AA203,AB203)</f>
        <v>#DIV/0!</v>
      </c>
      <c r="C203" t="s">
        <v>265</v>
      </c>
      <c r="D203" s="6" t="e">
        <f>(ROUND(MAX($Q$158:$Q$178)*0.25,0)+VLOOKUP(A203,$P$158:$Q$178,2))/MAX($Q$158:$Q$178)</f>
        <v>#DIV/0!</v>
      </c>
      <c r="E203" t="s">
        <v>266</v>
      </c>
      <c r="F203" t="s">
        <v>263</v>
      </c>
      <c r="G203" t="str">
        <f t="shared" si="9"/>
        <v>Bay of Plenty</v>
      </c>
      <c r="H203" t="s">
        <v>268</v>
      </c>
      <c r="I203" t="s">
        <v>264</v>
      </c>
      <c r="J203" t="s">
        <v>1036</v>
      </c>
      <c r="K203" t="s">
        <v>313</v>
      </c>
      <c r="L203" t="s">
        <v>264</v>
      </c>
      <c r="M203" t="s">
        <v>1036</v>
      </c>
      <c r="P203" t="s">
        <v>314</v>
      </c>
      <c r="Q203" t="s">
        <v>264</v>
      </c>
      <c r="R203" t="s">
        <v>1036</v>
      </c>
      <c r="S203" t="s">
        <v>315</v>
      </c>
      <c r="T203" t="s">
        <v>264</v>
      </c>
      <c r="U203" t="s">
        <v>1036</v>
      </c>
      <c r="V203" t="s">
        <v>316</v>
      </c>
      <c r="W203" t="s">
        <v>264</v>
      </c>
      <c r="X203" t="s">
        <v>1036</v>
      </c>
      <c r="AB203" t="s">
        <v>224</v>
      </c>
      <c r="AC203" t="s">
        <v>366</v>
      </c>
    </row>
    <row r="204" spans="1:29" x14ac:dyDescent="0.3">
      <c r="A204" t="s">
        <v>3</v>
      </c>
      <c r="B204" t="e">
        <f>CONCATENATE(C204,D204,E204,Tooltips!B6,F204,A204,H204,I204,$AC$203,J204,K204,L204,$AC$203,M204,P204,Q204,$AC$203,R204,S204,T204,$AC$203,U204,V204,W204,$AC$203,X204,Y204,Z204,$AC$203,AA204,AB204)</f>
        <v>#DIV/0!</v>
      </c>
      <c r="C204" t="s">
        <v>265</v>
      </c>
      <c r="D204" s="6" t="e">
        <f t="shared" ref="D204:D222" si="10">(ROUND(MAX($Q$158:$Q$178)*0.25,0)+VLOOKUP(A204,$P$158:$Q$178,2))/MAX($Q$158:$Q$178)</f>
        <v>#DIV/0!</v>
      </c>
      <c r="E204" t="s">
        <v>266</v>
      </c>
      <c r="F204" t="s">
        <v>263</v>
      </c>
      <c r="G204" t="str">
        <f t="shared" si="9"/>
        <v>Canterbury</v>
      </c>
      <c r="H204" t="s">
        <v>312</v>
      </c>
      <c r="I204" t="s">
        <v>264</v>
      </c>
      <c r="J204" t="s">
        <v>1036</v>
      </c>
      <c r="AB204" t="s">
        <v>224</v>
      </c>
      <c r="AC204" t="s">
        <v>255</v>
      </c>
    </row>
    <row r="205" spans="1:29" x14ac:dyDescent="0.3">
      <c r="A205" t="s">
        <v>4</v>
      </c>
      <c r="B205" t="e">
        <f>CONCATENATE(C205,D205,E205,Tooltips!B7,F205,A205,H205,I205,$AC$203,J205,K205,L205,$AC$203,M205,P205,Q205,$AC$203,R205,S205,T205,$AC$203,U205,V205,W205,$AC$203,X205,Y205,Z205,$AC$203,AA205,AB205)</f>
        <v>#DIV/0!</v>
      </c>
      <c r="C205" t="s">
        <v>265</v>
      </c>
      <c r="D205" s="6" t="e">
        <f t="shared" si="10"/>
        <v>#DIV/0!</v>
      </c>
      <c r="E205" t="s">
        <v>266</v>
      </c>
      <c r="F205" t="s">
        <v>263</v>
      </c>
      <c r="G205" t="str">
        <f t="shared" si="9"/>
        <v>Capital and Coast</v>
      </c>
      <c r="H205" t="s">
        <v>279</v>
      </c>
      <c r="I205" t="s">
        <v>264</v>
      </c>
      <c r="J205" t="s">
        <v>1036</v>
      </c>
      <c r="AB205" t="s">
        <v>224</v>
      </c>
    </row>
    <row r="206" spans="1:29" x14ac:dyDescent="0.3">
      <c r="A206" t="s">
        <v>5</v>
      </c>
      <c r="B206" t="e">
        <f>CONCATENATE(C206,D206,E206,Tooltips!B8,F206,A206,H206,I206,$AC$203,J206,K206,L206,$AC$203,M206,P206,Q206,$AC$203,R206,S206,T206,$AC$203,U206,V206,W206,$AC$203,X206,Y206,Z206,$AC$203,AA206,AB206)</f>
        <v>#DIV/0!</v>
      </c>
      <c r="C206" t="s">
        <v>265</v>
      </c>
      <c r="D206" s="6" t="e">
        <f t="shared" si="10"/>
        <v>#DIV/0!</v>
      </c>
      <c r="E206" t="s">
        <v>266</v>
      </c>
      <c r="F206" t="s">
        <v>263</v>
      </c>
      <c r="G206" t="str">
        <f t="shared" si="9"/>
        <v>Counties Manukau</v>
      </c>
      <c r="H206" t="s">
        <v>280</v>
      </c>
      <c r="I206" t="s">
        <v>264</v>
      </c>
      <c r="J206" t="s">
        <v>1036</v>
      </c>
      <c r="AB206" t="s">
        <v>224</v>
      </c>
    </row>
    <row r="207" spans="1:29" x14ac:dyDescent="0.3">
      <c r="A207" t="s">
        <v>6</v>
      </c>
      <c r="B207" t="e">
        <f>CONCATENATE(C207,D207,E207,Tooltips!B9,F207,A207,H207,I207,$AC$203,J207,K207,L207,$AC$203,M207,P207,Q207,$AC$203,R207,S207,T207,$AC$203,U207,V207,W207,$AC$203,X207,Y207,Z207,$AC$203,AA207,AB207)</f>
        <v>#DIV/0!</v>
      </c>
      <c r="C207" t="s">
        <v>265</v>
      </c>
      <c r="D207" s="6" t="e">
        <f t="shared" si="10"/>
        <v>#DIV/0!</v>
      </c>
      <c r="E207" t="s">
        <v>266</v>
      </c>
      <c r="F207" t="s">
        <v>263</v>
      </c>
      <c r="G207" t="str">
        <f t="shared" si="9"/>
        <v>Hawke's Bay</v>
      </c>
      <c r="H207" t="s">
        <v>281</v>
      </c>
      <c r="I207" t="s">
        <v>264</v>
      </c>
      <c r="J207" t="s">
        <v>1036</v>
      </c>
      <c r="AB207" t="s">
        <v>224</v>
      </c>
    </row>
    <row r="208" spans="1:29" x14ac:dyDescent="0.3">
      <c r="A208" t="s">
        <v>12</v>
      </c>
      <c r="B208" t="e">
        <f>CONCATENATE(C208,D208,E208,Tooltips!B10,F208,A208,H208,I208,$AC$203,J208,K208,L208,$AC$203,M208,P208,Q208,$AC$203,R208,S208,T208,$AC$203,U208,V208,W208,$AC$203,X208,Y208,Z208,$AC$203,AA208,AB208)</f>
        <v>#DIV/0!</v>
      </c>
      <c r="C208" t="s">
        <v>265</v>
      </c>
      <c r="D208" s="6" t="e">
        <f t="shared" si="10"/>
        <v>#DIV/0!</v>
      </c>
      <c r="E208" t="s">
        <v>266</v>
      </c>
      <c r="F208" t="s">
        <v>263</v>
      </c>
      <c r="G208" t="str">
        <f t="shared" si="9"/>
        <v>Hutt Valley</v>
      </c>
      <c r="H208" t="s">
        <v>282</v>
      </c>
      <c r="I208" t="s">
        <v>264</v>
      </c>
      <c r="J208" t="s">
        <v>1036</v>
      </c>
      <c r="AB208" t="s">
        <v>224</v>
      </c>
    </row>
    <row r="209" spans="1:47" x14ac:dyDescent="0.3">
      <c r="A209" t="s">
        <v>16</v>
      </c>
      <c r="B209" t="e">
        <f>CONCATENATE(C209,D209,E209,Tooltips!B11,F209,A209,H209,I209,$AC$203,J209,K209,L209,$AC$203,M209,P209,Q209,$AC$203,R209,S209,T209,$AC$203,U209,V209,W209,$AC$203,X209,Y209,Z209,$AC$203,AA209,AB209)</f>
        <v>#DIV/0!</v>
      </c>
      <c r="C209" t="s">
        <v>265</v>
      </c>
      <c r="D209" s="6" t="e">
        <f t="shared" si="10"/>
        <v>#DIV/0!</v>
      </c>
      <c r="E209" t="s">
        <v>266</v>
      </c>
      <c r="F209" t="s">
        <v>263</v>
      </c>
      <c r="G209" t="str">
        <f t="shared" si="9"/>
        <v>Lakes</v>
      </c>
      <c r="H209" t="s">
        <v>283</v>
      </c>
      <c r="I209" t="s">
        <v>264</v>
      </c>
      <c r="J209" t="s">
        <v>1036</v>
      </c>
      <c r="AB209" t="s">
        <v>224</v>
      </c>
    </row>
    <row r="210" spans="1:47" x14ac:dyDescent="0.3">
      <c r="A210" t="s">
        <v>13</v>
      </c>
      <c r="B210" t="e">
        <f>CONCATENATE(C210,D210,E210,Tooltips!B12,F210,A210,H210,I210,$AC$203,J210,K210,L210,$AC$203,M210,P210,Q210,$AC$203,R210,S210,T210,$AC$203,U210,V210,W210,$AC$203,X210,Y210,Z210,$AC$203,AA210,AB210)</f>
        <v>#DIV/0!</v>
      </c>
      <c r="C210" t="s">
        <v>265</v>
      </c>
      <c r="D210" s="6" t="e">
        <f t="shared" si="10"/>
        <v>#DIV/0!</v>
      </c>
      <c r="E210" t="s">
        <v>266</v>
      </c>
      <c r="F210" t="s">
        <v>263</v>
      </c>
      <c r="G210" t="str">
        <f t="shared" si="9"/>
        <v>MidCentral</v>
      </c>
      <c r="H210" t="s">
        <v>284</v>
      </c>
      <c r="I210" t="s">
        <v>264</v>
      </c>
      <c r="J210" t="s">
        <v>1036</v>
      </c>
      <c r="K210" t="s">
        <v>269</v>
      </c>
      <c r="L210" t="s">
        <v>264</v>
      </c>
      <c r="M210" t="s">
        <v>1036</v>
      </c>
      <c r="AB210" t="s">
        <v>224</v>
      </c>
    </row>
    <row r="211" spans="1:47" x14ac:dyDescent="0.3">
      <c r="A211" t="s">
        <v>7</v>
      </c>
      <c r="B211" t="e">
        <f>CONCATENATE(C211,D211,E211,Tooltips!B13,F211,A211,H211,I211,$AC$203,J211,K211,L211,$AC$203,M211,P211,Q211,$AC$203,R211,S211,T211,$AC$203,U211,V211,W211,$AC$203,X211,Y211,Z211,$AC$203,AA211,AB211)</f>
        <v>#DIV/0!</v>
      </c>
      <c r="C211" t="s">
        <v>265</v>
      </c>
      <c r="D211" s="6" t="e">
        <f t="shared" si="10"/>
        <v>#DIV/0!</v>
      </c>
      <c r="E211" t="s">
        <v>266</v>
      </c>
      <c r="F211" t="s">
        <v>263</v>
      </c>
      <c r="G211" t="str">
        <f t="shared" si="9"/>
        <v>Nelson Marlborough</v>
      </c>
      <c r="H211" t="s">
        <v>285</v>
      </c>
      <c r="I211" t="s">
        <v>264</v>
      </c>
      <c r="J211" t="s">
        <v>1036</v>
      </c>
      <c r="K211" t="s">
        <v>286</v>
      </c>
      <c r="L211" t="s">
        <v>264</v>
      </c>
      <c r="M211" t="s">
        <v>287</v>
      </c>
      <c r="P211" t="s">
        <v>270</v>
      </c>
      <c r="Q211" t="s">
        <v>264</v>
      </c>
      <c r="R211" t="s">
        <v>1036</v>
      </c>
      <c r="S211" t="s">
        <v>270</v>
      </c>
      <c r="T211" t="s">
        <v>264</v>
      </c>
      <c r="U211" t="s">
        <v>1036</v>
      </c>
      <c r="V211" t="s">
        <v>288</v>
      </c>
      <c r="W211" t="s">
        <v>264</v>
      </c>
      <c r="X211" t="s">
        <v>1036</v>
      </c>
      <c r="Y211" t="s">
        <v>271</v>
      </c>
      <c r="Z211" t="s">
        <v>264</v>
      </c>
      <c r="AA211" t="s">
        <v>1036</v>
      </c>
      <c r="AB211" t="s">
        <v>224</v>
      </c>
    </row>
    <row r="212" spans="1:47" x14ac:dyDescent="0.3">
      <c r="A212" t="s">
        <v>17</v>
      </c>
      <c r="B212" t="e">
        <f>CONCATENATE(C212,D212,E212,Tooltips!B14,F212,A212,H212,I212,$AC$203,J212,K212,L212,$AC$203,M212,P212,Q212,$AC$203,R212,S212,T212,$AC$203,U212,V212,W212,$AC$203,X212,Y212,Z212,$AC$203,AA212,AB212)</f>
        <v>#DIV/0!</v>
      </c>
      <c r="C212" t="s">
        <v>265</v>
      </c>
      <c r="D212" s="6" t="e">
        <f t="shared" si="10"/>
        <v>#DIV/0!</v>
      </c>
      <c r="E212" t="s">
        <v>266</v>
      </c>
      <c r="F212" t="s">
        <v>263</v>
      </c>
      <c r="G212" t="str">
        <f t="shared" si="9"/>
        <v>Northland</v>
      </c>
      <c r="H212" t="s">
        <v>289</v>
      </c>
      <c r="I212" t="s">
        <v>264</v>
      </c>
      <c r="J212" t="s">
        <v>1036</v>
      </c>
      <c r="K212" t="s">
        <v>290</v>
      </c>
      <c r="L212" t="s">
        <v>264</v>
      </c>
      <c r="M212" t="s">
        <v>1036</v>
      </c>
      <c r="P212" t="s">
        <v>291</v>
      </c>
      <c r="Q212" t="s">
        <v>264</v>
      </c>
      <c r="R212" t="s">
        <v>1036</v>
      </c>
      <c r="S212" t="s">
        <v>292</v>
      </c>
      <c r="T212" t="s">
        <v>264</v>
      </c>
      <c r="U212" t="s">
        <v>1036</v>
      </c>
      <c r="V212" t="s">
        <v>293</v>
      </c>
      <c r="W212" t="s">
        <v>264</v>
      </c>
      <c r="X212" t="s">
        <v>1036</v>
      </c>
      <c r="Y212" t="s">
        <v>272</v>
      </c>
      <c r="Z212" t="s">
        <v>264</v>
      </c>
      <c r="AA212" t="s">
        <v>1036</v>
      </c>
      <c r="AB212" t="s">
        <v>224</v>
      </c>
    </row>
    <row r="213" spans="1:47" x14ac:dyDescent="0.3">
      <c r="A213" t="s">
        <v>8</v>
      </c>
      <c r="B213" t="e">
        <f>CONCATENATE(C213,D213,E213,Tooltips!B15,F213,A213,H213,I213,$AC$203,J213,K213,L213,$AC$203,M213,P213,Q213,$AC$203,R213,S213,T213,$AC$203,U213,V213,W213,$AC$203,X213,Y213,Z213,$AC$203,AA213,AB213)</f>
        <v>#VALUE!</v>
      </c>
      <c r="C213" t="s">
        <v>265</v>
      </c>
      <c r="D213" s="6" t="e">
        <f t="shared" si="10"/>
        <v>#VALUE!</v>
      </c>
      <c r="E213" t="s">
        <v>266</v>
      </c>
      <c r="F213" t="s">
        <v>263</v>
      </c>
      <c r="G213" t="str">
        <f t="shared" si="9"/>
        <v>South Canterbury</v>
      </c>
      <c r="H213" t="s">
        <v>294</v>
      </c>
      <c r="I213" t="s">
        <v>264</v>
      </c>
      <c r="J213" t="s">
        <v>1036</v>
      </c>
      <c r="AB213" t="s">
        <v>224</v>
      </c>
    </row>
    <row r="214" spans="1:47" s="12" customFormat="1" x14ac:dyDescent="0.3">
      <c r="A214" t="s">
        <v>9</v>
      </c>
      <c r="B214" s="12" t="e">
        <f>CONCATENATE(C214,D214,E214,Tooltips!B16,F214,A214,H214,I214,$AC$203,J214,K214,L214,$AC$203,M214,P214,Q214,$AC$203,R214,S214,T214,$AC$203,U214,V214,W214,$AC$203,X214,Y214,Z214,$AC$203,AA214,AB214,AD214,$AC$203,AE214,AF214,AG214,$AC$203,AH214,AI214,AJ214,$AC$203,AK214,AL214,AM214,$AC$203,AN214,AO214,AP214,$AC$203,AQ214,AR214,AS214,$AC$203,AT214,AU214)</f>
        <v>#VALUE!</v>
      </c>
      <c r="C214" s="12" t="s">
        <v>265</v>
      </c>
      <c r="D214" s="6" t="e">
        <f t="shared" si="10"/>
        <v>#VALUE!</v>
      </c>
      <c r="E214" s="12" t="s">
        <v>266</v>
      </c>
      <c r="F214" s="12" t="s">
        <v>263</v>
      </c>
      <c r="G214" s="12" t="str">
        <f t="shared" si="9"/>
        <v>Southern</v>
      </c>
      <c r="H214" s="12" t="s">
        <v>311</v>
      </c>
      <c r="I214" s="12" t="s">
        <v>264</v>
      </c>
      <c r="J214" t="s">
        <v>1036</v>
      </c>
      <c r="K214" s="12" t="s">
        <v>295</v>
      </c>
      <c r="L214" s="12" t="s">
        <v>264</v>
      </c>
      <c r="M214" t="s">
        <v>1036</v>
      </c>
      <c r="N214"/>
      <c r="O214"/>
      <c r="P214" s="12" t="s">
        <v>296</v>
      </c>
      <c r="Q214" s="12" t="s">
        <v>264</v>
      </c>
      <c r="R214" t="s">
        <v>1036</v>
      </c>
      <c r="S214" s="12" t="s">
        <v>273</v>
      </c>
      <c r="T214" s="12" t="s">
        <v>264</v>
      </c>
      <c r="U214" t="s">
        <v>1036</v>
      </c>
      <c r="V214" s="12" t="s">
        <v>297</v>
      </c>
      <c r="W214" s="12" t="s">
        <v>264</v>
      </c>
      <c r="X214" t="s">
        <v>1036</v>
      </c>
      <c r="Y214" s="12" t="s">
        <v>274</v>
      </c>
      <c r="Z214" s="12" t="s">
        <v>264</v>
      </c>
      <c r="AA214" t="s">
        <v>1036</v>
      </c>
      <c r="AB214" s="12" t="s">
        <v>275</v>
      </c>
      <c r="AC214" s="12" t="s">
        <v>256</v>
      </c>
      <c r="AD214" s="12" t="s">
        <v>264</v>
      </c>
      <c r="AE214" t="s">
        <v>1036</v>
      </c>
      <c r="AF214" s="12" t="s">
        <v>298</v>
      </c>
      <c r="AG214" s="12" t="s">
        <v>264</v>
      </c>
      <c r="AH214" t="s">
        <v>1036</v>
      </c>
      <c r="AI214" s="12" t="s">
        <v>299</v>
      </c>
      <c r="AJ214" s="12" t="s">
        <v>264</v>
      </c>
      <c r="AK214" t="s">
        <v>1036</v>
      </c>
      <c r="AL214" s="12" t="s">
        <v>276</v>
      </c>
      <c r="AM214" s="12" t="s">
        <v>264</v>
      </c>
      <c r="AN214" t="s">
        <v>1036</v>
      </c>
      <c r="AO214" s="12" t="s">
        <v>277</v>
      </c>
      <c r="AP214" s="12" t="s">
        <v>264</v>
      </c>
      <c r="AQ214" t="s">
        <v>1036</v>
      </c>
      <c r="AR214" t="s">
        <v>300</v>
      </c>
      <c r="AS214" s="12" t="s">
        <v>264</v>
      </c>
      <c r="AT214" t="s">
        <v>1036</v>
      </c>
      <c r="AU214" t="s">
        <v>224</v>
      </c>
    </row>
    <row r="215" spans="1:47" x14ac:dyDescent="0.3">
      <c r="A215" t="s">
        <v>205</v>
      </c>
      <c r="B215" t="e">
        <f>CONCATENATE(C215,D215,E215,Tooltips!B17,F215,A215,H215,I215,$AC$203,J215,K215,L215,$AC$203,M215,P215,Q215,$AC$203,R215,S215,T215,$AC$203,U215,V215,W215,$AC$203,X215,Y215,Z215,$AC$203,AA215,AB215)</f>
        <v>#VALUE!</v>
      </c>
      <c r="C215" t="s">
        <v>265</v>
      </c>
      <c r="D215" s="6" t="e">
        <f t="shared" si="10"/>
        <v>#VALUE!</v>
      </c>
      <c r="E215" t="s">
        <v>266</v>
      </c>
      <c r="F215" t="s">
        <v>263</v>
      </c>
      <c r="G215" t="str">
        <f t="shared" si="9"/>
        <v>Tairāwhiti</v>
      </c>
      <c r="H215" t="s">
        <v>301</v>
      </c>
      <c r="I215" t="s">
        <v>264</v>
      </c>
      <c r="J215" t="s">
        <v>1036</v>
      </c>
      <c r="AB215" t="s">
        <v>224</v>
      </c>
    </row>
    <row r="216" spans="1:47" x14ac:dyDescent="0.3">
      <c r="A216" t="s">
        <v>14</v>
      </c>
      <c r="B216" t="e">
        <f>CONCATENATE(C216,D216,E216,Tooltips!B18,F216,A216,H216,I216,$AC$203,J216,K216,L216,$AC$203,M216,P216,Q216,$AC$203,R216,S216,T216,$AC$203,U216,V216,W216,$AC$203,X216,Y216,Z216,$AC$203,AA216,AB216)</f>
        <v>#VALUE!</v>
      </c>
      <c r="C216" t="s">
        <v>265</v>
      </c>
      <c r="D216" s="6" t="e">
        <f t="shared" si="10"/>
        <v>#VALUE!</v>
      </c>
      <c r="E216" t="s">
        <v>266</v>
      </c>
      <c r="F216" t="s">
        <v>263</v>
      </c>
      <c r="G216" t="str">
        <f t="shared" si="9"/>
        <v>Taranaki</v>
      </c>
      <c r="H216" t="s">
        <v>302</v>
      </c>
      <c r="I216" t="s">
        <v>264</v>
      </c>
      <c r="J216" t="s">
        <v>1036</v>
      </c>
      <c r="AB216" t="s">
        <v>224</v>
      </c>
    </row>
    <row r="217" spans="1:47" x14ac:dyDescent="0.3">
      <c r="A217" t="s">
        <v>10</v>
      </c>
      <c r="B217" t="e">
        <f>CONCATENATE(C217,D217,E217,Tooltips!B19,F217,A217,H217,I217,$AC$203,J217,K217,L217,$AC$203,M217,P217,Q217,$AC$203,R217,S217,T217,$AC$203,U217,V217,W217,$AC$203,X217,Y217,Z217,$AC$203,AA217,AB217)</f>
        <v>#VALUE!</v>
      </c>
      <c r="C217" t="s">
        <v>265</v>
      </c>
      <c r="D217" s="6" t="e">
        <f t="shared" si="10"/>
        <v>#VALUE!</v>
      </c>
      <c r="E217" t="s">
        <v>266</v>
      </c>
      <c r="F217" t="s">
        <v>263</v>
      </c>
      <c r="G217" t="str">
        <f t="shared" si="9"/>
        <v>Waikato</v>
      </c>
      <c r="H217" t="s">
        <v>303</v>
      </c>
      <c r="I217" t="s">
        <v>264</v>
      </c>
      <c r="J217" t="s">
        <v>1036</v>
      </c>
      <c r="K217" t="s">
        <v>304</v>
      </c>
      <c r="L217" t="s">
        <v>264</v>
      </c>
      <c r="M217" t="s">
        <v>1036</v>
      </c>
      <c r="P217" t="s">
        <v>305</v>
      </c>
      <c r="Q217" t="s">
        <v>264</v>
      </c>
      <c r="R217" t="s">
        <v>1036</v>
      </c>
      <c r="S217" t="s">
        <v>306</v>
      </c>
      <c r="T217" t="s">
        <v>264</v>
      </c>
      <c r="U217" t="s">
        <v>1036</v>
      </c>
      <c r="V217" t="s">
        <v>307</v>
      </c>
      <c r="W217" t="s">
        <v>264</v>
      </c>
      <c r="X217" t="s">
        <v>1036</v>
      </c>
      <c r="AB217" t="s">
        <v>224</v>
      </c>
    </row>
    <row r="218" spans="1:47" x14ac:dyDescent="0.3">
      <c r="A218" t="s">
        <v>20</v>
      </c>
      <c r="B218" t="e">
        <f>CONCATENATE(C218,D218,E218,Tooltips!B20,F218,A218,H218,I218,$AC$203,J218,K218,L218,$AC$203,M218,P218,Q218,$AC$203,R218,S218,T218,$AC$203,U218,V218,W218,$AC$203,X218,Y218,Z218,$AC$203,AA218,AB218)</f>
        <v>#VALUE!</v>
      </c>
      <c r="C218" t="s">
        <v>265</v>
      </c>
      <c r="D218" s="6" t="e">
        <f t="shared" si="10"/>
        <v>#VALUE!</v>
      </c>
      <c r="E218" t="s">
        <v>266</v>
      </c>
      <c r="F218" t="s">
        <v>263</v>
      </c>
      <c r="G218" t="str">
        <f t="shared" si="9"/>
        <v>Wairarapa</v>
      </c>
      <c r="H218" t="s">
        <v>308</v>
      </c>
      <c r="I218" t="s">
        <v>264</v>
      </c>
      <c r="J218" t="s">
        <v>1036</v>
      </c>
      <c r="AB218" t="s">
        <v>224</v>
      </c>
    </row>
    <row r="219" spans="1:47" x14ac:dyDescent="0.3">
      <c r="A219" t="s">
        <v>814</v>
      </c>
      <c r="B219" t="e">
        <f>CONCATENATE(C219,D219,E219,Tooltips!B21,F219,A219,H219,I219,$AC$203,J219,K219,L219,$AC$203,M219,P219,Q219,$AC$203,R219,S219,T219,$AC$203,U219,V219,W219,$AC$203,X219,Y219,Z219,$AC$203,AA219,AB219)</f>
        <v>#VALUE!</v>
      </c>
      <c r="C219" t="s">
        <v>265</v>
      </c>
      <c r="D219" s="6" t="e">
        <f t="shared" si="10"/>
        <v>#VALUE!</v>
      </c>
      <c r="E219" t="s">
        <v>266</v>
      </c>
      <c r="F219" t="s">
        <v>263</v>
      </c>
      <c r="G219" t="str">
        <f t="shared" si="9"/>
        <v>Waitematā</v>
      </c>
      <c r="H219" t="s">
        <v>374</v>
      </c>
      <c r="I219" t="s">
        <v>264</v>
      </c>
      <c r="J219" t="s">
        <v>1036</v>
      </c>
      <c r="K219" t="s">
        <v>278</v>
      </c>
      <c r="L219" t="s">
        <v>264</v>
      </c>
      <c r="M219" t="s">
        <v>1036</v>
      </c>
      <c r="AB219" t="s">
        <v>224</v>
      </c>
    </row>
    <row r="220" spans="1:47" x14ac:dyDescent="0.3">
      <c r="A220" t="s">
        <v>19</v>
      </c>
      <c r="B220" t="e">
        <f>CONCATENATE(C220,D220,E220,Tooltips!B22,F220,A220,H220,I220,$AC$203,J220,K220,L220,$AC$203,M220,P220,Q220,$AC$203,R220,S220,T220,$AC$203,U220,V220,W220,$AC$203,X220,Y220,Z220,$AC$203,AA220,AB220)</f>
        <v>#VALUE!</v>
      </c>
      <c r="C220" t="s">
        <v>265</v>
      </c>
      <c r="D220" s="6" t="e">
        <f t="shared" si="10"/>
        <v>#VALUE!</v>
      </c>
      <c r="E220" t="s">
        <v>266</v>
      </c>
      <c r="F220" t="s">
        <v>263</v>
      </c>
      <c r="G220" t="str">
        <f t="shared" si="9"/>
        <v>West Coast</v>
      </c>
      <c r="H220" t="s">
        <v>309</v>
      </c>
      <c r="I220" t="s">
        <v>264</v>
      </c>
      <c r="J220" t="s">
        <v>1036</v>
      </c>
      <c r="AB220" t="s">
        <v>224</v>
      </c>
    </row>
    <row r="221" spans="1:47" x14ac:dyDescent="0.3">
      <c r="A221" t="s">
        <v>15</v>
      </c>
      <c r="B221" t="e">
        <f>CONCATENATE(C221,D221,E221,Tooltips!B23,F221,A221,H221,I221,$AC$203,J221,K221,L221,$AC$203,M221,P221,Q221,$AC$203,R221,S221,T221,$AC$203,U221,V221,W221,$AC$203,X221,Y221,Z221,$AC$203,AA221,AB221)</f>
        <v>#VALUE!</v>
      </c>
      <c r="C221" t="s">
        <v>265</v>
      </c>
      <c r="D221" s="6" t="e">
        <f t="shared" si="10"/>
        <v>#VALUE!</v>
      </c>
      <c r="E221" t="s">
        <v>266</v>
      </c>
      <c r="F221" t="s">
        <v>263</v>
      </c>
      <c r="G221" t="str">
        <f t="shared" si="9"/>
        <v>Whanganui</v>
      </c>
      <c r="H221" t="s">
        <v>310</v>
      </c>
      <c r="I221" t="s">
        <v>264</v>
      </c>
      <c r="J221" t="s">
        <v>1036</v>
      </c>
      <c r="AB221" t="s">
        <v>224</v>
      </c>
    </row>
    <row r="222" spans="1:47" x14ac:dyDescent="0.3">
      <c r="A222" t="s">
        <v>1083</v>
      </c>
      <c r="B222" t="e">
        <f>CONCATENATE(C222,D222,E222,Tooltips!B24,F222,A222,H222,I222,$AC$203,J222,K222,L222,$AC$203,M222,P222,Q222,$AC$203,R222,S222,T222,$AC$203,U222,V222,W222,$AC$203,X222,Y222,Z222,$AC$203,AA222,AB222)</f>
        <v>#DIV/0!</v>
      </c>
      <c r="D222" s="6" t="e">
        <f t="shared" si="10"/>
        <v>#DIV/0!</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-23 ,Recovered 44 ,Deaths 1618,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0 ,Recovered 0 ,Deaths 356,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-23 ,Recovered 44 ,Deaths 1974,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0, new today= 0 ,Active 0 ,Recovered 0 ,Deaths 0,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0, new today= 0 ,Active Change in last 24 hours ,Recovered Total at present ,Deaths 0,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0, new today= 0 ,Active -23 ,Recovered 43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0, new today= 0 ,Active 0 ,Recovered 0 ,Deaths 0,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0, new today= 0 ,Active 0 ,Recovered 0 ,Deaths 0,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0, new today= 0 ,Active 0 ,Recovered 1 ,Deaths 0,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0, new today= 0 ,Active 0 ,Recovered 0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0, new today= 0 ,Active 0 ,Recovered 0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0, new today= 0 ,Active 0 ,Recovered 0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0, new today= 0 ,Active 0 ,Recovered 0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0, new today= 0 ,Active Change in last 24 hours ,Recovered Total at present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0, new today= 0 ,Active -23 ,Recovered 40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0, new today= 0 ,Active 0 ,Recovered 0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0, new today= 0 ,Active 0 ,Recovered 0 ,Deaths 0,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0, new today= 0 ,Active 0 ,Recovered 0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0, new today= 0 ,Active 0 ,Recovered 4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-23 ,Recovered 44 ,Deaths 1618,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1</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0 ,Recovered 0 ,Deaths 356,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1</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-23 ,Recovered 44 ,Deaths 1974,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1</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0, new today= 0 ,Active 0 ,Recovered 0 ,Deaths 0,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1</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0, new today= 0 ,Active Change in last 24 hours ,Recovered Total at present ,Deaths 0,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1</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0, new today= 0 ,Active -23 ,Recovered 43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1</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0, new today= 0 ,Active 0 ,Recovered 0 ,Deaths 0,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0, new today= 0 ,Active 0 ,Recovered 0 ,Deaths 0,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1</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0, new today= 0 ,Active 0 ,Recovered 1 ,Deaths 0,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1</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0, new today= 0 ,Active 0 ,Recovered 0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1</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0, new today= 0 ,Active 0 ,Recovered 0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0</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0, new today= 0 ,Active 0 ,Recovered 0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0</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0, new today= 0 ,Active 0 ,Recovered 0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0</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0, new today= 0 ,Active Change in last 24 hours ,Recovered Total at present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0</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0, new today= 0 ,Active -23 ,Recovered 40 ,Deaths 0, &lt;/title&gt;        &lt;circle r="12.5" cy="-7" fill="orange" &gt;&lt;/circle&gt; &lt;text text-anchor="middle"&gt;0&lt;/text&gt;&lt;/g&gt;</v>
      </c>
      <c r="E304" s="4">
        <f t="shared" si="23"/>
        <v>300</v>
      </c>
      <c r="F304" s="4">
        <f t="shared" si="24"/>
        <v>339.9</v>
      </c>
      <c r="I304">
        <f t="shared" si="22"/>
        <v>12.5</v>
      </c>
      <c r="K304" t="s">
        <v>365</v>
      </c>
      <c r="M304" s="6">
        <f t="shared" si="19"/>
        <v>0</v>
      </c>
      <c r="N304" s="6" t="str">
        <f t="shared" si="20"/>
        <v xml:space="preserve">A probable case is when someone is diagnosed based on their exposure to other people with COVID-19 and on their symptoms. </v>
      </c>
      <c r="O304" s="6">
        <f t="shared" si="21"/>
        <v>0</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0, new today= 0 ,Active 0 ,Recovered 0 ,Deaths 0, &lt;/title&gt;        &lt;circle r="12.5" cy="-7" fill="orange" &gt;&lt;/circle&gt; &lt;text text-anchor="middle"&gt;0&lt;/text&gt;&lt;/g&gt;</v>
      </c>
      <c r="E305" s="4">
        <f t="shared" si="23"/>
        <v>550</v>
      </c>
      <c r="F305" s="4">
        <f t="shared" si="24"/>
        <v>555</v>
      </c>
      <c r="I305">
        <f t="shared" si="22"/>
        <v>12.5</v>
      </c>
      <c r="K305" t="s">
        <v>365</v>
      </c>
      <c r="M305" s="6">
        <f t="shared" si="19"/>
        <v>0</v>
      </c>
      <c r="N305" s="6" t="str">
        <f t="shared" si="20"/>
        <v xml:space="preserve">A probable case is when someone is diagnosed based on their exposure to other people with COVID-19 and on their symptoms. </v>
      </c>
      <c r="O305" s="6">
        <f t="shared" si="21"/>
        <v>0</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0, new today= 0 ,Active 0 ,Recovered 0 ,Deaths 0, &lt;/title&gt;        &lt;circle r="12.5" cy="-7" fill="orange" &gt;&lt;/circle&gt; &lt;text text-anchor="middle"&gt;0&lt;/text&gt;&lt;/g&gt;</v>
      </c>
      <c r="E306" s="59">
        <f t="shared" si="23"/>
        <v>230</v>
      </c>
      <c r="F306" s="59">
        <f t="shared" si="24"/>
        <v>230</v>
      </c>
      <c r="I306" s="58">
        <f t="shared" si="22"/>
        <v>12.5</v>
      </c>
      <c r="K306" t="s">
        <v>365</v>
      </c>
      <c r="M306" s="6">
        <f t="shared" si="19"/>
        <v>0</v>
      </c>
      <c r="N306" s="6" t="str">
        <f t="shared" si="20"/>
        <v xml:space="preserve">A probable case is when someone is diagnosed based on their exposure to other people with COVID-19 and on their symptoms. </v>
      </c>
      <c r="O306" s="6">
        <f t="shared" si="21"/>
        <v>0</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0, new today= 0 ,Active 0 ,Recovered 0 ,Deaths 0, &lt;/title&gt;        &lt;circle r="12.5" cy="-7" fill="orange" &gt;&lt;/circle&gt; &lt;text text-anchor="middle"&gt;0&lt;/text&gt;&lt;/g&gt;</v>
      </c>
      <c r="E307" s="4">
        <f t="shared" si="23"/>
        <v>123</v>
      </c>
      <c r="F307" s="4">
        <f t="shared" si="24"/>
        <v>653</v>
      </c>
      <c r="I307">
        <f t="shared" si="22"/>
        <v>12.5</v>
      </c>
      <c r="K307" t="s">
        <v>365</v>
      </c>
      <c r="M307" s="6">
        <f t="shared" si="19"/>
        <v>0</v>
      </c>
      <c r="N307" s="6" t="str">
        <f t="shared" si="20"/>
        <v xml:space="preserve">A probable case is when someone is diagnosed based on their exposure to other people with COVID-19 and on their symptoms. </v>
      </c>
      <c r="O307" s="6">
        <f t="shared" si="21"/>
        <v>0</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0, new today= 0 ,Active 0 ,Recovered 4 ,Deaths 0, &lt;/title&gt;        &lt;circle r="12.5" cy="-7" fill="orange" &gt;&lt;/circle&gt; &lt;text text-anchor="middle"&gt;0&lt;/text&gt;&lt;/g&gt;</v>
      </c>
      <c r="E308" s="4">
        <f t="shared" si="23"/>
        <v>325</v>
      </c>
      <c r="F308" s="4">
        <f t="shared" si="24"/>
        <v>480</v>
      </c>
      <c r="I308">
        <f t="shared" si="22"/>
        <v>12.5</v>
      </c>
      <c r="K308" t="s">
        <v>365</v>
      </c>
      <c r="M308" s="6">
        <f t="shared" si="19"/>
        <v>0</v>
      </c>
      <c r="N308" s="6" t="str">
        <f t="shared" si="20"/>
        <v xml:space="preserve">A probable case is when someone is diagnosed based on their exposure to other people with COVID-19 and on their symptoms. </v>
      </c>
      <c r="O308" s="6">
        <f t="shared" si="21"/>
        <v>0</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4"/>
  <sheetViews>
    <sheetView tabSelected="1" workbookViewId="0">
      <selection activeCell="B4" sqref="B4"/>
    </sheetView>
  </sheetViews>
  <sheetFormatPr defaultRowHeight="15.05" x14ac:dyDescent="0.3"/>
  <cols>
    <col min="1" max="1" width="74.109375" bestFit="1" customWidth="1"/>
    <col min="2" max="2" width="80.88671875" bestFit="1" customWidth="1"/>
    <col min="3" max="3" width="13.33203125" bestFit="1" customWidth="1"/>
    <col min="4" max="4" width="19.33203125" bestFit="1" customWidth="1"/>
    <col min="5" max="5" width="8.8867187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1134</v>
      </c>
    </row>
    <row r="3" spans="1:10" x14ac:dyDescent="0.3">
      <c r="A3" t="s">
        <v>1135</v>
      </c>
      <c r="C3">
        <v>1</v>
      </c>
      <c r="H3" s="93"/>
    </row>
    <row r="4" spans="1:10" x14ac:dyDescent="0.3">
      <c r="A4" t="s">
        <v>1136</v>
      </c>
      <c r="B4" s="5" t="s">
        <v>1137</v>
      </c>
      <c r="C4">
        <v>42</v>
      </c>
    </row>
    <row r="5" spans="1:10" x14ac:dyDescent="0.3">
      <c r="B5" t="s">
        <v>1138</v>
      </c>
      <c r="C5">
        <v>2</v>
      </c>
      <c r="J5" t="e">
        <f>te</f>
        <v>#NAME?</v>
      </c>
    </row>
    <row r="6" spans="1:10" x14ac:dyDescent="0.3">
      <c r="B6" s="5" t="s">
        <v>1139</v>
      </c>
      <c r="C6">
        <v>0</v>
      </c>
    </row>
    <row r="7" spans="1:10" x14ac:dyDescent="0.3">
      <c r="B7" s="5" t="s">
        <v>206</v>
      </c>
      <c r="C7">
        <v>44</v>
      </c>
    </row>
    <row r="8" spans="1:10" x14ac:dyDescent="0.3">
      <c r="A8" t="s">
        <v>1140</v>
      </c>
      <c r="B8" s="5"/>
      <c r="C8" s="46">
        <v>44140</v>
      </c>
    </row>
    <row r="9" spans="1:10" x14ac:dyDescent="0.3">
      <c r="A9" t="s">
        <v>1141</v>
      </c>
      <c r="C9" s="46">
        <v>44138</v>
      </c>
    </row>
    <row r="11" spans="1:10" x14ac:dyDescent="0.3">
      <c r="A11" t="s">
        <v>1020</v>
      </c>
    </row>
    <row r="12" spans="1:10" x14ac:dyDescent="0.3">
      <c r="B12" t="s">
        <v>516</v>
      </c>
      <c r="C12" t="s">
        <v>1142</v>
      </c>
      <c r="D12" t="s">
        <v>1143</v>
      </c>
    </row>
    <row r="13" spans="1:10" x14ac:dyDescent="0.3">
      <c r="A13" t="s">
        <v>1144</v>
      </c>
      <c r="B13" s="49">
        <v>-23</v>
      </c>
      <c r="C13">
        <v>44</v>
      </c>
      <c r="D13">
        <v>1618</v>
      </c>
      <c r="H13" t="str">
        <f>B37</f>
        <v xml:space="preserve">In managed isolation or quarantine facilities; hospitalisation not needed  </v>
      </c>
    </row>
    <row r="14" spans="1:10" x14ac:dyDescent="0.3">
      <c r="A14" t="s">
        <v>1145</v>
      </c>
      <c r="B14" s="49">
        <v>0</v>
      </c>
      <c r="C14">
        <v>0</v>
      </c>
      <c r="D14">
        <v>356</v>
      </c>
    </row>
    <row r="15" spans="1:10" x14ac:dyDescent="0.3">
      <c r="A15" t="s">
        <v>206</v>
      </c>
      <c r="B15" s="49">
        <v>-23</v>
      </c>
      <c r="C15">
        <v>44</v>
      </c>
      <c r="D15">
        <v>1974</v>
      </c>
    </row>
    <row r="16" spans="1:10" x14ac:dyDescent="0.3">
      <c r="B16" s="49"/>
    </row>
    <row r="17" spans="1:8" x14ac:dyDescent="0.3">
      <c r="A17" t="s">
        <v>1146</v>
      </c>
      <c r="B17" s="49"/>
    </row>
    <row r="18" spans="1:8" x14ac:dyDescent="0.3">
      <c r="B18" s="49" t="s">
        <v>516</v>
      </c>
      <c r="C18" t="s">
        <v>1142</v>
      </c>
    </row>
    <row r="19" spans="1:8" x14ac:dyDescent="0.3">
      <c r="A19" t="s">
        <v>1147</v>
      </c>
      <c r="B19" s="49">
        <v>-23</v>
      </c>
      <c r="C19">
        <v>43</v>
      </c>
    </row>
    <row r="20" spans="1:8" x14ac:dyDescent="0.3">
      <c r="A20" t="s">
        <v>1148</v>
      </c>
      <c r="B20">
        <v>0</v>
      </c>
      <c r="C20">
        <v>0</v>
      </c>
    </row>
    <row r="21" spans="1:8" x14ac:dyDescent="0.3">
      <c r="A21" t="s">
        <v>1149</v>
      </c>
      <c r="B21" s="49">
        <v>0</v>
      </c>
      <c r="C21">
        <v>0</v>
      </c>
    </row>
    <row r="22" spans="1:8" x14ac:dyDescent="0.3">
      <c r="A22" t="s">
        <v>1150</v>
      </c>
      <c r="B22" s="49">
        <v>0</v>
      </c>
      <c r="C22">
        <v>1</v>
      </c>
    </row>
    <row r="23" spans="1:8" x14ac:dyDescent="0.3">
      <c r="A23" t="s">
        <v>1151</v>
      </c>
      <c r="B23" s="49">
        <v>0</v>
      </c>
      <c r="C23">
        <v>0</v>
      </c>
    </row>
    <row r="24" spans="1:8" x14ac:dyDescent="0.3">
      <c r="A24" t="s">
        <v>1152</v>
      </c>
      <c r="B24" s="49">
        <v>0</v>
      </c>
      <c r="C24">
        <v>0</v>
      </c>
    </row>
    <row r="25" spans="1:8" x14ac:dyDescent="0.3">
      <c r="B25" s="49"/>
    </row>
    <row r="26" spans="1:8" x14ac:dyDescent="0.3">
      <c r="A26" t="s">
        <v>1153</v>
      </c>
    </row>
    <row r="27" spans="1:8" x14ac:dyDescent="0.3">
      <c r="B27" s="49" t="s">
        <v>516</v>
      </c>
      <c r="C27" t="s">
        <v>1142</v>
      </c>
    </row>
    <row r="28" spans="1:8" x14ac:dyDescent="0.3">
      <c r="A28" t="s">
        <v>1154</v>
      </c>
      <c r="B28" s="5">
        <v>-23</v>
      </c>
      <c r="C28" s="5">
        <v>40</v>
      </c>
      <c r="E28" s="5"/>
      <c r="F28" s="5"/>
    </row>
    <row r="29" spans="1:8" x14ac:dyDescent="0.3">
      <c r="A29" t="s">
        <v>1155</v>
      </c>
      <c r="B29" s="49">
        <v>0</v>
      </c>
      <c r="C29">
        <v>0</v>
      </c>
      <c r="H29">
        <f>B49</f>
        <v>0</v>
      </c>
    </row>
    <row r="30" spans="1:8" x14ac:dyDescent="0.3">
      <c r="A30" t="s">
        <v>1156</v>
      </c>
      <c r="B30">
        <v>0</v>
      </c>
      <c r="C30">
        <v>0</v>
      </c>
    </row>
    <row r="31" spans="1:8" x14ac:dyDescent="0.3">
      <c r="A31" t="s">
        <v>1157</v>
      </c>
      <c r="B31">
        <v>0</v>
      </c>
      <c r="C31">
        <v>0</v>
      </c>
    </row>
    <row r="32" spans="1:8" x14ac:dyDescent="0.3">
      <c r="A32" t="s">
        <v>1158</v>
      </c>
      <c r="B32" s="49">
        <v>0</v>
      </c>
      <c r="C32">
        <v>4</v>
      </c>
    </row>
    <row r="33" spans="1:12" x14ac:dyDescent="0.3">
      <c r="B33" s="49"/>
    </row>
    <row r="34" spans="1:12" x14ac:dyDescent="0.3">
      <c r="A34" t="s">
        <v>1159</v>
      </c>
      <c r="B34" s="49"/>
    </row>
    <row r="35" spans="1:12" x14ac:dyDescent="0.3">
      <c r="A35" t="s">
        <v>1160</v>
      </c>
      <c r="B35" s="49" t="s">
        <v>1161</v>
      </c>
    </row>
    <row r="36" spans="1:12" x14ac:dyDescent="0.3">
      <c r="A36" t="s">
        <v>1162</v>
      </c>
      <c r="B36" s="49" t="s">
        <v>1163</v>
      </c>
    </row>
    <row r="37" spans="1:12" x14ac:dyDescent="0.3">
      <c r="A37" t="s">
        <v>1147</v>
      </c>
      <c r="B37" t="s">
        <v>1164</v>
      </c>
      <c r="C37" s="5"/>
      <c r="E37" s="5"/>
      <c r="F37" s="5"/>
      <c r="H37">
        <f>SUM(H17:H36)</f>
        <v>0</v>
      </c>
    </row>
    <row r="38" spans="1:12" x14ac:dyDescent="0.3">
      <c r="A38" t="s">
        <v>818</v>
      </c>
      <c r="B38" s="49" t="s">
        <v>1165</v>
      </c>
    </row>
    <row r="39" spans="1:12" x14ac:dyDescent="0.3">
      <c r="J39" t="s">
        <v>668</v>
      </c>
      <c r="L39" t="s">
        <v>667</v>
      </c>
    </row>
    <row r="40" spans="1:12" x14ac:dyDescent="0.3">
      <c r="A40" t="s">
        <v>1166</v>
      </c>
      <c r="I40" s="45"/>
    </row>
    <row r="41" spans="1:12" x14ac:dyDescent="0.3">
      <c r="A41" t="s">
        <v>1167</v>
      </c>
      <c r="B41" t="s">
        <v>516</v>
      </c>
      <c r="C41" t="s">
        <v>206</v>
      </c>
    </row>
    <row r="42" spans="1:12" x14ac:dyDescent="0.3">
      <c r="A42" t="s">
        <v>817</v>
      </c>
      <c r="B42">
        <v>-23</v>
      </c>
      <c r="C42">
        <v>44</v>
      </c>
    </row>
    <row r="43" spans="1:12" x14ac:dyDescent="0.3">
      <c r="A43" t="s">
        <v>818</v>
      </c>
      <c r="B43">
        <v>24</v>
      </c>
      <c r="C43">
        <v>1905</v>
      </c>
    </row>
    <row r="44" spans="1:12" x14ac:dyDescent="0.3">
      <c r="A44" t="s">
        <v>819</v>
      </c>
      <c r="B44" s="5">
        <v>0</v>
      </c>
      <c r="C44">
        <v>25</v>
      </c>
    </row>
    <row r="45" spans="1:12" x14ac:dyDescent="0.3">
      <c r="B45" s="9"/>
    </row>
    <row r="46" spans="1:12" x14ac:dyDescent="0.3">
      <c r="A46" t="s">
        <v>1168</v>
      </c>
      <c r="B46" s="9"/>
      <c r="H46">
        <f t="shared" ref="H46:H51" si="0">VALUE(B45)*100</f>
        <v>0</v>
      </c>
    </row>
    <row r="47" spans="1:12" x14ac:dyDescent="0.3">
      <c r="A47" t="s">
        <v>1169</v>
      </c>
      <c r="B47" s="9" t="s">
        <v>817</v>
      </c>
      <c r="C47" t="s">
        <v>818</v>
      </c>
      <c r="D47" t="s">
        <v>819</v>
      </c>
      <c r="E47" t="s">
        <v>206</v>
      </c>
      <c r="F47" t="s">
        <v>516</v>
      </c>
      <c r="H47">
        <f t="shared" si="0"/>
        <v>0</v>
      </c>
    </row>
    <row r="48" spans="1:12" x14ac:dyDescent="0.3">
      <c r="A48" t="s">
        <v>1</v>
      </c>
      <c r="B48" s="9">
        <v>0</v>
      </c>
      <c r="C48">
        <v>225</v>
      </c>
      <c r="D48">
        <v>1</v>
      </c>
      <c r="E48">
        <v>226</v>
      </c>
      <c r="F48">
        <v>0</v>
      </c>
      <c r="H48" t="e">
        <f t="shared" si="0"/>
        <v>#VALUE!</v>
      </c>
    </row>
    <row r="49" spans="1:8" x14ac:dyDescent="0.3">
      <c r="A49" t="s">
        <v>2</v>
      </c>
      <c r="B49" s="9">
        <v>0</v>
      </c>
      <c r="C49">
        <v>48</v>
      </c>
      <c r="D49">
        <v>0</v>
      </c>
      <c r="E49">
        <v>48</v>
      </c>
      <c r="F49">
        <v>0</v>
      </c>
      <c r="H49">
        <f t="shared" si="0"/>
        <v>0</v>
      </c>
    </row>
    <row r="50" spans="1:8" x14ac:dyDescent="0.3">
      <c r="A50" t="s">
        <v>3</v>
      </c>
      <c r="B50" s="9">
        <v>2</v>
      </c>
      <c r="C50">
        <v>153</v>
      </c>
      <c r="D50">
        <v>12</v>
      </c>
      <c r="E50">
        <v>167</v>
      </c>
      <c r="F50">
        <v>0</v>
      </c>
      <c r="H50">
        <f t="shared" si="0"/>
        <v>0</v>
      </c>
    </row>
    <row r="51" spans="1:8" x14ac:dyDescent="0.3">
      <c r="A51" t="s">
        <v>4</v>
      </c>
      <c r="B51" s="9">
        <v>0</v>
      </c>
      <c r="C51">
        <v>93</v>
      </c>
      <c r="D51">
        <v>2</v>
      </c>
      <c r="E51">
        <v>95</v>
      </c>
      <c r="F51">
        <v>0</v>
      </c>
      <c r="H51">
        <f t="shared" si="0"/>
        <v>200</v>
      </c>
    </row>
    <row r="52" spans="1:8" x14ac:dyDescent="0.3">
      <c r="A52" t="s">
        <v>5</v>
      </c>
      <c r="B52" s="9">
        <v>0</v>
      </c>
      <c r="C52" s="9">
        <v>214</v>
      </c>
      <c r="D52" s="9">
        <v>1</v>
      </c>
      <c r="E52" s="9">
        <v>215</v>
      </c>
      <c r="F52" s="9">
        <v>0</v>
      </c>
      <c r="H52" t="e">
        <f>SUM(H48:H51)</f>
        <v>#VALUE!</v>
      </c>
    </row>
    <row r="53" spans="1:8" x14ac:dyDescent="0.3">
      <c r="A53" t="s">
        <v>6</v>
      </c>
      <c r="B53" s="5">
        <v>0</v>
      </c>
      <c r="C53" s="46">
        <v>44</v>
      </c>
      <c r="D53" s="46">
        <v>0</v>
      </c>
      <c r="E53" s="46">
        <v>44</v>
      </c>
      <c r="F53" s="46">
        <v>0</v>
      </c>
    </row>
    <row r="54" spans="1:8" x14ac:dyDescent="0.3">
      <c r="A54" t="s">
        <v>12</v>
      </c>
      <c r="B54" s="78">
        <v>0</v>
      </c>
      <c r="C54" s="46">
        <v>22</v>
      </c>
      <c r="D54" s="46">
        <v>0</v>
      </c>
      <c r="E54" s="46">
        <v>22</v>
      </c>
      <c r="F54" s="46">
        <v>0</v>
      </c>
    </row>
    <row r="55" spans="1:8" x14ac:dyDescent="0.3">
      <c r="A55" t="s">
        <v>16</v>
      </c>
      <c r="B55" s="78">
        <v>0</v>
      </c>
      <c r="C55" s="46">
        <v>16</v>
      </c>
      <c r="D55" s="80">
        <v>0</v>
      </c>
      <c r="E55" s="46">
        <v>16</v>
      </c>
      <c r="F55" s="46">
        <v>0</v>
      </c>
    </row>
    <row r="56" spans="1:8" x14ac:dyDescent="0.3">
      <c r="A56" t="s">
        <v>820</v>
      </c>
      <c r="B56" s="78">
        <v>0</v>
      </c>
      <c r="C56" s="46">
        <v>32</v>
      </c>
      <c r="D56" s="80">
        <v>0</v>
      </c>
      <c r="E56" s="46">
        <v>32</v>
      </c>
      <c r="F56" s="46">
        <v>0</v>
      </c>
    </row>
    <row r="57" spans="1:8" x14ac:dyDescent="0.3">
      <c r="A57" t="s">
        <v>7</v>
      </c>
      <c r="B57" s="78">
        <v>0</v>
      </c>
      <c r="C57" s="46">
        <v>49</v>
      </c>
      <c r="D57" s="80">
        <v>0</v>
      </c>
      <c r="E57" s="46">
        <v>49</v>
      </c>
      <c r="F57" s="46">
        <v>0</v>
      </c>
    </row>
    <row r="58" spans="1:8" x14ac:dyDescent="0.3">
      <c r="A58" t="s">
        <v>17</v>
      </c>
      <c r="B58" s="78">
        <v>0</v>
      </c>
      <c r="C58" s="46">
        <v>28</v>
      </c>
      <c r="D58" s="80">
        <v>0</v>
      </c>
      <c r="E58" s="46">
        <v>28</v>
      </c>
      <c r="F58" s="46">
        <v>0</v>
      </c>
    </row>
    <row r="59" spans="1:8" x14ac:dyDescent="0.3">
      <c r="A59" s="7" t="s">
        <v>8</v>
      </c>
      <c r="B59" s="82">
        <v>0</v>
      </c>
      <c r="C59">
        <v>17</v>
      </c>
      <c r="D59">
        <v>0</v>
      </c>
      <c r="E59">
        <v>17</v>
      </c>
      <c r="F59">
        <v>0</v>
      </c>
    </row>
    <row r="60" spans="1:8" x14ac:dyDescent="0.3">
      <c r="A60" s="7" t="s">
        <v>9</v>
      </c>
      <c r="B60" s="82">
        <v>0</v>
      </c>
      <c r="C60" s="8">
        <v>214</v>
      </c>
      <c r="D60" s="8">
        <v>2</v>
      </c>
      <c r="E60" s="8">
        <v>216</v>
      </c>
      <c r="F60" s="8">
        <v>0</v>
      </c>
    </row>
    <row r="61" spans="1:8" x14ac:dyDescent="0.3">
      <c r="A61" s="7" t="s">
        <v>205</v>
      </c>
      <c r="B61" s="8">
        <v>0</v>
      </c>
      <c r="C61" s="46">
        <v>4</v>
      </c>
      <c r="D61">
        <v>0</v>
      </c>
      <c r="E61">
        <v>4</v>
      </c>
      <c r="F61">
        <v>0</v>
      </c>
    </row>
    <row r="62" spans="1:8" x14ac:dyDescent="0.3">
      <c r="A62" s="7" t="s">
        <v>14</v>
      </c>
      <c r="B62" s="8">
        <v>0</v>
      </c>
      <c r="C62" s="46">
        <v>16</v>
      </c>
      <c r="D62" s="8">
        <v>0</v>
      </c>
      <c r="E62" s="8">
        <v>16</v>
      </c>
      <c r="F62" s="8">
        <v>0</v>
      </c>
    </row>
    <row r="63" spans="1:8" x14ac:dyDescent="0.3">
      <c r="A63" s="7" t="s">
        <v>10</v>
      </c>
      <c r="B63" s="8">
        <v>0</v>
      </c>
      <c r="C63" s="46">
        <v>192</v>
      </c>
      <c r="D63" s="8">
        <v>2</v>
      </c>
      <c r="E63" s="8">
        <v>194</v>
      </c>
      <c r="F63" s="8">
        <v>0</v>
      </c>
    </row>
    <row r="64" spans="1:8" x14ac:dyDescent="0.3">
      <c r="A64" s="7" t="s">
        <v>20</v>
      </c>
      <c r="B64" s="8">
        <v>0</v>
      </c>
      <c r="C64" s="46">
        <v>8</v>
      </c>
      <c r="D64" s="8">
        <v>0</v>
      </c>
      <c r="E64" s="8">
        <v>8</v>
      </c>
      <c r="F64" s="8">
        <v>0</v>
      </c>
    </row>
    <row r="65" spans="1:6" x14ac:dyDescent="0.3">
      <c r="A65" s="7" t="s">
        <v>814</v>
      </c>
      <c r="B65" s="8">
        <v>0</v>
      </c>
      <c r="C65" s="46">
        <v>292</v>
      </c>
      <c r="D65" s="8">
        <v>4</v>
      </c>
      <c r="E65" s="8">
        <v>296</v>
      </c>
      <c r="F65" s="8">
        <v>0</v>
      </c>
    </row>
    <row r="66" spans="1:6" x14ac:dyDescent="0.3">
      <c r="A66" s="7" t="s">
        <v>19</v>
      </c>
      <c r="B66" s="8">
        <v>0</v>
      </c>
      <c r="C66" s="46">
        <v>4</v>
      </c>
      <c r="D66" s="8">
        <v>1</v>
      </c>
      <c r="E66" s="8">
        <v>5</v>
      </c>
      <c r="F66" s="8">
        <v>0</v>
      </c>
    </row>
    <row r="67" spans="1:6" x14ac:dyDescent="0.3">
      <c r="A67" s="7" t="s">
        <v>15</v>
      </c>
      <c r="B67" s="8">
        <v>0</v>
      </c>
      <c r="C67" s="46">
        <v>9</v>
      </c>
      <c r="D67" s="8">
        <v>0</v>
      </c>
      <c r="E67" s="8">
        <v>9</v>
      </c>
      <c r="F67" s="8">
        <v>0</v>
      </c>
    </row>
    <row r="68" spans="1:6" x14ac:dyDescent="0.3">
      <c r="A68" s="7" t="s">
        <v>1120</v>
      </c>
      <c r="B68" s="8">
        <v>42</v>
      </c>
      <c r="C68" s="46">
        <v>225</v>
      </c>
      <c r="D68" s="8">
        <v>0</v>
      </c>
      <c r="E68" s="8">
        <v>267</v>
      </c>
      <c r="F68" s="8">
        <v>1</v>
      </c>
    </row>
    <row r="69" spans="1:6" x14ac:dyDescent="0.3">
      <c r="A69" s="7" t="s">
        <v>206</v>
      </c>
      <c r="B69" s="8">
        <v>44</v>
      </c>
      <c r="C69" s="46">
        <v>1905</v>
      </c>
      <c r="D69" s="8">
        <v>25</v>
      </c>
      <c r="E69" s="8">
        <v>1974</v>
      </c>
      <c r="F69" s="8">
        <v>1</v>
      </c>
    </row>
    <row r="70" spans="1:6" x14ac:dyDescent="0.3">
      <c r="A70" s="7"/>
      <c r="B70" s="8"/>
      <c r="C70" s="46"/>
      <c r="D70" s="8"/>
      <c r="E70" s="8"/>
      <c r="F70" s="8"/>
    </row>
    <row r="71" spans="1:6" x14ac:dyDescent="0.3">
      <c r="A71" s="7" t="s">
        <v>213</v>
      </c>
      <c r="B71" s="8" t="s">
        <v>214</v>
      </c>
      <c r="C71" s="46"/>
      <c r="D71" s="8"/>
      <c r="E71" s="8"/>
      <c r="F71" s="8"/>
    </row>
    <row r="72" spans="1:6" x14ac:dyDescent="0.3">
      <c r="A72" s="7" t="s">
        <v>198</v>
      </c>
      <c r="B72" s="8" t="s">
        <v>215</v>
      </c>
      <c r="C72" s="46"/>
      <c r="D72" s="8"/>
      <c r="E72" s="8"/>
      <c r="F72" s="8"/>
    </row>
    <row r="73" spans="1:6" x14ac:dyDescent="0.3">
      <c r="A73" s="7" t="s">
        <v>216</v>
      </c>
      <c r="B73" s="8" t="s">
        <v>217</v>
      </c>
      <c r="C73" s="46"/>
      <c r="D73" s="8"/>
      <c r="E73" s="8"/>
      <c r="F73" s="8"/>
    </row>
    <row r="74" spans="1:6" x14ac:dyDescent="0.3">
      <c r="A74" s="7" t="s">
        <v>218</v>
      </c>
      <c r="B74" s="8" t="s">
        <v>219</v>
      </c>
      <c r="C74" s="46"/>
      <c r="D74" s="8"/>
      <c r="E74" s="8"/>
      <c r="F74"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1026</v>
      </c>
    </row>
    <row r="25" spans="1:1" x14ac:dyDescent="0.3">
      <c r="A25" t="s">
        <v>1027</v>
      </c>
    </row>
    <row r="27" spans="1:1" x14ac:dyDescent="0.3">
      <c r="A27" t="s">
        <v>1028</v>
      </c>
    </row>
    <row r="29" spans="1:1" x14ac:dyDescent="0.3">
      <c r="A29" t="s">
        <v>34</v>
      </c>
    </row>
    <row r="31" spans="1:1" x14ac:dyDescent="0.3">
      <c r="A31" t="s">
        <v>35</v>
      </c>
    </row>
    <row r="33" spans="1:5" x14ac:dyDescent="0.3">
      <c r="A33" t="s">
        <v>1010</v>
      </c>
    </row>
    <row r="35" spans="1:5" x14ac:dyDescent="0.3">
      <c r="A35" t="s">
        <v>1011</v>
      </c>
    </row>
    <row r="37" spans="1:5" x14ac:dyDescent="0.3">
      <c r="A37" t="s">
        <v>1029</v>
      </c>
    </row>
    <row r="39" spans="1:5" x14ac:dyDescent="0.3">
      <c r="A39" t="s">
        <v>1004</v>
      </c>
    </row>
    <row r="41" spans="1:5" x14ac:dyDescent="0.3">
      <c r="A41" t="s">
        <v>1012</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1005</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1017</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1008</v>
      </c>
      <c r="C61" t="s">
        <v>1009</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1013</v>
      </c>
    </row>
    <row r="79" spans="1:5" x14ac:dyDescent="0.3">
      <c r="A79" t="s">
        <v>101</v>
      </c>
    </row>
    <row r="80" spans="1:5" x14ac:dyDescent="0.3">
      <c r="A80" t="s">
        <v>1018</v>
      </c>
    </row>
    <row r="81" spans="1:3" x14ac:dyDescent="0.3">
      <c r="A81" t="s">
        <v>1006</v>
      </c>
    </row>
    <row r="82" spans="1:3" x14ac:dyDescent="0.3">
      <c r="A82" t="s">
        <v>1007</v>
      </c>
    </row>
    <row r="83" spans="1:3" x14ac:dyDescent="0.3">
      <c r="A83" t="s">
        <v>1077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1021</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1015</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1082</v>
      </c>
    </row>
    <row r="183" spans="1:3" x14ac:dyDescent="0.3">
      <c r="C183" t="s">
        <v>1121</v>
      </c>
    </row>
    <row r="184" spans="1:3" x14ac:dyDescent="0.3">
      <c r="C184" t="s">
        <v>1122</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1123</v>
      </c>
    </row>
    <row r="195" spans="2:3" x14ac:dyDescent="0.3">
      <c r="C195" t="s">
        <v>1124</v>
      </c>
    </row>
    <row r="197" spans="2:3" x14ac:dyDescent="0.3">
      <c r="B197" t="s">
        <v>654</v>
      </c>
      <c r="C197" t="s">
        <v>524</v>
      </c>
    </row>
    <row r="198" spans="2:3" x14ac:dyDescent="0.3">
      <c r="C198" t="s">
        <v>525</v>
      </c>
    </row>
    <row r="199" spans="2:3" x14ac:dyDescent="0.3">
      <c r="C199" t="s">
        <v>1030</v>
      </c>
    </row>
    <row r="200" spans="2:3" x14ac:dyDescent="0.3">
      <c r="C200" t="s">
        <v>655</v>
      </c>
    </row>
    <row r="201" spans="2:3" x14ac:dyDescent="0.3">
      <c r="C201" t="s">
        <v>656</v>
      </c>
    </row>
    <row r="202" spans="2:3" x14ac:dyDescent="0.3">
      <c r="C202" t="s">
        <v>1031</v>
      </c>
    </row>
    <row r="203" spans="2:3" x14ac:dyDescent="0.3">
      <c r="C203" t="s">
        <v>1125</v>
      </c>
    </row>
    <row r="204" spans="2:3" x14ac:dyDescent="0.3">
      <c r="C204" t="s">
        <v>1126</v>
      </c>
    </row>
    <row r="205" spans="2:3" x14ac:dyDescent="0.3">
      <c r="C205" t="s">
        <v>530</v>
      </c>
    </row>
    <row r="206" spans="2:3" x14ac:dyDescent="0.3">
      <c r="C206" t="s">
        <v>1080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1127</v>
      </c>
    </row>
    <row r="219" spans="1:3" x14ac:dyDescent="0.3">
      <c r="A219" t="s">
        <v>532</v>
      </c>
      <c r="B219" t="s">
        <v>121</v>
      </c>
    </row>
    <row r="220" spans="1:3" x14ac:dyDescent="0.3">
      <c r="B220" t="s">
        <v>197</v>
      </c>
    </row>
    <row r="221" spans="1:3" x14ac:dyDescent="0.3">
      <c r="B221" t="s">
        <v>1022</v>
      </c>
    </row>
    <row r="222" spans="1:3" x14ac:dyDescent="0.3">
      <c r="B222" t="s">
        <v>1128</v>
      </c>
    </row>
    <row r="223" spans="1:3" x14ac:dyDescent="0.3">
      <c r="B223" t="s">
        <v>1129</v>
      </c>
    </row>
    <row r="225" spans="1:2" x14ac:dyDescent="0.3">
      <c r="A225" t="s">
        <v>533</v>
      </c>
      <c r="B225" t="s">
        <v>825</v>
      </c>
    </row>
    <row r="226" spans="1:2" x14ac:dyDescent="0.3">
      <c r="B226" t="s">
        <v>534</v>
      </c>
    </row>
    <row r="227" spans="1:2" x14ac:dyDescent="0.3">
      <c r="B227" t="s">
        <v>535</v>
      </c>
    </row>
    <row r="228" spans="1:2" x14ac:dyDescent="0.3">
      <c r="B228" t="s">
        <v>1024</v>
      </c>
    </row>
    <row r="229" spans="1:2" x14ac:dyDescent="0.3">
      <c r="B229" t="s">
        <v>977</v>
      </c>
    </row>
    <row r="230" spans="1:2" x14ac:dyDescent="0.3">
      <c r="B230" t="s">
        <v>1023</v>
      </c>
    </row>
    <row r="231" spans="1:2" x14ac:dyDescent="0.3">
      <c r="B231" t="s">
        <v>826</v>
      </c>
    </row>
    <row r="232" spans="1:2" x14ac:dyDescent="0.3">
      <c r="B232" t="s">
        <v>1032</v>
      </c>
    </row>
    <row r="233" spans="1:2" x14ac:dyDescent="0.3">
      <c r="B233" t="s">
        <v>1014</v>
      </c>
    </row>
    <row r="234" spans="1:2" x14ac:dyDescent="0.3">
      <c r="B234" t="s">
        <v>1130</v>
      </c>
    </row>
    <row r="235" spans="1:2" x14ac:dyDescent="0.3">
      <c r="B235" t="s">
        <v>1025</v>
      </c>
    </row>
    <row r="236" spans="1:2" x14ac:dyDescent="0.3">
      <c r="B236" t="s">
        <v>1033</v>
      </c>
    </row>
    <row r="237" spans="1:2" x14ac:dyDescent="0.3">
      <c r="B237" t="s">
        <v>827</v>
      </c>
    </row>
    <row r="238" spans="1:2" x14ac:dyDescent="0.3">
      <c r="B238" t="s">
        <v>983</v>
      </c>
    </row>
    <row r="239" spans="1:2" x14ac:dyDescent="0.3">
      <c r="B239" t="s">
        <v>1016</v>
      </c>
    </row>
    <row r="240" spans="1:2" x14ac:dyDescent="0.3">
      <c r="B240" t="s">
        <v>1003</v>
      </c>
    </row>
    <row r="241" spans="1:2" x14ac:dyDescent="0.3">
      <c r="B241" t="s">
        <v>1034</v>
      </c>
    </row>
    <row r="242" spans="1:2" x14ac:dyDescent="0.3">
      <c r="B242" t="s">
        <v>660</v>
      </c>
    </row>
    <row r="243" spans="1:2" x14ac:dyDescent="0.3">
      <c r="B243" t="s">
        <v>1119</v>
      </c>
    </row>
    <row r="245" spans="1:2" x14ac:dyDescent="0.3">
      <c r="A245" t="s">
        <v>661</v>
      </c>
      <c r="B245" t="s">
        <v>662</v>
      </c>
    </row>
    <row r="246" spans="1:2" x14ac:dyDescent="0.3">
      <c r="B246" t="s">
        <v>663</v>
      </c>
    </row>
    <row r="248" spans="1:2" x14ac:dyDescent="0.3">
      <c r="A248" t="s">
        <v>1131</v>
      </c>
      <c r="B248" t="s">
        <v>1081</v>
      </c>
    </row>
    <row r="249" spans="1:2" x14ac:dyDescent="0.3">
      <c r="B249" t="s">
        <v>1132</v>
      </c>
    </row>
    <row r="251" spans="1:2" x14ac:dyDescent="0.3">
      <c r="A251" t="s">
        <v>1078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1019</v>
      </c>
    </row>
    <row r="260" spans="1:1" x14ac:dyDescent="0.3">
      <c r="A260" t="s">
        <v>148</v>
      </c>
    </row>
    <row r="261" spans="1:1" x14ac:dyDescent="0.3">
      <c r="A261" t="s">
        <v>665</v>
      </c>
    </row>
    <row r="262" spans="1:1" x14ac:dyDescent="0.3">
      <c r="A262" t="s">
        <v>1035</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1037</v>
      </c>
    </row>
    <row r="300" spans="1:1" x14ac:dyDescent="0.3">
      <c r="A300" t="s">
        <v>1038</v>
      </c>
    </row>
    <row r="302" spans="1:1" x14ac:dyDescent="0.3">
      <c r="A302" t="s">
        <v>1039</v>
      </c>
    </row>
    <row r="304" spans="1:1" x14ac:dyDescent="0.3">
      <c r="A304" t="s">
        <v>169</v>
      </c>
    </row>
    <row r="305" spans="1:1" x14ac:dyDescent="0.3">
      <c r="A305" t="s">
        <v>1133</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1079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2020-11-06T02:48:08Z</dcterms:modified>
</cp:coreProperties>
</file>