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F0F97CD0-A4A4-4CA6-8AD9-6F0C052207A7}"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combined'!$A$2:$E$245</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65" i="20" l="1"/>
  <c r="G29" i="21" l="1"/>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37" i="21" l="1"/>
  <c r="V158" i="20"/>
  <c r="G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6" i="21"/>
  <c r="G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8" i="21"/>
  <c r="O289" i="20" l="1"/>
  <c r="M25" i="22"/>
  <c r="G50" i="21"/>
  <c r="G51" i="21"/>
  <c r="B136" i="20" l="1"/>
  <c r="B132" i="20"/>
  <c r="B176" i="20"/>
  <c r="B167" i="20"/>
  <c r="B166" i="20"/>
  <c r="B168" i="20"/>
  <c r="B169" i="20"/>
  <c r="B170" i="20"/>
  <c r="B171" i="20"/>
  <c r="B172" i="20"/>
  <c r="B173" i="20"/>
  <c r="B174" i="20"/>
  <c r="B175" i="20"/>
  <c r="B177" i="20"/>
  <c r="B178" i="20"/>
  <c r="B179" i="20"/>
  <c r="B180" i="20"/>
  <c r="B144" i="20"/>
  <c r="B140" i="20"/>
  <c r="G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<sst xmlns="http://schemas.openxmlformats.org/spreadsheetml/2006/main" count="2927" uniqueCount="1145">
  <si>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</si>
  <si>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</si>
  <si>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</si>
  <si>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</si>
  <si>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</si>
  <si>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</si>
  <si>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</si>
  <si>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</si>
  <si>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</si>
  <si>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</si>
  <si>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</si>
  <si>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</si>
  <si>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</si>
  <si>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</si>
  <si>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</si>
  <si>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</si>
  <si>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</si>
  <si>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</si>
  <si>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</si>
  <si>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</si>
  <si>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</si>
  <si>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</si>
  <si>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</si>
  <si>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</si>
  <si>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</si>
  <si>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</si>
  <si>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</si>
  <si>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</si>
  <si>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</si>
  <si>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</si>
  <si>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</si>
  <si>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</si>
  <si>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</si>
  <si>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</si>
  <si>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</si>
  <si>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</si>
  <si>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</si>
  <si>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</si>
  <si>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</si>
  <si>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</si>
  <si>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</si>
  <si>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</si>
  <si>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</si>
  <si>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</si>
  <si>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</si>
  <si>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</si>
  <si>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</si>
  <si>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</si>
  <si>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</si>
  <si>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</si>
  <si>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</si>
  <si>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</si>
  <si>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</si>
  <si>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</si>
  <si>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</si>
  <si>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</si>
  <si>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</si>
  <si>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</si>
  <si>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</si>
  <si>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</si>
  <si>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</si>
  <si>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</si>
  <si>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</si>
  <si>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</si>
  <si>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</si>
  <si>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</si>
  <si>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</si>
  <si>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</si>
  <si>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</si>
  <si>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</si>
  <si>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</si>
  <si>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</si>
  <si>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</si>
  <si>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</si>
  <si>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</si>
  <si>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</si>
  <si>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</si>
  <si>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</si>
  <si>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</si>
  <si>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</si>
  <si>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</si>
  <si>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</si>
  <si>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</si>
  <si>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</si>
  <si>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</si>
  <si>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</si>
  <si>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</si>
  <si>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</si>
  <si>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</si>
  <si>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</si>
  <si>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</si>
  <si>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</si>
  <si>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</si>
  <si>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</si>
  <si>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</si>
  <si>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</si>
  <si>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</si>
  <si>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</si>
  <si>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</si>
  <si>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</si>
  <si>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</si>
  <si>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</si>
  <si>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</si>
  <si>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</si>
  <si>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</si>
  <si>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</si>
  <si>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</si>
  <si>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</si>
  <si>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</si>
  <si>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</si>
  <si>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</si>
  <si>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</si>
  <si>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</si>
  <si>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</si>
  <si>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</si>
  <si>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</si>
  <si>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</si>
  <si>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</si>
  <si>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</si>
  <si>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</si>
  <si>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</si>
  <si>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</si>
  <si>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</si>
  <si>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</si>
  <si>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</si>
  <si>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</si>
  <si>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</si>
  <si>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</si>
  <si>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</si>
  <si>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</si>
  <si>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</si>
  <si>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</si>
  <si>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</si>
  <si>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</si>
  <si>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</si>
  <si>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</si>
  <si>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</si>
  <si>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</si>
  <si>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</si>
  <si>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</si>
  <si>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</si>
  <si>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</si>
  <si>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</si>
  <si>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</si>
  <si>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</si>
  <si>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</si>
  <si>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</si>
  <si>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</si>
  <si>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</si>
  <si>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</si>
  <si>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</si>
  <si>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</si>
  <si>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</si>
  <si>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</si>
  <si>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</si>
  <si>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</si>
  <si>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</si>
  <si>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</si>
  <si>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</si>
  <si>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</si>
  <si>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</si>
  <si>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</si>
  <si>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</si>
  <si>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</si>
  <si>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</si>
  <si>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</si>
  <si>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</si>
  <si>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</si>
  <si>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</si>
  <si>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</si>
  <si>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</si>
  <si>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</si>
  <si>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</si>
  <si>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</si>
  <si>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</si>
  <si>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</si>
  <si>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</si>
  <si>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</si>
  <si>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</si>
  <si>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</si>
  <si>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</si>
  <si>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</si>
  <si>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</si>
  <si>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</si>
  <si>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</si>
  <si>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</si>
  <si>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</si>
  <si>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</si>
  <si>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</si>
  <si>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</si>
  <si>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</si>
  <si>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</si>
  <si>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</si>
  <si>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</si>
  <si>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</si>
  <si>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</si>
  <si>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</si>
  <si>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</si>
  <si>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</si>
  <si>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</si>
  <si>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</si>
  <si>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</si>
  <si>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</si>
  <si>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</si>
  <si>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</si>
  <si>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</si>
  <si>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</si>
  <si>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</si>
  <si>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</si>
  <si>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</si>
  <si>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</si>
  <si>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</si>
  <si>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</si>
  <si>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</si>
  <si>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</si>
  <si>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</si>
  <si>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</si>
  <si>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</si>
  <si>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</si>
  <si>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</si>
  <si>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</si>
  <si>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</si>
  <si>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</si>
  <si>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</si>
  <si>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</si>
  <si>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</si>
  <si>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</si>
  <si>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</si>
  <si>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</si>
  <si>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</si>
  <si>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</si>
  <si>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</si>
  <si>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</si>
  <si>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</si>
  <si>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</si>
  <si>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</si>
  <si>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</si>
  <si>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</si>
  <si>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</si>
  <si>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</si>
  <si>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</si>
  <si>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</si>
  <si>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</si>
  <si>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</si>
  <si>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</si>
  <si>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</si>
  <si>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</si>
  <si>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</si>
  <si>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</si>
  <si>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</si>
  <si>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</si>
  <si>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</si>
  <si>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</si>
  <si>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</si>
  <si>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</si>
  <si>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</si>
  <si>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</si>
  <si>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</si>
  <si>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</si>
  <si>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</si>
  <si>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</si>
  <si>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</si>
  <si>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</si>
  <si>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</si>
  <si>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</si>
  <si>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</si>
  <si>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</si>
  <si>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</si>
  <si>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</si>
  <si>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</si>
  <si>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</si>
  <si>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</si>
  <si>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</si>
  <si>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</si>
  <si>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</si>
  <si>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</si>
  <si>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</si>
  <si>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</si>
  <si>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</si>
  <si>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</si>
  <si>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</si>
  <si>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</si>
  <si>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</si>
  <si>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</si>
  <si>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</si>
  <si>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</si>
  <si>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</si>
  <si>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</si>
  <si>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</si>
  <si>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</si>
  <si>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</si>
  <si>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</si>
  <si>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</si>
  <si>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</si>
  <si>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</si>
  <si>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</si>
  <si>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</si>
  <si>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</si>
  <si>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</si>
  <si>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</si>
  <si>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</si>
  <si>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</si>
  <si>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</si>
  <si>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</si>
  <si>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</si>
  <si>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</si>
  <si>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</si>
  <si>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</si>
  <si>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</si>
  <si>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</si>
  <si>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</si>
  <si>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</si>
  <si>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</si>
  <si>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</si>
  <si>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</si>
  <si>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</si>
  <si>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</si>
  <si>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</si>
  <si>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</si>
  <si>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</si>
  <si>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</si>
  <si>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</si>
  <si>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</si>
  <si>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</si>
  <si>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</si>
  <si>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</si>
  <si>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</si>
  <si>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</si>
  <si>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</si>
  <si>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</si>
  <si>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</si>
  <si>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</si>
  <si>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</si>
  <si>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</si>
  <si>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</si>
  <si>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</si>
  <si>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</si>
  <si>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</si>
  <si>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</si>
  <si>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</si>
  <si>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</si>
  <si>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</si>
  <si>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</si>
  <si>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</si>
  <si>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</si>
  <si>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</si>
  <si>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</si>
  <si>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</si>
  <si>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</si>
  <si>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</si>
  <si>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</si>
  <si>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</si>
  <si>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</si>
  <si>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</si>
  <si>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</si>
  <si>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</si>
  <si>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</si>
  <si>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</si>
  <si>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</si>
  <si>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</si>
  <si>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</si>
  <si>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</si>
  <si>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</si>
  <si>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</si>
  <si>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</si>
  <si>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</si>
  <si>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</si>
  <si>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</si>
  <si>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</si>
  <si>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</si>
  <si>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</si>
  <si>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</si>
  <si>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</si>
  <si>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</si>
  <si>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</si>
  <si>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</si>
  <si>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</si>
  <si>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</si>
  <si>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</si>
  <si>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</si>
  <si>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</si>
  <si>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</si>
  <si>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</si>
  <si>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</si>
  <si>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</si>
  <si>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</si>
  <si>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</si>
  <si>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</si>
  <si>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</si>
  <si>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</si>
  <si>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</si>
  <si>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</si>
  <si>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</si>
  <si>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</si>
  <si>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</si>
  <si>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</si>
  <si>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</si>
  <si>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</si>
  <si>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</si>
  <si>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</si>
  <si>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</si>
  <si>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</si>
  <si>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</si>
  <si>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</si>
  <si>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</si>
  <si>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</si>
  <si>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</si>
  <si>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</si>
  <si>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</si>
  <si>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</si>
  <si>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</si>
  <si>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</si>
  <si>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</si>
  <si>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</si>
  <si>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</si>
  <si>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</si>
  <si>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</si>
  <si>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</si>
  <si>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</si>
  <si>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</si>
  <si>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</si>
  <si>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</si>
  <si>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</si>
  <si>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</si>
  <si>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</si>
  <si>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</si>
  <si>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</si>
  <si>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</si>
  <si>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</si>
  <si>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</si>
  <si>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</si>
  <si>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</si>
  <si>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</si>
  <si>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</si>
  <si>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</si>
  <si>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</si>
  <si>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</si>
  <si>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</si>
  <si>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</si>
  <si>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</si>
  <si>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</si>
  <si>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</si>
  <si>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</si>
  <si>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</si>
  <si>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</si>
  <si>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</si>
  <si>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</si>
  <si>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</si>
  <si>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</si>
  <si>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</si>
  <si>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</si>
  <si>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</si>
  <si>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</si>
  <si>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</si>
  <si>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</si>
  <si>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</si>
  <si>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</si>
  <si>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</si>
  <si>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</si>
  <si>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</si>
  <si>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</si>
  <si>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</si>
  <si>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</si>
  <si>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</si>
  <si>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</si>
  <si>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</si>
  <si>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</si>
  <si>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</si>
  <si>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</si>
  <si>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</si>
  <si>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</si>
  <si>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</si>
  <si>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</si>
  <si>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</si>
  <si>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</si>
  <si>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</si>
  <si>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</si>
  <si>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</si>
  <si>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</si>
  <si>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</si>
  <si>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</si>
  <si>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</si>
  <si>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</si>
  <si>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</si>
  <si>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</si>
  <si>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</si>
  <si>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</si>
  <si>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</si>
  <si>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</si>
  <si>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</si>
  <si>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</si>
  <si>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</si>
  <si>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</si>
  <si>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</si>
  <si>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</si>
  <si>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</si>
  <si>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</si>
  <si>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</si>
  <si>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</si>
  <si>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</si>
  <si>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</si>
  <si>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</si>
  <si>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</si>
  <si>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</si>
  <si>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</si>
  <si>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</si>
  <si>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</si>
  <si>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</si>
  <si>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</si>
  <si>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</si>
  <si>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</si>
  <si>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</si>
  <si>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</si>
  <si>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</si>
  <si>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</si>
  <si>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</si>
  <si>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</si>
  <si>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</si>
  <si>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</si>
  <si>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</si>
  <si>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</si>
  <si>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</si>
  <si>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</si>
  <si>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</si>
  <si>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</si>
  <si>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</si>
  <si>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</si>
  <si>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</si>
  <si>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</si>
  <si>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</si>
  <si>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</si>
  <si>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</si>
  <si>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</si>
  <si>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</si>
  <si>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</si>
  <si>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</si>
  <si>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</si>
  <si>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</si>
  <si>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</si>
  <si>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</si>
  <si>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</si>
  <si>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</si>
  <si>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</si>
  <si>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</si>
  <si>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</si>
  <si>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</si>
  <si>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</si>
  <si>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</si>
  <si>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</si>
  <si>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</si>
  <si>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</si>
  <si>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</si>
  <si>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</si>
  <si>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</si>
  <si>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</si>
  <si>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</si>
  <si>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</si>
  <si>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</si>
  <si>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</si>
  <si>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</si>
  <si>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</si>
  <si>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</si>
  <si>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</si>
  <si>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</si>
  <si>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</si>
  <si>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</si>
  <si>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</si>
  <si>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</si>
  <si>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</si>
  <si>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</si>
  <si>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</si>
  <si>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</si>
  <si>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</si>
  <si>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</si>
  <si>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</si>
  <si>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</si>
  <si>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</si>
  <si>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</si>
  <si>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</si>
  <si>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</si>
  <si>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</si>
  <si>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</si>
  <si>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</si>
  <si>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</si>
  <si>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</si>
  <si>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</si>
  <si>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</si>
  <si>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</si>
  <si>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</si>
  <si>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</si>
  <si>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</si>
  <si>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</si>
  <si>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</si>
  <si>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</si>
  <si>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</si>
  <si>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</si>
  <si>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</si>
  <si>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</si>
  <si>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</si>
  <si>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</si>
  <si>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</si>
  <si>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</si>
  <si>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</si>
  <si>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</si>
  <si>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</si>
  <si>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</si>
  <si>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</si>
  <si>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</si>
  <si>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</si>
  <si>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</si>
  <si>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</si>
  <si>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</si>
  <si>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</si>
  <si>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</si>
  <si>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</si>
  <si>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</si>
  <si>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</si>
  <si>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</si>
  <si>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</si>
  <si>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</si>
  <si>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</si>
  <si>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</si>
  <si>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</si>
  <si>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</si>
  <si>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</si>
  <si>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</si>
  <si>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</si>
  <si>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</si>
  <si>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</si>
  <si>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</si>
  <si>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</si>
  <si>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</si>
  <si>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</si>
  <si>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</si>
  <si>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</si>
  <si>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</si>
  <si>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</si>
  <si>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</si>
  <si>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</si>
  <si>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</si>
  <si>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</si>
  <si>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</si>
  <si>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</si>
  <si>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</si>
  <si>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</si>
  <si>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</si>
  <si>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</si>
  <si>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</si>
  <si>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</si>
  <si>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</si>
  <si>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</si>
  <si>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</si>
  <si>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</si>
  <si>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</si>
  <si>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</si>
  <si>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</si>
  <si>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</si>
  <si>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</si>
  <si>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</si>
  <si>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</si>
  <si>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</si>
  <si>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</si>
  <si>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</si>
  <si>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</si>
  <si>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</si>
  <si>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</si>
  <si>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</si>
  <si>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</si>
  <si>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</si>
  <si>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</si>
  <si>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</si>
  <si>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</si>
  <si>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</si>
  <si>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</si>
  <si>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</si>
  <si>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</si>
  <si>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</si>
  <si>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</si>
  <si>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</si>
  <si>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</si>
  <si>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</si>
  <si>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</si>
  <si>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</si>
  <si>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</si>
  <si>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</si>
  <si>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</si>
  <si>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</si>
  <si>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</si>
  <si>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</si>
  <si>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</si>
  <si>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</si>
  <si>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</si>
  <si>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</si>
  <si>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</si>
  <si>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</si>
  <si>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</si>
  <si>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</si>
  <si>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</si>
  <si>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</si>
  <si>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</si>
  <si>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</si>
  <si>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</si>
  <si>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</si>
  <si>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</si>
  <si>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</si>
  <si>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</si>
  <si>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</si>
  <si>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</si>
  <si>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</si>
  <si>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</si>
  <si>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</si>
  <si>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</si>
  <si>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</si>
  <si>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</si>
  <si>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</si>
  <si>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</si>
  <si>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</si>
  <si>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</si>
  <si>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</si>
  <si>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</si>
  <si>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</si>
  <si>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</si>
  <si>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</si>
  <si>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</si>
  <si>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</si>
  <si>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</si>
  <si>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</si>
  <si>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</si>
  <si>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</si>
  <si>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</si>
  <si>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</si>
  <si>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</si>
  <si>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</si>
  <si>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</si>
  <si>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</si>
  <si>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</si>
  <si>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</si>
  <si>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</si>
  <si>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</si>
  <si>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</si>
  <si>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</si>
  <si>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</si>
  <si>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</si>
  <si>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</si>
  <si>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</si>
  <si>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</si>
  <si>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</si>
  <si>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</si>
  <si>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</si>
  <si>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</si>
  <si>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</si>
  <si>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</si>
  <si>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</si>
  <si>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</si>
  <si>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</si>
  <si>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</si>
  <si>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</si>
  <si>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</si>
  <si>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</si>
  <si>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</si>
  <si>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</si>
  <si>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</si>
  <si>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</si>
  <si>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</si>
  <si>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</si>
  <si>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</si>
  <si>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</si>
  <si>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</si>
  <si>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</si>
  <si>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</si>
  <si>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</si>
  <si>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</si>
  <si>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</si>
  <si>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</si>
  <si>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</si>
  <si>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</si>
  <si>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</si>
  <si>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</si>
  <si>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</si>
  <si>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</si>
  <si>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</si>
  <si>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</si>
  <si>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</si>
  <si>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</si>
  <si>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</si>
  <si>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</si>
  <si>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</si>
  <si>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</si>
  <si>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</si>
  <si>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</si>
  <si>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</si>
  <si>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</si>
  <si>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</si>
  <si>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</si>
  <si>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</si>
  <si>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</si>
  <si>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</si>
  <si>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</si>
  <si>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</si>
  <si>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</si>
  <si>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</si>
  <si>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</si>
  <si>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</si>
  <si>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</si>
  <si>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</si>
  <si>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</si>
  <si>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</si>
  <si>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</si>
  <si>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</si>
  <si>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</si>
  <si>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</si>
  <si>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</si>
  <si>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</si>
  <si>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</si>
  <si>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</si>
  <si>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</si>
  <si>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</si>
  <si>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</si>
  <si>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</si>
  <si>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</si>
  <si>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</si>
  <si>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</si>
  <si>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</si>
  <si>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</si>
  <si>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</si>
  <si>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</si>
  <si>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</si>
  <si>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</si>
  <si>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</si>
  <si>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</si>
  <si>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</si>
  <si>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</si>
  <si>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</si>
  <si>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</si>
  <si>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</si>
  <si>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</si>
  <si>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</si>
  <si>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</si>
  <si>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</si>
  <si>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</si>
  <si>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</si>
  <si>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</si>
  <si>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</si>
  <si>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</si>
  <si>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</si>
  <si>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</si>
  <si>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</si>
  <si>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</si>
  <si>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</si>
  <si>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</si>
  <si>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</si>
  <si>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</si>
  <si>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</si>
  <si>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</si>
  <si>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</si>
  <si>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</si>
  <si>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</si>
  <si>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</si>
  <si>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</si>
  <si>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</si>
  <si>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</si>
  <si>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</si>
  <si>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</si>
  <si>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</si>
  <si>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</si>
  <si>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</si>
  <si>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</si>
  <si>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</si>
  <si>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</si>
  <si>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</si>
  <si>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</si>
  <si>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</si>
  <si>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</si>
  <si>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</si>
  <si>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</si>
  <si>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</si>
  <si>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</si>
  <si>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</si>
  <si>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</si>
  <si>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</si>
  <si>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</si>
  <si>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</si>
  <si>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</si>
  <si>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</si>
  <si>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</si>
  <si>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</si>
  <si>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</si>
  <si>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</si>
  <si>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</si>
  <si>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</si>
  <si>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</si>
  <si>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</si>
  <si>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</si>
  <si>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</si>
  <si>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</si>
  <si>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</si>
  <si>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</si>
  <si>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</si>
  <si>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</si>
  <si>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</si>
  <si>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</si>
  <si>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</si>
  <si>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</si>
  <si>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</si>
  <si>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</si>
  <si>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</si>
  <si>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</si>
  <si>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</si>
  <si>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</si>
  <si>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</si>
  <si>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</si>
  <si>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</si>
  <si>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</si>
  <si>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</si>
  <si>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</si>
  <si>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</si>
  <si>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</si>
  <si>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</si>
  <si>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</si>
  <si>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</si>
  <si>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</si>
  <si>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</si>
  <si>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</si>
  <si>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</si>
  <si>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</si>
  <si>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</si>
  <si>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</si>
  <si>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</si>
  <si>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</si>
  <si>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</si>
  <si>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</si>
  <si>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</si>
  <si>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</si>
  <si>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</si>
  <si>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</si>
  <si>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</si>
  <si>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</si>
  <si>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</si>
  <si>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</si>
  <si>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</si>
  <si>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</si>
  <si>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</si>
  <si>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</si>
  <si>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</si>
  <si>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</si>
  <si>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</si>
  <si>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</si>
  <si>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</si>
  <si>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</si>
  <si>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</si>
  <si>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</si>
  <si>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</si>
  <si>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</si>
  <si>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</si>
  <si>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</si>
  <si>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</si>
  <si>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</si>
  <si>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</si>
  <si>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</si>
  <si>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</si>
  <si>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</si>
  <si>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</si>
  <si>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</si>
  <si>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</si>
  <si>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</si>
  <si>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</si>
  <si>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</si>
  <si>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</si>
  <si>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</si>
  <si>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</si>
  <si>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</si>
  <si>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</si>
  <si>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</si>
  <si>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</si>
  <si>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</si>
  <si>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</si>
  <si>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</si>
  <si>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</si>
  <si>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</si>
  <si>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</si>
  <si>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</si>
  <si>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</si>
  <si>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</si>
  <si>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</si>
  <si>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</si>
  <si>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</si>
  <si>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</si>
  <si>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</si>
  <si>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</si>
  <si>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</si>
  <si>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</si>
  <si>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</si>
  <si>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</si>
  <si>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</si>
  <si>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</si>
  <si>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</si>
  <si>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</si>
  <si>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</si>
  <si>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</si>
  <si>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</si>
  <si>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</si>
  <si>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</si>
  <si>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</si>
  <si>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</si>
  <si>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</si>
  <si>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</si>
  <si>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</si>
  <si>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</si>
  <si>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</si>
  <si>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</si>
  <si>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</si>
  <si>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</si>
  <si>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</si>
  <si>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</si>
  <si>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</si>
  <si>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</si>
  <si>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</si>
  <si>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</si>
  <si>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</si>
  <si>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</si>
  <si>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</si>
  <si>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</si>
  <si>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</si>
  <si>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</si>
  <si>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</si>
  <si>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</si>
  <si>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</si>
  <si>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</si>
  <si>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</si>
  <si>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</si>
  <si>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</si>
  <si>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</si>
  <si>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</si>
  <si>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</si>
  <si>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</si>
  <si>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</si>
  <si>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</si>
  <si>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</si>
  <si>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</si>
  <si>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</si>
  <si>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</si>
  <si>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</si>
  <si>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</si>
  <si>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</si>
  <si>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</si>
  <si>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</si>
  <si>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</si>
  <si>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</si>
  <si>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</si>
  <si>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</si>
  <si>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</si>
  <si>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</si>
  <si>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</si>
  <si>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</si>
  <si>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</si>
  <si>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</si>
  <si>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</si>
  <si>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</si>
  <si>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</si>
  <si>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</si>
  <si>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</si>
  <si>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</si>
  <si>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</si>
  <si>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</si>
  <si>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</si>
  <si>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</si>
  <si>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</si>
  <si>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</si>
  <si>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</si>
  <si>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</si>
  <si>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</si>
  <si>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</si>
  <si>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</si>
  <si>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</si>
  <si>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</si>
  <si>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</si>
  <si>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</si>
  <si>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</si>
  <si>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</si>
  <si>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</si>
  <si>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</si>
  <si>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</si>
  <si>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</si>
  <si>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</si>
  <si>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</si>
  <si>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</si>
  <si>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</si>
  <si>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</si>
  <si>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</si>
  <si>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</si>
  <si>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</si>
  <si>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</si>
  <si>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</si>
  <si>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</si>
  <si>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</si>
  <si>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</si>
  <si>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</si>
  <si>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</si>
  <si>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</si>
  <si>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</si>
  <si>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</si>
  <si>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</si>
  <si>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</si>
  <si>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</si>
  <si>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</si>
  <si>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</si>
  <si>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</si>
  <si>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</si>
  <si>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</si>
  <si>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</si>
  <si>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</si>
  <si>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</si>
  <si>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</si>
  <si>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</si>
  <si>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</si>
  <si>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</si>
  <si>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</si>
  <si>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</si>
  <si>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</si>
  <si>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</si>
  <si>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</si>
  <si>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</si>
  <si>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</si>
  <si>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</si>
  <si>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</si>
  <si>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</si>
  <si>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</si>
  <si>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</si>
  <si>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</si>
  <si>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</si>
  <si>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</si>
  <si>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</si>
  <si>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</si>
  <si>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</si>
  <si>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</si>
  <si>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</si>
  <si>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</si>
  <si>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</si>
  <si>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As at 9.00 am, 18 August 2020</t>
  </si>
  <si>
    <t>Total cases by DHB, as at 9.00 am, 18 August 2020</t>
  </si>
  <si>
    <t>Source: DHB survey as at 9.00 am, 18 August 2020</t>
  </si>
  <si>
    <t>Total cases by age as at 9.00 am, 18 August 2020</t>
  </si>
  <si>
    <t>Lab testing for COVID-19 as at 9.00 am 18 August</t>
  </si>
  <si>
    <t>11 August to 17 August 2020</t>
  </si>
  <si>
    <t>22 January to 17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</si>
</sst>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20 ,Recovered 0 ,Deaths 0, &lt;/title&gt;</v>
      </c>
      <c r="G5" s="47">
        <f>VLOOKUP(A5,ImportPopDBH!$A$48:$E$67,5)</f>
        <v>238380</v>
      </c>
      <c r="J5">
        <f>'ImportMoH combined'!E14</f>
        <v>0</v>
      </c>
      <c r="M5">
        <f>'ImportMoH combined'!F14</f>
        <v>0</v>
      </c>
      <c r="P5">
        <f>'ImportMoH combined'!B14</f>
        <v>20</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combined'!F17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200, new today= 0 ,Active 24 ,Recovered 176 ,Deaths 0, &lt;/title&gt;</v>
      </c>
      <c r="G9" s="47">
        <f>VLOOKUP(A9,ImportPopDBH!$A$48:$E$67,5)</f>
        <v>165610</v>
      </c>
      <c r="J9">
        <f>'ImportMoH combined'!E18</f>
        <v>200</v>
      </c>
      <c r="M9">
        <f>'ImportMoH combined'!F18</f>
        <v>0</v>
      </c>
      <c r="P9">
        <f>'ImportMoH combined'!B18</f>
        <v>24</v>
      </c>
      <c r="R9">
        <f>'ImportMoH combined'!C18</f>
        <v>176</v>
      </c>
      <c r="T9">
        <f>'ImportMoH combined'!D18</f>
        <v>0</v>
      </c>
      <c r="V9">
        <f>'ImportMoH combined'!G18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combined'!F19</f>
        <v>0</v>
      </c>
      <c r="P10">
        <f>'ImportMoH combined'!B19</f>
        <v>0</v>
      </c>
      <c r="R10">
        <f>'ImportMoH combined'!C19</f>
        <v>48</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171, new today= 0 ,Active 38 ,Recovered 133 ,Deaths 0, &lt;/title&gt;</v>
      </c>
      <c r="G13" s="47">
        <f>VLOOKUP(A13,ImportPopDBH!$A$48:$E$67,5)</f>
        <v>150770</v>
      </c>
      <c r="J13">
        <f>'ImportMoH combined'!E22</f>
        <v>171</v>
      </c>
      <c r="M13">
        <f>'ImportMoH combined'!F22</f>
        <v>0</v>
      </c>
      <c r="P13">
        <f>'ImportMoH combined'!B22</f>
        <v>38</v>
      </c>
      <c r="R13">
        <f>'ImportMoH combined'!C22</f>
        <v>133</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67, new today= 0 ,Active 20 ,Recovered 47 ,Deaths 0, &lt;/title&gt;</v>
      </c>
      <c r="G17" s="47">
        <f>VLOOKUP(A17,ImportPopDBH!$A$48:$E$67,5)</f>
        <v>329890</v>
      </c>
      <c r="J17">
        <f>'ImportMoH combined'!E26</f>
        <v>67</v>
      </c>
      <c r="M17">
        <f>'ImportMoH combined'!F26</f>
        <v>0</v>
      </c>
      <c r="P17">
        <f>'ImportMoH combined'!B26</f>
        <v>20</v>
      </c>
      <c r="R17">
        <f>'ImportMoH combined'!C26</f>
        <v>47</v>
      </c>
      <c r="T17">
        <f>'ImportMoH combined'!D26</f>
        <v>0</v>
      </c>
      <c r="V17">
        <f>'ImportMoH combined'!G26</f>
        <v>0</v>
      </c>
    </row>
    <row r="18" spans="1:22" x14ac:dyDescent="0.3">
      <c r="A18" s="3" t="s">
        <v>14</v>
      </c>
      <c r="B18" t="str">
        <f t="shared" si="0"/>
        <v>&lt;title&gt;Taranaki DHB @Pop = 120050 ,   Confirmed  = 32, new today= 0 ,Active 0 ,Recovered 32 ,Deaths 0, &lt;/title&gt;</v>
      </c>
      <c r="G18" s="47">
        <f>VLOOKUP(A18,ImportPopDBH!$A$48:$E$67,5)</f>
        <v>120050</v>
      </c>
      <c r="J18">
        <f>'ImportMoH combined'!E27</f>
        <v>32</v>
      </c>
      <c r="M18">
        <f>'ImportMoH combined'!F27</f>
        <v>0</v>
      </c>
      <c r="P18">
        <f>'ImportMoH combined'!B27</f>
        <v>0</v>
      </c>
      <c r="R18">
        <f>'ImportMoH combined'!C27</f>
        <v>32</v>
      </c>
      <c r="T18">
        <f>'ImportMoH combined'!D27</f>
        <v>0</v>
      </c>
      <c r="V18">
        <f>'ImportMoH combined'!G27</f>
        <v>0</v>
      </c>
    </row>
    <row r="19" spans="1:22" x14ac:dyDescent="0.3">
      <c r="A19" s="3" t="s">
        <v>10</v>
      </c>
      <c r="B19" t="str">
        <f t="shared" si="0"/>
        <v>&lt;title&gt;Waikato DHB @Pop = 419890 ,   Confirmed  = 49, new today= 0 ,Active 0 ,Recovered 49 ,Deaths 0, &lt;/title&gt;</v>
      </c>
      <c r="G19" s="47">
        <f>VLOOKUP(A19,ImportPopDBH!$A$48:$E$67,5)</f>
        <v>419890</v>
      </c>
      <c r="J19">
        <f>'ImportMoH combined'!E28</f>
        <v>49</v>
      </c>
      <c r="M19">
        <f>'ImportMoH combined'!F28</f>
        <v>0</v>
      </c>
      <c r="P19">
        <f>'ImportMoH combined'!B28</f>
        <v>0</v>
      </c>
      <c r="R19">
        <f>'ImportMoH combined'!C28</f>
        <v>49</v>
      </c>
      <c r="T19">
        <f>'ImportMoH combined'!D28</f>
        <v>0</v>
      </c>
      <c r="V19">
        <f>'ImportMoH combined'!G28</f>
        <v>0</v>
      </c>
    </row>
    <row r="20" spans="1:22" x14ac:dyDescent="0.3">
      <c r="A20" s="3" t="s">
        <v>20</v>
      </c>
      <c r="B20" t="str">
        <f t="shared" si="0"/>
        <v>&lt;title&gt;Wairarapa DHB @Pop = 44905 ,   Confirmed  = 28, new today= 0 ,Active 0 ,Recovered 28 ,Deaths 0, &lt;/title&gt;</v>
      </c>
      <c r="G20" s="47">
        <f>VLOOKUP(A20,ImportPopDBH!$A$48:$E$67,5)</f>
        <v>44905</v>
      </c>
      <c r="J20">
        <f>'ImportMoH combined'!E29</f>
        <v>28</v>
      </c>
      <c r="M20">
        <f>'ImportMoH combined'!F29</f>
        <v>0</v>
      </c>
      <c r="P20">
        <f>'ImportMoH combined'!B29</f>
        <v>0</v>
      </c>
      <c r="R20">
        <f>'ImportMoH combined'!C29</f>
        <v>28</v>
      </c>
      <c r="T20">
        <f>'ImportMoH combined'!D29</f>
        <v>0</v>
      </c>
      <c r="V20">
        <f>'ImportMoH combined'!G29</f>
        <v>8</v>
      </c>
    </row>
    <row r="21" spans="1:22" x14ac:dyDescent="0.3">
      <c r="A21" s="3" t="s">
        <v>11</v>
      </c>
      <c r="B21" t="str">
        <f t="shared" si="0"/>
        <v>&lt;title&gt;Waitemata DHB @Pop = 628970 ,   Confirmed  = 17, new today= 0 ,Active 0 ,Recovered 17 ,Deaths 0, &lt;/title&gt;</v>
      </c>
      <c r="G21" s="47">
        <f>VLOOKUP(A21,ImportPopDBH!$A$48:$E$67,5)</f>
        <v>628970</v>
      </c>
      <c r="J21">
        <f>'ImportMoH combined'!E30</f>
        <v>17</v>
      </c>
      <c r="M21">
        <f>'ImportMoH combined'!F30</f>
        <v>0</v>
      </c>
      <c r="P21">
        <f>'ImportMoH combined'!B30</f>
        <v>0</v>
      </c>
      <c r="R21">
        <f>'ImportMoH combined'!C30</f>
        <v>17</v>
      </c>
      <c r="T21">
        <f>'ImportMoH combined'!D30</f>
        <v>0</v>
      </c>
      <c r="V21">
        <f>'ImportMoH combined'!G30</f>
        <v>0</v>
      </c>
    </row>
    <row r="22" spans="1:22" x14ac:dyDescent="0.3">
      <c r="A22" s="3" t="s">
        <v>19</v>
      </c>
      <c r="B22" t="str">
        <f t="shared" si="0"/>
        <v>&lt;title&gt;West Coast DHB @Pop = 32410 ,   Confirmed  = 216, new today= 0 ,Active 0 ,Recovered 214 ,Deaths 2, &lt;/title&gt;</v>
      </c>
      <c r="G22" s="47">
        <f>VLOOKUP(A22,ImportPopDBH!$A$48:$E$67,5)</f>
        <v>32410</v>
      </c>
      <c r="J22">
        <f>'ImportMoH combined'!E31</f>
        <v>216</v>
      </c>
      <c r="M22">
        <f>'ImportMoH combined'!F31</f>
        <v>0</v>
      </c>
      <c r="P22">
        <f>'ImportMoH combined'!B31</f>
        <v>0</v>
      </c>
      <c r="R22">
        <f>'ImportMoH combined'!C31</f>
        <v>214</v>
      </c>
      <c r="T22">
        <f>'ImportMoH combined'!D31</f>
        <v>2</v>
      </c>
      <c r="V22">
        <f>'ImportMoH combined'!G31</f>
        <v>0</v>
      </c>
    </row>
    <row r="23" spans="1:22" x14ac:dyDescent="0.3">
      <c r="A23" s="3" t="s">
        <v>15</v>
      </c>
      <c r="B23" t="str">
        <f t="shared" si="0"/>
        <v>&lt;title&gt;Whanganui DHB @Pop = 64550 ,   Confirmed  = 4, new today= 0 ,Active 0 ,Recovered 4 ,Deaths 0, &lt;/title&gt;</v>
      </c>
      <c r="G23" s="47">
        <f>VLOOKUP(A23,ImportPopDBH!$A$48:$E$67,5)</f>
        <v>64550</v>
      </c>
      <c r="J23">
        <f>'ImportMoH combined'!E32</f>
        <v>4</v>
      </c>
      <c r="M23">
        <f>'ImportMoH combined'!F32</f>
        <v>0</v>
      </c>
      <c r="P23">
        <f>'ImportMoH combined'!B32</f>
        <v>0</v>
      </c>
      <c r="R23">
        <f>'ImportMoH combined'!C32</f>
        <v>4</v>
      </c>
      <c r="T23">
        <f>'ImportMoH combined'!D32</f>
        <v>0</v>
      </c>
      <c r="V23">
        <f>'ImportMoH combined'!G32</f>
        <v>0</v>
      </c>
    </row>
    <row r="25" spans="1:22" x14ac:dyDescent="0.3">
      <c r="J25">
        <f>SUM(J4:J24)</f>
        <v>1173</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62" zoomScale="85" zoomScaleNormal="85" workbookViewId="0">
      <selection activeCell="B162"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1293</v>
      </c>
      <c r="F40" s="54">
        <f>'ImportMoH combined'!C4</f>
        <v>13</v>
      </c>
      <c r="V40" t="s">
        <v>374</v>
      </c>
    </row>
    <row r="41" spans="2:28" x14ac:dyDescent="0.3">
      <c r="B41" t="str">
        <f t="shared" si="1"/>
        <v>clear: both;</v>
      </c>
      <c r="C41" t="s">
        <v>461</v>
      </c>
      <c r="D41" s="54" t="str">
        <f>'ImportMoH combined'!A5</f>
        <v>Number of probable cases</v>
      </c>
      <c r="E41" s="54">
        <f>'ImportMoH combined'!B5</f>
        <v>350</v>
      </c>
      <c r="F41" s="54">
        <f>'ImportMoH combined'!C5</f>
        <v>-1</v>
      </c>
    </row>
    <row r="42" spans="2:28" x14ac:dyDescent="0.3">
      <c r="B42" t="str">
        <f t="shared" si="1"/>
        <v>}</v>
      </c>
      <c r="C42" t="s">
        <v>370</v>
      </c>
      <c r="D42" s="54" t="str">
        <f>'ImportMoH combined'!A6</f>
        <v>Number of confirmed and probable cases</v>
      </c>
      <c r="E42" s="54">
        <f>'ImportMoH combined'!B6</f>
        <v>1643</v>
      </c>
      <c r="F42" s="54">
        <f>'ImportMoH combined'!C6</f>
        <v>12</v>
      </c>
      <c r="V42" s="3" t="s">
        <v>1</v>
      </c>
      <c r="W42">
        <v>0.60438082561506901</v>
      </c>
    </row>
    <row r="43" spans="2:28" x14ac:dyDescent="0.3">
      <c r="B43" t="str">
        <f t="shared" si="1"/>
        <v>text {</v>
      </c>
      <c r="C43" s="52" t="s">
        <v>545</v>
      </c>
      <c r="D43" s="54" t="str">
        <f>'ImportMoH combined'!A7</f>
        <v>Number of recovered cases</v>
      </c>
      <c r="E43" s="54">
        <f>'ImportMoH combined'!B7</f>
        <v>1531</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90</v>
      </c>
      <c r="F45" s="54">
        <f>'ImportMoH combined'!C9</f>
        <v>12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{v:1293},{v:13}],</v>
      </c>
      <c r="C59" t="s">
        <v>563</v>
      </c>
      <c r="D59" t="str">
        <f t="shared" ref="D59:D64" si="4">D40</f>
        <v>Number of confirmed cases in New Zealand</v>
      </c>
      <c r="E59" s="48" t="s">
        <v>571</v>
      </c>
      <c r="F59">
        <f t="shared" ref="F59:F64" si="5">E40</f>
        <v>1293</v>
      </c>
      <c r="G59" t="s">
        <v>569</v>
      </c>
      <c r="H59">
        <f t="shared" ref="H59:H64" si="6">F40</f>
        <v>13</v>
      </c>
      <c r="I59" t="s">
        <v>570</v>
      </c>
      <c r="J59" t="s">
        <v>566</v>
      </c>
      <c r="AB59" s="12" t="s">
        <v>504</v>
      </c>
    </row>
    <row r="60" spans="1:28" x14ac:dyDescent="0.3">
      <c r="B60" t="str">
        <f t="shared" si="3"/>
        <v>['Number of probable cases',  {v:350},{v:-1}],</v>
      </c>
      <c r="C60" t="s">
        <v>563</v>
      </c>
      <c r="D60" t="str">
        <f t="shared" si="4"/>
        <v>Number of probable cases</v>
      </c>
      <c r="E60" s="48" t="s">
        <v>571</v>
      </c>
      <c r="F60">
        <f t="shared" si="5"/>
        <v>350</v>
      </c>
      <c r="G60" t="s">
        <v>569</v>
      </c>
      <c r="H60">
        <f t="shared" si="6"/>
        <v>-1</v>
      </c>
      <c r="I60" t="s">
        <v>570</v>
      </c>
      <c r="J60" t="s">
        <v>566</v>
      </c>
      <c r="AB60" s="12" t="s">
        <v>493</v>
      </c>
    </row>
    <row r="61" spans="1:28" x14ac:dyDescent="0.3">
      <c r="B61" t="str">
        <f t="shared" si="3"/>
        <v>['Number of confirmed and probable cases',  {v:1643},{v:12}],</v>
      </c>
      <c r="C61" t="s">
        <v>563</v>
      </c>
      <c r="D61" t="str">
        <f t="shared" si="4"/>
        <v>Number of confirmed and probable cases</v>
      </c>
      <c r="E61" s="48" t="s">
        <v>571</v>
      </c>
      <c r="F61">
        <f t="shared" si="5"/>
        <v>1643</v>
      </c>
      <c r="G61" t="s">
        <v>569</v>
      </c>
      <c r="H61">
        <f t="shared" si="6"/>
        <v>12</v>
      </c>
      <c r="I61" t="s">
        <v>570</v>
      </c>
      <c r="J61" t="s">
        <v>566</v>
      </c>
      <c r="AB61" s="12" t="s">
        <v>370</v>
      </c>
    </row>
    <row r="62" spans="1:28" x14ac:dyDescent="0.3">
      <c r="B62" t="str">
        <f t="shared" si="3"/>
        <v>['Number of recovered cases',  {v:1531},{v:0}],</v>
      </c>
      <c r="C62" t="s">
        <v>563</v>
      </c>
      <c r="D62" t="str">
        <f t="shared" si="4"/>
        <v>Number of recovered cases</v>
      </c>
      <c r="E62" s="48" t="s">
        <v>571</v>
      </c>
      <c r="F62">
        <f t="shared" si="5"/>
        <v>1531</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{v:90},{v:12}]</v>
      </c>
      <c r="C64" t="s">
        <v>563</v>
      </c>
      <c r="D64" t="str">
        <f t="shared" si="4"/>
        <v>Number of active cases</v>
      </c>
      <c r="E64" s="48" t="s">
        <v>571</v>
      </c>
      <c r="F64">
        <f t="shared" si="5"/>
        <v>90</v>
      </c>
      <c r="G64" t="s">
        <v>569</v>
      </c>
      <c r="H64">
        <f t="shared" si="6"/>
        <v>12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'90',</v>
      </c>
      <c r="C131" s="48" t="s">
        <v>672</v>
      </c>
      <c r="D131" s="82">
        <f>'ImportMoH combined'!$B$59</f>
        <v>90</v>
      </c>
      <c r="E131" t="s">
        <v>670</v>
      </c>
      <c r="AB131" s="12"/>
    </row>
    <row r="132" spans="2:28" ht="16.399999999999999" thickTop="1" thickBot="1" x14ac:dyDescent="0.35">
      <c r="B132" t="str">
        <f>CONCATENATE(C132,D132,E132)</f>
        <v>'Transmission Type': 'Total'</v>
      </c>
      <c r="C132" s="48" t="s">
        <v>673</v>
      </c>
      <c r="D132" s="84" t="str">
        <f>'ImportMoH combined'!$A$59</f>
        <v>Total</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v>
      </c>
      <c r="C135" s="48" t="s">
        <v>672</v>
      </c>
      <c r="D135" s="82">
        <f>'ImportMoH combined'!$B$60</f>
        <v>0</v>
      </c>
      <c r="E135" t="s">
        <v>670</v>
      </c>
      <c r="F135">
        <f>45/1100</f>
        <v>4.0909090909090909E-2</v>
      </c>
      <c r="AB135" s="12"/>
    </row>
    <row r="136" spans="2:28" ht="16.399999999999999" thickTop="1" thickBot="1" x14ac:dyDescent="0.35">
      <c r="B136" t="str">
        <f>CONCATENATE(C136,D136,E136)</f>
        <v>'Transmission Type': '0'</v>
      </c>
      <c r="C136" s="48" t="s">
        <v>673</v>
      </c>
      <c r="D136" s="84">
        <f>'ImportMoH combined'!$A$60</f>
        <v>0</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v>
      </c>
      <c r="C139" s="48" t="s">
        <v>672</v>
      </c>
      <c r="D139" s="82">
        <f>'ImportMoH combined'!$B$61</f>
        <v>0</v>
      </c>
      <c r="E139" t="s">
        <v>670</v>
      </c>
      <c r="AB139" s="12"/>
    </row>
    <row r="140" spans="2:28" ht="16.399999999999999" thickTop="1" thickBot="1" x14ac:dyDescent="0.35">
      <c r="B140" t="str">
        <f>CONCATENATE(C140,D140,E140)</f>
        <v>'Transmission Type': 'Transmission type of total confirmed and probable cases'</v>
      </c>
      <c r="C140" s="48" t="s">
        <v>673</v>
      </c>
      <c r="D140" s="84" t="str">
        <f>'ImportMoH combined'!$A$61</f>
        <v>Transmission type of total confirmed and probable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 of cases',</v>
      </c>
      <c r="C143" s="48" t="s">
        <v>672</v>
      </c>
      <c r="D143" s="82" t="str">
        <f>'ImportMoH combined'!$B$62</f>
        <v>% of cases</v>
      </c>
      <c r="E143" t="s">
        <v>670</v>
      </c>
      <c r="AB143" s="12"/>
    </row>
    <row r="144" spans="2:28" ht="16.399999999999999" thickTop="1" thickBot="1" x14ac:dyDescent="0.35">
      <c r="B144" t="str">
        <f>CONCATENATE(C144,D144,E144)</f>
        <v>'Transmission Type': 'Transmission type'</v>
      </c>
      <c r="C144" s="48" t="s">
        <v>673</v>
      </c>
      <c r="D144" s="84" t="str">
        <f>'ImportMoH combined'!$A$62</f>
        <v>Transmission type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'0.39',</v>
      </c>
      <c r="C147" s="48" t="s">
        <v>672</v>
      </c>
      <c r="D147" s="82">
        <f>'ImportMoH combined'!$B$63</f>
        <v>0.39</v>
      </c>
      <c r="E147" t="s">
        <v>670</v>
      </c>
      <c r="AB147" s="12"/>
    </row>
    <row r="148" spans="2:28" ht="16.399999999999999" thickTop="1" thickBot="1" x14ac:dyDescent="0.35">
      <c r="B148" t="str">
        <f>CONCATENATE(C148,D148,E148)</f>
        <v>'Transmission Type': 'Imported cases'</v>
      </c>
      <c r="C148" s="48" t="s">
        <v>673</v>
      </c>
      <c r="D148" s="84" t="str">
        <f>'ImportMoH combined'!$A$63</f>
        <v>Imported cases</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44061</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combined'!F17</f>
        <v>0</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24</v>
      </c>
      <c r="R158" s="6">
        <f>'ImportMoH combined'!C18</f>
        <v>176</v>
      </c>
      <c r="S158" s="6">
        <f>'ImportMoH combined'!D18</f>
        <v>0</v>
      </c>
      <c r="T158" s="6">
        <f>'ImportMoH combined'!E18</f>
        <v>200</v>
      </c>
      <c r="U158" s="6">
        <f>'ImportMoH combined'!F18</f>
        <v>0</v>
      </c>
      <c r="V158" s="6">
        <f>'ImportMoH combined'!G18</f>
        <v>0</v>
      </c>
      <c r="W158" s="6">
        <f>'ImportMoH combined'!H18</f>
        <v>0</v>
      </c>
      <c r="X158" s="3" t="s">
        <v>12</v>
      </c>
      <c r="Y158">
        <v>0.24631945413022899</v>
      </c>
    </row>
    <row r="159" spans="2:28" x14ac:dyDescent="0.3">
      <c r="B159" t="str">
        <f ca="1">CONCATENATE(D159,TEXT(C159,"dd-mm-yy"),E159)</f>
        <v>&lt;h1 id="bold-red"&gt; Covid -19 in NZ update for 18-08-20&lt;/h1&gt;</v>
      </c>
      <c r="C159" s="51">
        <f ca="1">TODAY()</f>
        <v>44061</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1643 , Active:    90 , Deaths:    22 , Recovered:    1531&lt;/h2&gt;</v>
      </c>
      <c r="C160" s="51" t="s">
        <v>958</v>
      </c>
      <c r="D160">
        <f>E42</f>
        <v>1643</v>
      </c>
      <c r="E160" t="s">
        <v>605</v>
      </c>
      <c r="F160">
        <f>D160-H160-J160</f>
        <v>90</v>
      </c>
      <c r="G160" t="s">
        <v>606</v>
      </c>
      <c r="H160">
        <f>E44</f>
        <v>22</v>
      </c>
      <c r="I160" t="s">
        <v>607</v>
      </c>
      <c r="J160">
        <f>E43</f>
        <v>1531</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38</v>
      </c>
      <c r="R162" s="6">
        <f>'ImportMoH combined'!C22</f>
        <v>133</v>
      </c>
      <c r="S162" s="6">
        <f>'ImportMoH combined'!D22</f>
        <v>0</v>
      </c>
      <c r="T162" s="6">
        <f>'ImportMoH combined'!E22</f>
        <v>171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&lt;strong&gt;172&lt;/strong&gt; days&lt;br&gt;</v>
      </c>
      <c r="C163" t="s">
        <v>950</v>
      </c>
      <c r="D163" s="50">
        <f ca="1">TODAY()-D162</f>
        <v>172</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&lt;strong&gt;146&lt;/strong&gt;, -118 days to go of 4 week lockdown</v>
      </c>
      <c r="C164" t="s">
        <v>952</v>
      </c>
      <c r="D164" s="50">
        <f ca="1">TODAY() -E154</f>
        <v>146</v>
      </c>
      <c r="E164" t="s">
        <v>953</v>
      </c>
      <c r="F164" s="9">
        <f ca="1">VALUE(E155-TODAY())</f>
        <v>-118</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Managed Isolation</v>
      </c>
      <c r="Q166" s="6">
        <f>'ImportMoH combined'!B26</f>
        <v>20</v>
      </c>
      <c r="R166" s="6">
        <f>'ImportMoH combined'!C26</f>
        <v>47</v>
      </c>
      <c r="S166" s="6">
        <f>'ImportMoH combined'!D26</f>
        <v>0</v>
      </c>
      <c r="T166" s="6">
        <f>'ImportMoH combined'!E26</f>
        <v>67</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Mid Central</v>
      </c>
      <c r="Q167" s="6">
        <f>'ImportMoH combined'!B27</f>
        <v>0</v>
      </c>
      <c r="R167" s="6">
        <f>'ImportMoH combined'!C27</f>
        <v>32</v>
      </c>
      <c r="S167" s="6">
        <f>'ImportMoH combined'!D27</f>
        <v>0</v>
      </c>
      <c r="T167" s="6">
        <f>'ImportMoH combined'!E27</f>
        <v>32</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Nelson Marlborough</v>
      </c>
      <c r="Q168" s="6">
        <f>'ImportMoH combined'!B28</f>
        <v>0</v>
      </c>
      <c r="R168" s="6">
        <f>'ImportMoH combined'!C28</f>
        <v>49</v>
      </c>
      <c r="S168" s="6">
        <f>'ImportMoH combined'!D28</f>
        <v>0</v>
      </c>
      <c r="T168" s="6">
        <f>'ImportMoH combined'!E28</f>
        <v>49</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Northland</v>
      </c>
      <c r="Q169" s="6">
        <f>'ImportMoH combined'!B29</f>
        <v>0</v>
      </c>
      <c r="R169" s="6">
        <f>'ImportMoH combined'!C29</f>
        <v>28</v>
      </c>
      <c r="S169" s="6">
        <f>'ImportMoH combined'!D29</f>
        <v>0</v>
      </c>
      <c r="T169" s="6">
        <f>'ImportMoH combined'!E29</f>
        <v>28</v>
      </c>
      <c r="U169" s="6">
        <f>'ImportMoH combined'!F29</f>
        <v>0</v>
      </c>
      <c r="V169" s="6">
        <f>'ImportMoH combined'!G29</f>
        <v>8</v>
      </c>
      <c r="W169" s="6">
        <f>'ImportMoH combined'!H29</f>
        <v>0</v>
      </c>
    </row>
    <row r="170" spans="2:25" x14ac:dyDescent="0.3">
      <c r="B170" t="str">
        <f t="shared" si="8"/>
        <v>&lt;p class="aligncenter"&gt; &lt;button onclick="myFunction()"&gt;Click to go to Live Charts &lt;/button&gt; &lt;/p&gt;</v>
      </c>
      <c r="C170" t="s">
        <v>677</v>
      </c>
      <c r="J170">
        <f>MAX($Q$158:$Q$177)</f>
        <v>38</v>
      </c>
      <c r="P170" s="6" t="str">
        <f>'ImportMoH combined'!A30</f>
        <v>South Canterbury</v>
      </c>
      <c r="Q170" s="6">
        <f>'ImportMoH combined'!B30</f>
        <v>0</v>
      </c>
      <c r="R170" s="6">
        <f>'ImportMoH combined'!C30</f>
        <v>17</v>
      </c>
      <c r="S170" s="6">
        <f>'ImportMoH combined'!D30</f>
        <v>0</v>
      </c>
      <c r="T170" s="6">
        <f>'ImportMoH combined'!E30</f>
        <v>17</v>
      </c>
      <c r="U170" s="6">
        <f>'ImportMoH combined'!F30</f>
        <v>0</v>
      </c>
      <c r="V170" s="6">
        <f>'ImportMoH combined'!G30</f>
        <v>0</v>
      </c>
      <c r="W170" s="6">
        <f>'ImportMoH combined'!H30</f>
        <v>0</v>
      </c>
    </row>
    <row r="171" spans="2:25" x14ac:dyDescent="0.3">
      <c r="B171" t="str">
        <f t="shared" si="8"/>
        <v>&lt;style&gt;</v>
      </c>
      <c r="C171" t="s">
        <v>368</v>
      </c>
      <c r="J171">
        <f>VLOOKUP(A202,$P$158:$Q$177,2)</f>
        <v>24</v>
      </c>
      <c r="P171" s="6" t="str">
        <f>'ImportMoH combined'!A31</f>
        <v>Southern</v>
      </c>
      <c r="Q171" s="6">
        <f>'ImportMoH combined'!B31</f>
        <v>0</v>
      </c>
      <c r="R171" s="6">
        <f>'ImportMoH combined'!C31</f>
        <v>214</v>
      </c>
      <c r="S171" s="6">
        <f>'ImportMoH combined'!D31</f>
        <v>2</v>
      </c>
      <c r="T171" s="6">
        <f>'ImportMoH combined'!E31</f>
        <v>216</v>
      </c>
      <c r="U171" s="6">
        <f>'ImportMoH combined'!F31</f>
        <v>0</v>
      </c>
      <c r="V171" s="6">
        <f>'ImportMoH combined'!G31</f>
        <v>0</v>
      </c>
      <c r="W171" s="6">
        <f>'ImportMoH combined'!H31</f>
        <v>0</v>
      </c>
    </row>
    <row r="172" spans="2:25" x14ac:dyDescent="0.3">
      <c r="B172" t="str">
        <f t="shared" si="8"/>
        <v>.aligncenter {</v>
      </c>
      <c r="C172" t="s">
        <v>678</v>
      </c>
      <c r="J172">
        <f>VLOOKUP($A$202,$P$158:$Q$177,2)</f>
        <v>24</v>
      </c>
      <c r="P172" s="6" t="str">
        <f>'ImportMoH combined'!A32</f>
        <v>Tairāwhiti</v>
      </c>
      <c r="Q172" s="6">
        <f>'ImportMoH combined'!B32</f>
        <v>0</v>
      </c>
      <c r="R172" s="6">
        <f>'ImportMoH combined'!C32</f>
        <v>4</v>
      </c>
      <c r="S172" s="6">
        <f>'ImportMoH combined'!D32</f>
        <v>0</v>
      </c>
      <c r="T172" s="6">
        <f>'ImportMoH combined'!E32</f>
        <v>4</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Taranaki</v>
      </c>
      <c r="Q173" s="6">
        <f>'ImportMoH combined'!B33</f>
        <v>0</v>
      </c>
      <c r="R173" s="6">
        <f>'ImportMoH combined'!C33</f>
        <v>16</v>
      </c>
      <c r="S173" s="6">
        <f>'ImportMoH combined'!D33</f>
        <v>0</v>
      </c>
      <c r="T173" s="6">
        <f>'ImportMoH combined'!E33</f>
        <v>16</v>
      </c>
      <c r="U173" s="6">
        <f>'ImportMoH combined'!F33</f>
        <v>0</v>
      </c>
      <c r="V173" s="6">
        <f>'ImportMoH combined'!G33</f>
        <v>0</v>
      </c>
      <c r="W173" s="6">
        <f>'ImportMoH combined'!H33</f>
        <v>0</v>
      </c>
    </row>
    <row r="174" spans="2:25" x14ac:dyDescent="0.3">
      <c r="B174" t="str">
        <f t="shared" si="8"/>
        <v>}</v>
      </c>
      <c r="C174" t="s">
        <v>370</v>
      </c>
      <c r="P174" s="6" t="str">
        <f>'ImportMoH combined'!A34</f>
        <v>Waikato</v>
      </c>
      <c r="Q174" s="6">
        <f>'ImportMoH combined'!B34</f>
        <v>0</v>
      </c>
      <c r="R174" s="6">
        <f>'ImportMoH combined'!C34</f>
        <v>186</v>
      </c>
      <c r="S174" s="6">
        <f>'ImportMoH combined'!D34</f>
        <v>1</v>
      </c>
      <c r="T174" s="6">
        <f>'ImportMoH combined'!E34</f>
        <v>187</v>
      </c>
      <c r="U174" s="6">
        <f>'ImportMoH combined'!F34</f>
        <v>0</v>
      </c>
      <c r="V174" s="6">
        <f>'ImportMoH combined'!G34</f>
        <v>0</v>
      </c>
      <c r="W174" s="6">
        <f>'ImportMoH combined'!H34</f>
        <v>0</v>
      </c>
    </row>
    <row r="175" spans="2:25" x14ac:dyDescent="0.3">
      <c r="B175" t="str">
        <f t="shared" si="8"/>
        <v>&lt;/style&gt;</v>
      </c>
      <c r="C175" t="s">
        <v>372</v>
      </c>
      <c r="J175">
        <f>VLOOKUP(A202,$P$158:$Q$177,2)</f>
        <v>24</v>
      </c>
      <c r="P175" s="6" t="str">
        <f>'ImportMoH combined'!A35</f>
        <v>Wairarapa</v>
      </c>
      <c r="Q175" s="6">
        <f>'ImportMoH combined'!B35</f>
        <v>0</v>
      </c>
      <c r="R175" s="6">
        <f>'ImportMoH combined'!C35</f>
        <v>8</v>
      </c>
      <c r="S175" s="6">
        <f>'ImportMoH combined'!D35</f>
        <v>0</v>
      </c>
      <c r="T175" s="6">
        <f>'ImportMoH combined'!E35</f>
        <v>8</v>
      </c>
      <c r="U175" s="6">
        <f>'ImportMoH combined'!F35</f>
        <v>0</v>
      </c>
      <c r="V175" s="6">
        <f>'ImportMoH combined'!G35</f>
        <v>0</v>
      </c>
      <c r="W175" s="6">
        <f>'ImportMoH combined'!H35</f>
        <v>0</v>
      </c>
    </row>
    <row r="176" spans="2:25" x14ac:dyDescent="0.3">
      <c r="B176" t="str">
        <f t="shared" si="8"/>
        <v>&lt;script&gt;</v>
      </c>
      <c r="C176" t="s">
        <v>646</v>
      </c>
      <c r="P176" s="6" t="str">
        <f>'ImportMoH combined'!A36</f>
        <v>Waitematā</v>
      </c>
      <c r="Q176" s="6">
        <f>'ImportMoH combined'!B36</f>
        <v>8</v>
      </c>
      <c r="R176" s="6">
        <f>'ImportMoH combined'!C36</f>
        <v>233</v>
      </c>
      <c r="S176" s="6">
        <f>'ImportMoH combined'!D36</f>
        <v>4</v>
      </c>
      <c r="T176" s="6">
        <f>'ImportMoH combined'!E36</f>
        <v>245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West Coast</v>
      </c>
      <c r="Q177" s="6">
        <f>'ImportMoH combined'!B37</f>
        <v>0</v>
      </c>
      <c r="R177" s="6">
        <f>'ImportMoH combined'!C37</f>
        <v>4</v>
      </c>
      <c r="S177" s="6">
        <f>'ImportMoH combined'!D37</f>
        <v>1</v>
      </c>
      <c r="T177" s="6">
        <f>'ImportMoH combined'!E37</f>
        <v>5</v>
      </c>
      <c r="U177" s="6">
        <f>'ImportMoH combined'!F37</f>
        <v>0</v>
      </c>
      <c r="V177" s="6">
        <f>'ImportMoH combined'!G37</f>
        <v>8</v>
      </c>
      <c r="W177" s="6">
        <f>'ImportMoH combined'!H37</f>
        <v>0</v>
      </c>
    </row>
    <row r="178" spans="2:25" x14ac:dyDescent="0.3">
      <c r="B178" t="str">
        <f t="shared" si="8"/>
        <v xml:space="preserve">  location.replace("https://pir2.tk/web/data/covid/covidLineChart.html")  </v>
      </c>
      <c r="C178" t="s">
        <v>681</v>
      </c>
      <c r="P178" s="6" t="str">
        <f>'ImportMoH combined'!A38</f>
        <v>Whanganui</v>
      </c>
      <c r="Q178" s="6">
        <f>'ImportMoH combined'!B38</f>
        <v>0</v>
      </c>
      <c r="R178" s="6">
        <f>'ImportMoH combined'!C38</f>
        <v>9</v>
      </c>
      <c r="S178" s="6">
        <f>'ImportMoH combined'!D38</f>
        <v>0</v>
      </c>
      <c r="T178" s="6">
        <f>'ImportMoH combined'!E38</f>
        <v>9</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38</v>
      </c>
      <c r="P190" s="6"/>
      <c r="Q190" s="6"/>
      <c r="R190" s="6"/>
      <c r="S190" s="6"/>
    </row>
    <row r="191" spans="2:25" x14ac:dyDescent="0.3">
      <c r="C191" t="s">
        <v>467</v>
      </c>
      <c r="F191">
        <v>4</v>
      </c>
      <c r="P191" s="6"/>
      <c r="Q191" s="6"/>
      <c r="R191" s="6"/>
      <c r="S191" s="6"/>
    </row>
    <row r="192" spans="2:25" x14ac:dyDescent="0.3">
      <c r="C192" t="s">
        <v>473</v>
      </c>
      <c r="F192">
        <f>ROUND(F190/4,0)</f>
        <v>10</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opacity="0.894736842105263"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(ROUND(MAX($Q$158:$Q$177)*0.25,0)+VLOOKUP(A202,$P$158:$Q$177,2))/MAX($Q$158:$Q$177)</f>
        <v>0.89473684210526316</v>
      </c>
      <c r="E202" t="s">
        <v>267</v>
      </c>
      <c r="F202" t="s">
        <v>264</v>
      </c>
      <c r="G202" t="str">
        <f t="shared" ref="G202:G221" si="9">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opacity="0.263157894736842" style="mix-blend-mode: overlay"&gt;&lt;title&gt;Bay of Plenty DHB @Pop = 238380 ,   Confirmed  = 0, new today= 0 ,Active 20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(ROUND(MAX($Q$158:$Q$177)*0.25,0)+VLOOKUP(A203,$P$158:$Q$177,2))/MAX($Q$158:$Q$177)</f>
        <v>0.26315789473684209</v>
      </c>
      <c r="E203" t="s">
        <v>267</v>
      </c>
      <c r="F203" t="s">
        <v>264</v>
      </c>
      <c r="G203" t="str">
        <f t="shared" si="9"/>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opacity="0.263157894736842"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(ROUND(MAX($Q$158:$Q$177)*0.25,0)+VLOOKUP(A204,$P$158:$Q$177,2))/MAX($Q$158:$Q$177)</f>
        <v>0.26315789473684209</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opacity="0.263157894736842"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(ROUND(MAX($Q$158:$Q$177)*0.25,0)+VLOOKUP(A205,$P$158:$Q$177,2))/MAX($Q$158:$Q$177)</f>
        <v>0.26315789473684209</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opacity="1.26315789473684"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(ROUND(MAX($Q$158:$Q$177)*0.25,0)+VLOOKUP(A206,$P$158:$Q$177,2))/MAX($Q$158:$Q$177)</f>
        <v>1.263157894736842</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opacity="0.263157894736842" style="mix-blend-mode: overlay"&gt;&lt;title&gt;Hawke's Bay DHB @Pop = 165610 ,   Confirmed  = 200, new today= 0 ,Active 24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(ROUND(MAX($Q$158:$Q$177)*0.25,0)+VLOOKUP(A207,$P$158:$Q$177,2))/MAX($Q$158:$Q$177)</f>
        <v>0.26315789473684209</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opacity="0.263157894736842"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(ROUND(MAX($Q$158:$Q$177)*0.25,0)+VLOOKUP(A208,$P$158:$Q$177,2))/MAX($Q$158:$Q$177)</f>
        <v>0.26315789473684209</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opacity="0.263157894736842"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(ROUND(MAX($Q$158:$Q$177)*0.25,0)+VLOOKUP(A209,$P$158:$Q$177,2))/MAX($Q$158:$Q$177)</f>
        <v>0.26315789473684209</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opacity="0.263157894736842"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(ROUND(MAX($Q$158:$Q$177)*0.25,0)+VLOOKUP(A210,$P$158:$Q$177,2))/MAX($Q$158:$Q$177)</f>
        <v>0.26315789473684209</v>
      </c>
      <c r="E210" t="s">
        <v>267</v>
      </c>
      <c r="F210" t="s">
        <v>264</v>
      </c>
      <c r="G210" t="str">
        <f t="shared" si="9"/>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opacity="0.263157894736842" style="mix-blend-mode: overlay"&gt;&lt;title&gt;Nelson Marlborough DHB @Pop = 150770 ,   Confirmed  = 171, new today= 0 ,Active 38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(ROUND(MAX($Q$158:$Q$177)*0.25,0)+VLOOKUP(A211,$P$158:$Q$177,2))/MAX($Q$158:$Q$177)</f>
        <v>0.26315789473684209</v>
      </c>
      <c r="E211" t="s">
        <v>267</v>
      </c>
      <c r="F211" t="s">
        <v>264</v>
      </c>
      <c r="G211" t="str">
        <f t="shared" si="9"/>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opacity="0.263157894736842"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(ROUND(MAX($Q$158:$Q$177)*0.25,0)+VLOOKUP(A212,$P$158:$Q$177,2))/MAX($Q$158:$Q$177)</f>
        <v>0.26315789473684209</v>
      </c>
      <c r="E212" t="s">
        <v>267</v>
      </c>
      <c r="F212" t="s">
        <v>264</v>
      </c>
      <c r="G212" t="str">
        <f t="shared" si="9"/>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opacity="0.263157894736842"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(ROUND(MAX($Q$158:$Q$177)*0.25,0)+VLOOKUP(A213,$P$158:$Q$177,2))/MAX($Q$158:$Q$177)</f>
        <v>0.26315789473684209</v>
      </c>
      <c r="E213" t="s">
        <v>267</v>
      </c>
      <c r="F213" t="s">
        <v>264</v>
      </c>
      <c r="G213" t="str">
        <f t="shared" si="9"/>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opacity="0.263157894736842"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(ROUND(MAX($Q$158:$Q$177)*0.25,0)+VLOOKUP(A214,$P$158:$Q$177,2))/MAX($Q$158:$Q$177)</f>
        <v>0.26315789473684209</v>
      </c>
      <c r="E214" s="12" t="s">
        <v>267</v>
      </c>
      <c r="F214" s="12" t="s">
        <v>264</v>
      </c>
      <c r="G214" s="12" t="str">
        <f t="shared" si="9"/>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opacity="0.263157894736842" style="mix-blend-mode: overlay"&gt;&lt;title&gt;Tairawhiti DHB @Pop = 329890 ,   Confirmed  = 67, new today= 0 ,Active 20 ,Recovered 47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(ROUND(MAX($Q$158:$Q$177)*0.25,0)+VLOOKUP(A215,$P$158:$Q$177,2))/MAX($Q$158:$Q$177)</f>
        <v>0.26315789473684209</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opacity="0.263157894736842" style="mix-blend-mode: overlay"&gt;&lt;title&gt;Taranaki DHB @Pop = 120050 ,   Confirmed  = 32, new today= 0 ,Active 0 ,Recovered 32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(ROUND(MAX($Q$158:$Q$177)*0.25,0)+VLOOKUP(A216,$P$158:$Q$177,2))/MAX($Q$158:$Q$177)</f>
        <v>0.26315789473684209</v>
      </c>
      <c r="E216" t="s">
        <v>267</v>
      </c>
      <c r="F216" t="s">
        <v>264</v>
      </c>
      <c r="G216" t="str">
        <f t="shared" si="9"/>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opacity="0.263157894736842" style="mix-blend-mode: overlay"&gt;&lt;title&gt;Waikato DHB @Pop = 419890 ,   Confirmed  = 49, new today= 0 ,Active 0 ,Recovered 49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(ROUND(MAX($Q$158:$Q$177)*0.25,0)+VLOOKUP(A217,$P$158:$Q$177,2))/MAX($Q$158:$Q$177)</f>
        <v>0.26315789473684209</v>
      </c>
      <c r="E217" t="s">
        <v>267</v>
      </c>
      <c r="F217" t="s">
        <v>264</v>
      </c>
      <c r="G217" t="str">
        <f t="shared" si="9"/>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opacity="0.263157894736842" style="mix-blend-mode: overlay"&gt;&lt;title&gt;Wairarapa DHB @Pop = 44905 ,   Confirmed  = 28, new today= 0 ,Active 0 ,Recovered 28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(ROUND(MAX($Q$158:$Q$177)*0.25,0)+VLOOKUP(A218,$P$158:$Q$177,2))/MAX($Q$158:$Q$177)</f>
        <v>0.26315789473684209</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opacity="0.473684210526316" style="mix-blend-mode: overlay"&gt;&lt;title&gt;Waitemata DHB @Pop = 628970 ,   Confirmed  = 17, new today= 0 ,Active 0 ,Recovered 17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(ROUND(MAX($Q$158:$Q$177)*0.25,0)+VLOOKUP(A219,$P$158:$Q$177,2))/MAX($Q$158:$Q$177)</f>
        <v>0.47368421052631576</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opacity="0.263157894736842" style="mix-blend-mode: overlay"&gt;&lt;title&gt;West Coast DHB @Pop = 32410 ,   Confirmed  = 216, new today= 0 ,Active 0 ,Recovered 214 ,Deaths 2,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(ROUND(MAX($Q$158:$Q$177)*0.25,0)+VLOOKUP(A220,$P$158:$Q$177,2))/MAX($Q$158:$Q$177)</f>
        <v>0.26315789473684209</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opacity="0.263157894736842" style="mix-blend-mode: overlay"&gt;&lt;title&gt;Whanganui DHB @Pop = 64550 ,   Confirmed  = 4, new today= 0 ,Active 0 ,Recovered 4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(ROUND(MAX($Q$158:$Q$177)*0.25,0)+VLOOKUP(A221,$P$158:$Q$177,2))/MAX($Q$158:$Q$177)</f>
        <v>0.26315789473684209</v>
      </c>
      <c r="E221" t="s">
        <v>267</v>
      </c>
      <c r="F221" t="s">
        <v>264</v>
      </c>
      <c r="G221" t="str">
        <f t="shared" si="9"/>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0.789473684210526Managed Isolationgreengreengreengreengreengreen</v>
      </c>
      <c r="D222" s="6">
        <f>(ROUND(MAX($Q$158:$Q$177)*0.25,0)+VLOOKUP(A222,$P$158:$Q$177,2))/MAX($Q$158:$Q$177)</f>
        <v>0.78947368421052633</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0">CONCATENATE(,C227,$D$226,$E$226,$F$226,$G$226,$H$226)</f>
        <v>&lt;path d="M397.13,235.31l-.47,1.82a4.33,4.33,0,0,1-.68,1.93,3.56,3.56,0,0,1-1.09,1.16c-.64.43-2.28,1.66-2.28,1.66" fill="none" stroke="#191970" stroke-width="0.75"&gt;&lt;/path&gt;</v>
      </c>
      <c r="C227" t="s">
        <v>343</v>
      </c>
    </row>
    <row r="228" spans="2:8" x14ac:dyDescent="0.3">
      <c r="B228" t="str">
        <f t="shared" si="10"/>
        <v>&lt;path d="M373.42,200.72a14.68,14.68,0,0,0,3.44-2.1,18.32,18.32,0,0,1,2.82-2.3c1.54-1,1.45-.41,2.81-2s4.3-5.21,4.3-5.21"  fill="none" stroke="#191970" stroke-width="0.75"&gt;&lt;/path&gt;</v>
      </c>
      <c r="C228" t="s">
        <v>345</v>
      </c>
    </row>
    <row r="229" spans="2:8" x14ac:dyDescent="0.3">
      <c r="B229" t="str">
        <f t="shared" si="10"/>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0"/>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0"/>
        <v>&lt;path d="M524,365.64l-.3,2.07s1.82,4.9,3.64,5.18,1.86,2.05,3.64.28-.14-.84,3.5-1.26,5.12-1.81,5.95-.05a24,24,0,0,1,1.45,3.83c.67,2-.36,3,1.45,4s1.59,2.91,2.25,4.73l2,5.48" fill="none" stroke="#191970" stroke-width="0.75"&gt;&lt;/path&gt;</v>
      </c>
      <c r="C231" t="s">
        <v>346</v>
      </c>
    </row>
    <row r="232" spans="2:8" x14ac:dyDescent="0.3">
      <c r="B232" t="str">
        <f t="shared" si="10"/>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0"/>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0"/>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0"/>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0"/>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0"/>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0"/>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0"/>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0"/>
        <v>&lt;path d="M415.59,542.86a10.51,10.51,0,0,1,3.12-.35,32.62,32.62,0,0,0,4.34-.09c1.54-.11,2.23-3.22,5.22-.37" fill="none" stroke="#191970" stroke-width="0.75"&gt;&lt;/path&gt;</v>
      </c>
      <c r="C240" t="s">
        <v>348</v>
      </c>
    </row>
    <row r="241" spans="1:23" x14ac:dyDescent="0.3">
      <c r="B241" t="str">
        <f t="shared" si="10"/>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0"/>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0"/>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0"/>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1">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1"/>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1"/>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1"/>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1"/>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1"/>
        <v>&lt;path d="M82,821.31a1.23,1.23,0,0,1-1.1-1,10.37,10.37,0,0,0-.61-2.1,8.53,8.53,0,0,0-1.09-2.62c-.32-.41-.77-.65-1-1.35s-.07-.85-.07-.85c1.05.62,1.05.62,1.55,1.43a5.12,5.12,0,0,1,1,1.92,10.11,10.11,0,0,1,.79,2.51C81.56,820.19,82.38,821.41,82,821.31Z" fill="#fff"&gt;&lt;/path&gt;</v>
      </c>
      <c r="C254" t="s">
        <v>338</v>
      </c>
    </row>
    <row r="255" spans="1:23" x14ac:dyDescent="0.3">
      <c r="B255" t="str">
        <f t="shared" si="11"/>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1"/>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LEFT(L264,(FIND(" ",L264,1)-1))</f>
        <v>323</v>
      </c>
      <c r="Q263" t="str">
        <f>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V263</f>
        <v>470</v>
      </c>
      <c r="F264" s="4">
        <f>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LEFT(L265,(FIND(" ",L265,1)-1))</f>
        <v>555.83</v>
      </c>
      <c r="Q264" t="str">
        <f>MID(L265,FIND(" ",L265,1)+1,256)</f>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2">CONCATENATE($C$264,A265,$D$264,E265," ",F265,$G$264,$H$264,A265,$J$264)</f>
        <v>&lt;g id="Bay of Plenty" transform="translate(545 230)"&gt;    &lt;text text-anchor="middle" y="30" class=""&gt;Bay of Plenty&lt;/text&gt;&lt;/g&gt;</v>
      </c>
      <c r="E265" s="4">
        <f>V264</f>
        <v>545</v>
      </c>
      <c r="F265" s="4">
        <f>W264</f>
        <v>230</v>
      </c>
      <c r="K265" t="str">
        <f>Tooltips!B5</f>
        <v>&lt;title&gt;Bay of Plenty DHB @Pop = 238380 ,   Confirmed  = 0, new today= 0 ,Active 20 ,Recovered 0 ,Deaths 0, &lt;/title&gt;</v>
      </c>
      <c r="L265" t="s">
        <v>234</v>
      </c>
      <c r="P265" s="15" t="str">
        <f>LEFT(L266,(FIND(" ",L266,1)-1))</f>
        <v>349.06</v>
      </c>
      <c r="Q265" t="str">
        <f>MID(L266,FIND(" ",L266,1)+1,256)</f>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2"/>
        <v>&lt;g id="Canterbury" transform="translate(349.06 680.71)"&gt;    &lt;text text-anchor="middle" y="30" class=""&gt;Canterbury&lt;/text&gt;&lt;/g&gt;</v>
      </c>
      <c r="E266" s="4">
        <f>V265</f>
        <v>349.06</v>
      </c>
      <c r="F266" s="4">
        <f>W265</f>
        <v>680.71</v>
      </c>
      <c r="K266" t="str">
        <f>Tooltips!B6</f>
        <v>&lt;title&gt;Canterbury DHB @Pop = 567870 ,   Confirmed  = 0, new today= 0 ,Active 0 ,Recovered 0 ,Deaths 0, &lt;/title&gt;</v>
      </c>
      <c r="L266" t="s">
        <v>235</v>
      </c>
      <c r="P266" s="15" t="str">
        <f>LEFT(L267,(FIND(" ",L267,1)-1))</f>
        <v>272.99</v>
      </c>
      <c r="Q266" t="str">
        <f>MID(L267,FIND(" ",L267,1)+1,256)</f>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2"/>
        <v>&lt;g id="Capital and Coast" transform="translate(350 500)"&gt;    &lt;text text-anchor="middle" y="30" class=""&gt;Capital and Coast&lt;/text&gt;&lt;/g&gt;</v>
      </c>
      <c r="E267" s="4">
        <f>V266</f>
        <v>350</v>
      </c>
      <c r="F267" s="4">
        <f>W266</f>
        <v>500</v>
      </c>
      <c r="K267" t="str">
        <f>Tooltips!B7</f>
        <v>&lt;title&gt;Capital and Coast DHB @Pop = 318040 ,   Confirmed  = 0, new today= 0 ,Active 0 ,Recovered 0 ,Deaths 0, &lt;/title&gt;</v>
      </c>
      <c r="L267" t="s">
        <v>236</v>
      </c>
      <c r="P267" s="15" t="str">
        <f>LEFT(L268,(FIND(" ",L268,1)-1))</f>
        <v>480.28</v>
      </c>
      <c r="Q267" t="str">
        <f>MID(L268,FIND(" ",L268,1)+1,256)</f>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2"/>
        <v>&lt;g id="Counties Manukau" transform="translate(320 250)"&gt;    &lt;text text-anchor="middle" y="30" class=""&gt;Counties Manukau&lt;/text&gt;&lt;/g&gt;</v>
      </c>
      <c r="E268" s="4">
        <f>V267</f>
        <v>320</v>
      </c>
      <c r="F268" s="4">
        <f>W267</f>
        <v>250</v>
      </c>
      <c r="K268" t="str">
        <f>Tooltips!B8</f>
        <v>&lt;title&gt;Counties Manukau DHB @Pop = 563210 ,   Confirmed  = Total, new today= 0 ,Active Active ,Recovered Recovered ,Deaths Deceased, &lt;/title&gt;</v>
      </c>
      <c r="L268" t="s">
        <v>237</v>
      </c>
      <c r="P268" s="15" t="str">
        <f>LEFT(L269,(FIND(" ",L269,1)-1))</f>
        <v>548.78</v>
      </c>
      <c r="Q268" t="str">
        <f>MID(L269,FIND(" ",L269,1)+1,256)</f>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2"/>
        <v>&lt;g id="Hawke's Bay" transform="translate(570 400)"&gt;    &lt;text text-anchor="middle" y="30" class=""&gt;Hawke's Bay&lt;/text&gt;&lt;/g&gt;</v>
      </c>
      <c r="E269" s="4">
        <f>V268</f>
        <v>570</v>
      </c>
      <c r="F269" s="4">
        <f>W268</f>
        <v>400</v>
      </c>
      <c r="K269" t="str">
        <f>Tooltips!B9</f>
        <v>&lt;title&gt;Hawke's Bay DHB @Pop = 165610 ,   Confirmed  = 200, new today= 0 ,Active 24 ,Recovered 176 ,Deaths 0, &lt;/title&gt;</v>
      </c>
      <c r="L269" t="s">
        <v>238</v>
      </c>
      <c r="P269" s="15" t="str">
        <f>LEFT(L270,(FIND(" ",L270,1)-1))</f>
        <v>410.82</v>
      </c>
      <c r="Q269" t="str">
        <f>MID(L270,FIND(" ",L270,1)+1,256)</f>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2"/>
        <v>&lt;g id="Hutt Valley" transform="translate(460 555)"&gt;    &lt;text text-anchor="middle" y="30" class=""&gt;Hutt Valley&lt;/text&gt;&lt;/g&gt;</v>
      </c>
      <c r="E270" s="4">
        <f>V269</f>
        <v>460</v>
      </c>
      <c r="F270" s="4">
        <f>W269</f>
        <v>555</v>
      </c>
      <c r="K270" t="str">
        <f>Tooltips!B10</f>
        <v>&lt;title&gt;Hutt Valley DHB @Pop = 149680 ,   Confirmed  = 48, new today= 0 ,Active 0 ,Recovered 48 ,Deaths 0, &lt;/title&gt;</v>
      </c>
      <c r="L270" t="s">
        <v>239</v>
      </c>
      <c r="P270" s="15" t="str">
        <f>LEFT(L271,(FIND(" ",L271,1)-1))</f>
        <v>448.43</v>
      </c>
      <c r="Q270" t="str">
        <f>MID(L271,FIND(" ",L271,1)+1,256)</f>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2"/>
        <v>&lt;g id="Lakes" transform="translate(468.43 370)"&gt;    &lt;text text-anchor="middle" y="30" class=""&gt;Lakes&lt;/text&gt;&lt;/g&gt;</v>
      </c>
      <c r="E271" s="4">
        <f>V270</f>
        <v>468.43</v>
      </c>
      <c r="F271" s="4">
        <f>W270</f>
        <v>370</v>
      </c>
      <c r="K271" t="str">
        <f>Tooltips!B11</f>
        <v>&lt;title&gt;Lakes DHB @Pop = 110410 ,   Confirmed  = 164, new today= 0 ,Active 0 ,Recovered 152 ,Deaths 12, &lt;/title&gt;</v>
      </c>
      <c r="L271" t="s">
        <v>240</v>
      </c>
      <c r="P271" s="15" t="str">
        <f>LEFT(L272,(FIND(" ",L272,1)-1))</f>
        <v>530.2</v>
      </c>
      <c r="Q271" t="str">
        <f>MID(L272,FIND(" ",L272,1)+1,256)</f>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2"/>
        <v>&lt;g id="MidCentral" transform="translate(530.2 490)"&gt;    &lt;text text-anchor="middle" y="30" class=""&gt;MidCentral&lt;/text&gt;&lt;/g&gt;</v>
      </c>
      <c r="E272" s="4">
        <f>V271</f>
        <v>530.20000000000005</v>
      </c>
      <c r="F272" s="4">
        <f>W271</f>
        <v>490</v>
      </c>
      <c r="K272" t="str">
        <f>Tooltips!B12</f>
        <v>&lt;title&gt;MidCentral DHB @Pop = 178820 ,   Confirmed  = 95, new today= 0 ,Active 0 ,Recovered 93 ,Deaths 2, &lt;/title&gt;</v>
      </c>
      <c r="L272" t="s">
        <v>241</v>
      </c>
      <c r="P272" s="15" t="str">
        <f>LEFT(L273,(FIND(" ",L273,1)-1))</f>
        <v>246.24</v>
      </c>
      <c r="Q272" t="str">
        <f>MID(L273,FIND(" ",L273,1)+1,256)</f>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2"/>
        <v>&lt;g id="Nelson Marlborough" transform="translate(250 541.89)"&gt;    &lt;text text-anchor="middle" y="30" class=""&gt;Nelson Marlborough&lt;/text&gt;&lt;/g&gt;</v>
      </c>
      <c r="E273" s="4">
        <f>V272</f>
        <v>250</v>
      </c>
      <c r="F273" s="4">
        <f>W272</f>
        <v>541.89</v>
      </c>
      <c r="K273" t="str">
        <f>Tooltips!B13</f>
        <v>&lt;title&gt;Nelson Marlborough DHB @Pop = 150770 ,   Confirmed  = 171, new today= 0 ,Active 38 ,Recovered 133 ,Deaths 0, &lt;/title&gt;</v>
      </c>
      <c r="L273" t="s">
        <v>242</v>
      </c>
      <c r="P273" s="15" t="str">
        <f>LEFT(L274,(FIND(" ",L274,1)-1))</f>
        <v>402.4</v>
      </c>
      <c r="Q273" t="str">
        <f>MID(L274,FIND(" ",L274,1)+1,256)</f>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2"/>
        <v>&lt;g id="Northland" transform="translate(260 119.64)"&gt;    &lt;text text-anchor="middle" y="30" class=""&gt;Northland&lt;/text&gt;&lt;/g&gt;</v>
      </c>
      <c r="E274" s="4">
        <f>V273</f>
        <v>260</v>
      </c>
      <c r="F274" s="4">
        <f>W273</f>
        <v>119.64</v>
      </c>
      <c r="K274" t="str">
        <f>Tooltips!B14</f>
        <v>&lt;title&gt;Northland DHB @Pop = 179370 ,   Confirmed  = 44, new today= 0 ,Active 0 ,Recovered 44 ,Deaths 0, &lt;/title&gt;</v>
      </c>
      <c r="L274" t="s">
        <v>243</v>
      </c>
      <c r="P274" s="15" t="str">
        <f>LEFT(L275,(FIND(" ",L275,1)-1))</f>
        <v>308.14</v>
      </c>
      <c r="Q274" t="str">
        <f>MID(L275,FIND(" ",L275,1)+1,256)</f>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2"/>
        <v>&lt;g id="South Canterbury" transform="translate(308.14 768.18)"&gt;    &lt;text text-anchor="middle" y="30" class=""&gt;South Canterbury&lt;/text&gt;&lt;/g&gt;</v>
      </c>
      <c r="E275" s="4">
        <f>V274</f>
        <v>308.14</v>
      </c>
      <c r="F275" s="4">
        <f>W274</f>
        <v>768.18</v>
      </c>
      <c r="K275" t="str">
        <f>Tooltips!B15</f>
        <v>&lt;title&gt;South Canterbury DHB @Pop = 60220 ,   Confirmed  = 22, new today= 0 ,Active 0 ,Recovered 22 ,Deaths 0, &lt;/title&gt;</v>
      </c>
      <c r="L275" t="s">
        <v>244</v>
      </c>
      <c r="P275" s="15" t="str">
        <f>LEFT(L276,(FIND(" ",L276,1)-1))</f>
        <v>121.24</v>
      </c>
      <c r="Q275" t="str">
        <f>MID(L276,FIND(" ",L276,1)+1,256)</f>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2"/>
        <v>&lt;g id="Southern" transform="translate(235 895.89)"&gt;    &lt;text text-anchor="middle" y="30" class=""&gt;Southern&lt;/text&gt;&lt;/g&gt;</v>
      </c>
      <c r="E276" s="4">
        <f>V275</f>
        <v>235</v>
      </c>
      <c r="F276" s="4">
        <f>W275</f>
        <v>895.89</v>
      </c>
      <c r="K276" t="str">
        <f>Tooltips!B16</f>
        <v>&lt;title&gt;Southern DHB @Pop = 329890 ,   Confirmed  = 16, new today= 0 ,Active 0 ,Recovered 16 ,Deaths 0, &lt;/title&gt;</v>
      </c>
      <c r="L276" t="s">
        <v>245</v>
      </c>
      <c r="P276" s="15" t="str">
        <f>LEFT(L277,(FIND(" ",L277,1)-1))</f>
        <v>570.02</v>
      </c>
      <c r="Q276" t="str">
        <f>MID(L277,FIND(" ",L277,1)+1,256)</f>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2"/>
        <v>&lt;g id="Tairāwhiti" transform="translate(600 330)"&gt;    &lt;text text-anchor="middle" y="30" class=""&gt;Tairāwhiti&lt;/text&gt;&lt;/g&gt;</v>
      </c>
      <c r="E277" s="4">
        <f>V276</f>
        <v>600</v>
      </c>
      <c r="F277" s="4">
        <f>W276</f>
        <v>330</v>
      </c>
      <c r="K277" t="str">
        <f>Tooltips!B17</f>
        <v>&lt;title&gt;Tairawhiti DHB @Pop = 329890 ,   Confirmed  = 67, new today= 0 ,Active 20 ,Recovered 47 ,Deaths 0, &lt;/title&gt;</v>
      </c>
      <c r="L277" t="s">
        <v>246</v>
      </c>
      <c r="P277" s="15" t="str">
        <f>LEFT(L278,(FIND(" ",L278,1)-1))</f>
        <v>353.8</v>
      </c>
      <c r="Q277" t="str">
        <f>MID(L278,FIND(" ",L278,1)+1,256)</f>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2"/>
        <v>&lt;g id="Taranaki" transform="translate(310 375)"&gt;    &lt;text text-anchor="middle" y="30" class=""&gt;Taranaki&lt;/text&gt;&lt;/g&gt;</v>
      </c>
      <c r="E278" s="4">
        <f>V277</f>
        <v>310</v>
      </c>
      <c r="F278" s="4">
        <f>W277</f>
        <v>375</v>
      </c>
      <c r="K278" t="str">
        <f>Tooltips!B18</f>
        <v>&lt;title&gt;Taranaki DHB @Pop = 120050 ,   Confirmed  = 32, new today= 0 ,Active 0 ,Recovered 32 ,Deaths 0, &lt;/title&gt;</v>
      </c>
      <c r="L278" t="s">
        <v>247</v>
      </c>
      <c r="P278" s="15" t="str">
        <f>LEFT(L279,(FIND(" ",L279,1)-1))</f>
        <v>350.68</v>
      </c>
      <c r="Q278" t="str">
        <f>MID(L279,FIND(" ",L279,1)+1,256)</f>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2"/>
        <v>&lt;g id="Waikato" transform="translate(360 309.9)"&gt;    &lt;text text-anchor="middle" y="30" class=""&gt;Waikato&lt;/text&gt;&lt;/g&gt;</v>
      </c>
      <c r="E279" s="4">
        <f>V278</f>
        <v>360</v>
      </c>
      <c r="F279" s="4">
        <f>W278</f>
        <v>309.89999999999998</v>
      </c>
      <c r="K279" t="str">
        <f>Tooltips!B19</f>
        <v>&lt;title&gt;Waikato DHB @Pop = 419890 ,   Confirmed  = 49, new today= 0 ,Active 0 ,Recovered 49 ,Deaths 0, &lt;/title&gt;</v>
      </c>
      <c r="L279" t="s">
        <v>248</v>
      </c>
      <c r="P279" s="15" t="str">
        <f>LEFT(L280,(FIND(" ",L280,1)-1))</f>
        <v>518</v>
      </c>
      <c r="Q279" t="str">
        <f>MID(L280,FIND(" ",L280,1)+1,256)</f>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2"/>
        <v>&lt;g id="Wairarapa" transform="translate(500 525)"&gt;    &lt;text text-anchor="middle" y="30" class=""&gt;Wairarapa&lt;/text&gt;&lt;/g&gt;</v>
      </c>
      <c r="E280" s="4">
        <f>V279</f>
        <v>500</v>
      </c>
      <c r="F280" s="4">
        <f>W279</f>
        <v>525</v>
      </c>
      <c r="K280" t="str">
        <f>Tooltips!B20</f>
        <v>&lt;title&gt;Wairarapa DHB @Pop = 44905 ,   Confirmed  = 28, new today= 0 ,Active 0 ,Recovered 28 ,Deaths 0, &lt;/title&gt;</v>
      </c>
      <c r="L280" t="s">
        <v>249</v>
      </c>
      <c r="P280" s="15" t="str">
        <f>LEFT(L281,(FIND(" ",L281,1)-1))</f>
        <v>436.93</v>
      </c>
      <c r="Q280" t="str">
        <f>MID(L281,FIND(" ",L281,1)+1,256)</f>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2"/>
        <v>&lt;g id="Waitematā" transform="translate(300 200)"&gt;    &lt;text text-anchor="middle" y="30" class=""&gt;Waitematā&lt;/text&gt;&lt;/g&gt;</v>
      </c>
      <c r="E281" s="4">
        <f>V280</f>
        <v>300</v>
      </c>
      <c r="F281" s="4">
        <f>W280</f>
        <v>200</v>
      </c>
      <c r="K281" t="str">
        <f>Tooltips!B21</f>
        <v>&lt;title&gt;Waitemata DHB @Pop = 628970 ,   Confirmed  = 17, new today= 0 ,Active 0 ,Recovered 17 ,Deaths 0, &lt;/title&gt;</v>
      </c>
      <c r="L281" t="s">
        <v>250</v>
      </c>
      <c r="P281" s="15" t="str">
        <f>LEFT(L282,(FIND(" ",L282,1)-1))</f>
        <v>174.07</v>
      </c>
      <c r="Q281" t="str">
        <f>MID(L282,FIND(" ",L282,1)+1,256)</f>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2"/>
        <v>&lt;g id="West Coast" transform="translate(174.07 623.96)"&gt;    &lt;text text-anchor="middle" y="30" class=""&gt;West Coast&lt;/text&gt;&lt;/g&gt;</v>
      </c>
      <c r="E282" s="4">
        <f>V281</f>
        <v>174.07</v>
      </c>
      <c r="F282" s="4">
        <f>W281</f>
        <v>623.96</v>
      </c>
      <c r="K282" t="str">
        <f>Tooltips!B22</f>
        <v>&lt;title&gt;West Coast DHB @Pop = 32410 ,   Confirmed  = 216, new today= 0 ,Active 0 ,Recovered 214 ,Deaths 2, &lt;/title&gt;</v>
      </c>
      <c r="L282" t="s">
        <v>251</v>
      </c>
      <c r="P282" s="15" t="str">
        <f>LEFT(L283,(FIND(" ",L283,1)-1))</f>
        <v>353.79</v>
      </c>
      <c r="Q282" t="str">
        <f>MID(L283,FIND(" ",L283,1)+1,256)</f>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2"/>
        <v>&lt;g id="Whanganui" transform="translate(380 450)"&gt;    &lt;text text-anchor="middle" y="30" class=""&gt;Whanganui&lt;/text&gt;&lt;/g&gt;</v>
      </c>
      <c r="E283" s="4">
        <f>V282</f>
        <v>380</v>
      </c>
      <c r="F283" s="4">
        <f>W282</f>
        <v>450</v>
      </c>
      <c r="K283" t="str">
        <f>Tooltips!B23</f>
        <v>&lt;title&gt;Whanganui DHB @Pop = 64550 ,   Confirmed  = 4, new today= 0 ,Active 0 ,Recovered 4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3">Y264</f>
        <v>535</v>
      </c>
      <c r="F289" s="4">
        <f t="shared" si="13"/>
        <v>180</v>
      </c>
      <c r="G289" t="s">
        <v>231</v>
      </c>
      <c r="H289" t="s">
        <v>253</v>
      </c>
      <c r="I289">
        <f>$L$287*M289+12.5</f>
        <v>12.5</v>
      </c>
      <c r="J289" t="s">
        <v>365</v>
      </c>
      <c r="K289" t="s">
        <v>366</v>
      </c>
      <c r="L289" t="s">
        <v>544</v>
      </c>
      <c r="M289" s="6">
        <f>VLOOKUP($A289,$P$158:$W$176,8)</f>
        <v>0</v>
      </c>
      <c r="N289" s="6">
        <f>VLOOKUP($A289,$P$158:$V$176,2)</f>
        <v>24</v>
      </c>
      <c r="O289" s="6">
        <f>VLOOKUP($A289,$P$158:$V$176,3)</f>
        <v>176</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20 ,Recovered 0 ,Deaths 0, &lt;/title&gt;        &lt;circle r="12.5" cy="-7" fill="orange" &gt;&lt;/circle&gt; &lt;text text-anchor="middle"&gt;0&lt;/text&gt;&lt;/g&gt;</v>
      </c>
      <c r="E290" s="4">
        <f t="shared" si="13"/>
        <v>610</v>
      </c>
      <c r="F290" s="4">
        <f t="shared" si="13"/>
        <v>260</v>
      </c>
      <c r="I290">
        <f t="shared" ref="I290:I308" si="14">$L$287*M290+12.5</f>
        <v>12.5</v>
      </c>
      <c r="K290" t="s">
        <v>366</v>
      </c>
      <c r="M290" s="6">
        <f>VLOOKUP($A290,$P$158:$W$176,8)</f>
        <v>0</v>
      </c>
      <c r="N290" s="6">
        <f>VLOOKUP($A290,$P$158:$V$176,2)</f>
        <v>0</v>
      </c>
      <c r="O290" s="6">
        <f>VLOOKUP($A290,$P$158:$V$176,3)</f>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3"/>
        <v>410</v>
      </c>
      <c r="F291" s="4">
        <f t="shared" si="13"/>
        <v>710.71</v>
      </c>
      <c r="I291">
        <f t="shared" si="14"/>
        <v>12.5</v>
      </c>
      <c r="K291" t="s">
        <v>366</v>
      </c>
      <c r="M291" s="6">
        <f>VLOOKUP($A291,$P$158:$W$176,8)</f>
        <v>0</v>
      </c>
      <c r="N291" s="6">
        <f>VLOOKUP($A291,$P$158:$V$176,2)</f>
        <v>0</v>
      </c>
      <c r="O291" s="6">
        <f>VLOOKUP($A291,$P$158:$V$176,3)</f>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3"/>
        <v>270</v>
      </c>
      <c r="F292" s="4">
        <f t="shared" si="13"/>
        <v>530</v>
      </c>
      <c r="I292">
        <f t="shared" si="14"/>
        <v>12.5</v>
      </c>
      <c r="K292" t="s">
        <v>366</v>
      </c>
      <c r="M292" s="6">
        <f>VLOOKUP($A292,$P$158:$W$176,8)</f>
        <v>0</v>
      </c>
      <c r="N292" s="6">
        <f>VLOOKUP($A292,$P$158:$V$176,2)</f>
        <v>0</v>
      </c>
      <c r="O292" s="6">
        <f>VLOOKUP($A292,$P$158:$V$176,3)</f>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3"/>
        <v>230</v>
      </c>
      <c r="F293" s="4">
        <f t="shared" si="13"/>
        <v>280</v>
      </c>
      <c r="I293">
        <f t="shared" si="14"/>
        <v>12.5</v>
      </c>
      <c r="K293" t="s">
        <v>366</v>
      </c>
      <c r="M293" s="6">
        <f>VLOOKUP($A293,$P$158:$W$176,8)</f>
        <v>0</v>
      </c>
      <c r="N293" s="6">
        <f>VLOOKUP($A293,$P$158:$V$176,2)</f>
        <v>38</v>
      </c>
      <c r="O293" s="6">
        <f>VLOOKUP($A293,$P$158:$V$176,3)</f>
        <v>133</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200, new today= 0 ,Active 24 ,Recovered 176 ,Deaths 0, &lt;/title&gt;        &lt;circle r="12.5" cy="-7" fill="orange" &gt;&lt;/circle&gt; &lt;text text-anchor="middle"&gt;0&lt;/text&gt;&lt;/g&gt;</v>
      </c>
      <c r="E294" s="4">
        <f t="shared" si="13"/>
        <v>640</v>
      </c>
      <c r="F294" s="4">
        <f t="shared" si="13"/>
        <v>430</v>
      </c>
      <c r="I294">
        <f t="shared" si="14"/>
        <v>12.5</v>
      </c>
      <c r="K294" t="s">
        <v>366</v>
      </c>
      <c r="M294" s="6">
        <f>VLOOKUP($A294,$P$158:$W$176,8)</f>
        <v>0</v>
      </c>
      <c r="N294" s="6">
        <f>VLOOKUP($A294,$P$158:$V$176,2)</f>
        <v>0</v>
      </c>
      <c r="O294" s="6">
        <f>VLOOKUP($A294,$P$158:$V$176,3)</f>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3"/>
        <v>520</v>
      </c>
      <c r="F295" s="4">
        <f t="shared" si="13"/>
        <v>585</v>
      </c>
      <c r="I295">
        <f t="shared" si="14"/>
        <v>12.5</v>
      </c>
      <c r="K295" t="s">
        <v>366</v>
      </c>
      <c r="M295" s="6">
        <f>VLOOKUP($A295,$P$158:$W$176,8)</f>
        <v>0</v>
      </c>
      <c r="N295" s="6">
        <f>VLOOKUP($A295,$P$158:$V$176,2)</f>
        <v>0</v>
      </c>
      <c r="O295" s="6">
        <f>VLOOKUP($A295,$P$158:$V$176,3)</f>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14"/>
        <v>12.5</v>
      </c>
      <c r="K296" t="s">
        <v>366</v>
      </c>
      <c r="M296" s="6">
        <f>VLOOKUP($A296,$P$158:$W$176,8)</f>
        <v>0</v>
      </c>
      <c r="N296" s="6">
        <f>VLOOKUP($A296,$P$158:$V$176,2)</f>
        <v>0</v>
      </c>
      <c r="O296" s="6">
        <f>VLOOKUP($A296,$P$158:$V$176,3)</f>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15">Y272</f>
        <v>590</v>
      </c>
      <c r="F297" s="4">
        <f t="shared" ref="F297:F308" si="16">Z272</f>
        <v>520</v>
      </c>
      <c r="I297">
        <f t="shared" si="14"/>
        <v>12.5</v>
      </c>
      <c r="K297" t="s">
        <v>366</v>
      </c>
      <c r="M297" s="6">
        <f>VLOOKUP($A297,$P$158:$W$176,8)</f>
        <v>0</v>
      </c>
      <c r="N297" s="6">
        <f>VLOOKUP($A297,$P$158:$V$176,2)</f>
        <v>0</v>
      </c>
      <c r="O297" s="6">
        <f>VLOOKUP($A297,$P$158:$V$176,3)</f>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171, new today= 0 ,Active 38 ,Recovered 133 ,Deaths 0, &lt;/title&gt;        &lt;circle r="12.5" cy="-7" fill="orange" &gt;&lt;/circle&gt; &lt;text text-anchor="middle"&gt;0&lt;/text&gt;&lt;/g&gt;</v>
      </c>
      <c r="E298" s="4">
        <f t="shared" si="15"/>
        <v>160</v>
      </c>
      <c r="F298" s="4">
        <f t="shared" si="16"/>
        <v>570</v>
      </c>
      <c r="I298">
        <f t="shared" si="14"/>
        <v>12.5</v>
      </c>
      <c r="K298" t="s">
        <v>366</v>
      </c>
      <c r="M298" s="6">
        <f>VLOOKUP($A298,$P$158:$W$176,8)</f>
        <v>0</v>
      </c>
      <c r="N298" s="6">
        <f>VLOOKUP($A298,$P$158:$V$176,2)</f>
        <v>0</v>
      </c>
      <c r="O298" s="6">
        <f>VLOOKUP($A298,$P$158:$V$176,3)</f>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15"/>
        <v>210</v>
      </c>
      <c r="F299" s="4">
        <f t="shared" si="16"/>
        <v>149.63999999999999</v>
      </c>
      <c r="I299">
        <f t="shared" si="14"/>
        <v>12.5</v>
      </c>
      <c r="K299" t="s">
        <v>366</v>
      </c>
      <c r="M299" s="6">
        <f>VLOOKUP($A299,$P$158:$W$176,8)</f>
        <v>0</v>
      </c>
      <c r="N299" s="6">
        <f>VLOOKUP($A299,$P$158:$V$176,2)</f>
        <v>0</v>
      </c>
      <c r="O299" s="6">
        <f>VLOOKUP($A299,$P$158:$V$176,3)</f>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15"/>
        <v>385</v>
      </c>
      <c r="F300" s="4">
        <f t="shared" si="16"/>
        <v>798.18</v>
      </c>
      <c r="I300">
        <f t="shared" si="14"/>
        <v>12.5</v>
      </c>
      <c r="K300" t="s">
        <v>366</v>
      </c>
      <c r="M300" s="6">
        <f>VLOOKUP($A300,$P$158:$W$176,8)</f>
        <v>0</v>
      </c>
      <c r="N300" s="6">
        <f>VLOOKUP($A300,$P$158:$V$176,2)</f>
        <v>0</v>
      </c>
      <c r="O300" s="6">
        <f>VLOOKUP($A300,$P$158:$V$176,3)</f>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15"/>
        <v>300</v>
      </c>
      <c r="F301" s="4">
        <f t="shared" si="16"/>
        <v>930</v>
      </c>
      <c r="I301">
        <f t="shared" si="14"/>
        <v>12.5</v>
      </c>
      <c r="K301" t="s">
        <v>366</v>
      </c>
      <c r="M301" s="6">
        <f>VLOOKUP($A301,$P$158:$W$176,8)</f>
        <v>0</v>
      </c>
      <c r="N301" s="6">
        <f>VLOOKUP($A301,$P$158:$V$176,2)</f>
        <v>0</v>
      </c>
      <c r="O301" s="6">
        <f>VLOOKUP($A301,$P$158:$V$176,3)</f>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67, new today= 0 ,Active 20 ,Recovered 47 ,Deaths 0, &lt;/title&gt;        &lt;circle r="12.5" cy="-7" fill="orange" &gt;&lt;/circle&gt; &lt;text text-anchor="middle"&gt;0&lt;/text&gt;&lt;/g&gt;</v>
      </c>
      <c r="E302" s="4">
        <f t="shared" si="15"/>
        <v>650</v>
      </c>
      <c r="F302" s="4">
        <f t="shared" si="16"/>
        <v>360</v>
      </c>
      <c r="I302">
        <f t="shared" si="14"/>
        <v>12.5</v>
      </c>
      <c r="K302" t="s">
        <v>366</v>
      </c>
      <c r="M302" s="6">
        <f>VLOOKUP($A302,$P$158:$W$176,8)</f>
        <v>0</v>
      </c>
      <c r="N302" s="6">
        <f>VLOOKUP($A302,$P$158:$V$176,2)</f>
        <v>0</v>
      </c>
      <c r="O302" s="6">
        <f>VLOOKUP($A302,$P$158:$V$176,3)</f>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32, new today= 0 ,Active 0 ,Recovered 32 ,Deaths 0, &lt;/title&gt;        &lt;circle r="12.5" cy="-7" fill="orange" &gt;&lt;/circle&gt; &lt;text text-anchor="middle"&gt;0&lt;/text&gt;&lt;/g&gt;</v>
      </c>
      <c r="E303" s="4">
        <f t="shared" si="15"/>
        <v>260</v>
      </c>
      <c r="F303" s="4">
        <f t="shared" si="16"/>
        <v>405</v>
      </c>
      <c r="I303">
        <f t="shared" si="14"/>
        <v>12.5</v>
      </c>
      <c r="K303" t="s">
        <v>366</v>
      </c>
      <c r="M303" s="6">
        <f>VLOOKUP($A303,$P$158:$W$176,8)</f>
        <v>0</v>
      </c>
      <c r="N303" s="6">
        <f>VLOOKUP($A303,$P$158:$V$176,2)</f>
        <v>0</v>
      </c>
      <c r="O303" s="6">
        <f>VLOOKUP($A303,$P$158:$V$176,3)</f>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49, new today= 0 ,Active 0 ,Recovered 49 ,Deaths 0, &lt;/title&gt;        &lt;circle r="12.5" cy="-7" fill="orange" &gt;&lt;/circle&gt; &lt;text text-anchor="middle"&gt;0&lt;/text&gt;&lt;/g&gt;</v>
      </c>
      <c r="E304" s="4">
        <f t="shared" si="15"/>
        <v>300</v>
      </c>
      <c r="F304" s="4">
        <f t="shared" si="16"/>
        <v>339.9</v>
      </c>
      <c r="I304">
        <f t="shared" si="14"/>
        <v>12.5</v>
      </c>
      <c r="K304" t="s">
        <v>366</v>
      </c>
      <c r="M304" s="6">
        <f>VLOOKUP($A304,$P$158:$W$176,8)</f>
        <v>0</v>
      </c>
      <c r="N304" s="6">
        <f>VLOOKUP($A304,$P$158:$V$176,2)</f>
        <v>0</v>
      </c>
      <c r="O304" s="6">
        <f>VLOOKUP($A304,$P$158:$V$176,3)</f>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28, new today= 0 ,Active 0 ,Recovered 28 ,Deaths 0, &lt;/title&gt;        &lt;circle r="12.5" cy="-7" fill="orange" &gt;&lt;/circle&gt; &lt;text text-anchor="middle"&gt;0&lt;/text&gt;&lt;/g&gt;</v>
      </c>
      <c r="E305" s="4">
        <f t="shared" si="15"/>
        <v>550</v>
      </c>
      <c r="F305" s="4">
        <f t="shared" si="16"/>
        <v>555</v>
      </c>
      <c r="I305">
        <f t="shared" si="14"/>
        <v>12.5</v>
      </c>
      <c r="K305" t="s">
        <v>366</v>
      </c>
      <c r="M305" s="6">
        <f>VLOOKUP($A305,$P$158:$W$176,8)</f>
        <v>0</v>
      </c>
      <c r="N305" s="6">
        <f>VLOOKUP($A305,$P$158:$V$176,2)</f>
        <v>0</v>
      </c>
      <c r="O305" s="6">
        <f>VLOOKUP($A305,$P$158:$V$176,3)</f>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17, new today= 0 ,Active 0 ,Recovered 17 ,Deaths 0, &lt;/title&gt;        &lt;circle r="12.5" cy="-7" fill="orange" &gt;&lt;/circle&gt; &lt;text text-anchor="middle"&gt;0&lt;/text&gt;&lt;/g&gt;</v>
      </c>
      <c r="E306" s="60">
        <f t="shared" si="15"/>
        <v>230</v>
      </c>
      <c r="F306" s="60">
        <f t="shared" si="16"/>
        <v>230</v>
      </c>
      <c r="I306" s="59">
        <f t="shared" si="14"/>
        <v>12.5</v>
      </c>
      <c r="K306" t="s">
        <v>366</v>
      </c>
      <c r="M306" s="6">
        <f>VLOOKUP($A306,$P$158:$W$176,8)</f>
        <v>0</v>
      </c>
      <c r="N306" s="6">
        <f>VLOOKUP($A306,$P$158:$V$176,2)</f>
        <v>8</v>
      </c>
      <c r="O306" s="6">
        <f>VLOOKUP($A306,$P$158:$V$176,3)</f>
        <v>233</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216, new today= 0 ,Active 0 ,Recovered 214 ,Deaths 2, &lt;/title&gt;        &lt;circle r="12.5" cy="-7" fill="orange" &gt;&lt;/circle&gt; &lt;text text-anchor="middle"&gt;0&lt;/text&gt;&lt;/g&gt;</v>
      </c>
      <c r="E307" s="4">
        <f t="shared" si="15"/>
        <v>123</v>
      </c>
      <c r="F307" s="4">
        <f t="shared" si="16"/>
        <v>653</v>
      </c>
      <c r="I307">
        <f t="shared" si="14"/>
        <v>12.5</v>
      </c>
      <c r="K307" t="s">
        <v>366</v>
      </c>
      <c r="M307" s="6">
        <f>VLOOKUP($A307,$P$158:$W$176,8)</f>
        <v>0</v>
      </c>
      <c r="N307" s="6">
        <f>VLOOKUP($A307,$P$158:$V$176,2)</f>
        <v>8</v>
      </c>
      <c r="O307" s="6">
        <f>VLOOKUP($A307,$P$158:$V$176,3)</f>
        <v>233</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4, new today= 0 ,Active 0 ,Recovered 4 ,Deaths 0, &lt;/title&gt;        &lt;circle r="12.5" cy="-7" fill="orange" &gt;&lt;/circle&gt; &lt;text text-anchor="middle"&gt;0&lt;/text&gt;&lt;/g&gt;</v>
      </c>
      <c r="E308" s="4">
        <f t="shared" si="15"/>
        <v>325</v>
      </c>
      <c r="F308" s="4">
        <f t="shared" si="16"/>
        <v>480</v>
      </c>
      <c r="I308">
        <f t="shared" si="14"/>
        <v>12.5</v>
      </c>
      <c r="K308" t="s">
        <v>366</v>
      </c>
      <c r="M308" s="6">
        <f>VLOOKUP($A308,$P$158:$W$176,8)</f>
        <v>0</v>
      </c>
      <c r="N308" s="6">
        <f>VLOOKUP($A308,$P$158:$V$176,2)</f>
        <v>8</v>
      </c>
      <c r="O308" s="6">
        <f>VLOOKUP($A308,$P$158:$V$176,3)</f>
        <v>233</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45"/>
  <sheetViews>
    <sheetView topLeftCell="A13" workbookViewId="0">
      <selection activeCell="C47" sqref="C47"/>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1138</v>
      </c>
    </row>
    <row r="3" spans="1:9" x14ac:dyDescent="0.3">
      <c r="B3" t="s">
        <v>816</v>
      </c>
      <c r="C3" t="s">
        <v>517</v>
      </c>
    </row>
    <row r="4" spans="1:9" x14ac:dyDescent="0.3">
      <c r="A4" t="s">
        <v>200</v>
      </c>
      <c r="B4" s="5">
        <v>1293</v>
      </c>
      <c r="C4">
        <v>13</v>
      </c>
    </row>
    <row r="5" spans="1:9" x14ac:dyDescent="0.3">
      <c r="A5" t="s">
        <v>201</v>
      </c>
      <c r="B5">
        <v>350</v>
      </c>
      <c r="C5">
        <v>-1</v>
      </c>
      <c r="I5" t="e">
        <f>te</f>
        <v>#NAME?</v>
      </c>
    </row>
    <row r="6" spans="1:9" x14ac:dyDescent="0.3">
      <c r="A6" t="s">
        <v>202</v>
      </c>
      <c r="B6" s="5">
        <v>1643</v>
      </c>
      <c r="C6">
        <v>12</v>
      </c>
    </row>
    <row r="7" spans="1:9" x14ac:dyDescent="0.3">
      <c r="A7" t="s">
        <v>203</v>
      </c>
      <c r="B7" s="5">
        <v>1531</v>
      </c>
      <c r="C7">
        <v>0</v>
      </c>
    </row>
    <row r="8" spans="1:9" x14ac:dyDescent="0.3">
      <c r="A8" t="s">
        <v>204</v>
      </c>
      <c r="B8" s="5">
        <v>22</v>
      </c>
      <c r="C8">
        <v>0</v>
      </c>
    </row>
    <row r="9" spans="1:9" x14ac:dyDescent="0.3">
      <c r="A9" t="s">
        <v>1032</v>
      </c>
      <c r="B9">
        <v>90</v>
      </c>
      <c r="C9">
        <v>12</v>
      </c>
    </row>
    <row r="10" spans="1:9" x14ac:dyDescent="0.3">
      <c r="A10" t="s">
        <v>817</v>
      </c>
      <c r="B10">
        <v>6</v>
      </c>
      <c r="C10">
        <v>1</v>
      </c>
    </row>
    <row r="12" spans="1:9" x14ac:dyDescent="0.3">
      <c r="A12" t="s">
        <v>1097</v>
      </c>
    </row>
    <row r="13" spans="1:9" x14ac:dyDescent="0.3">
      <c r="A13" t="s">
        <v>1100</v>
      </c>
      <c r="B13" s="49" t="s">
        <v>1098</v>
      </c>
      <c r="G13">
        <f>B37</f>
        <v>0</v>
      </c>
    </row>
    <row r="14" spans="1:9" x14ac:dyDescent="0.3">
      <c r="A14">
        <v>99</v>
      </c>
      <c r="B14" s="49">
        <v>20</v>
      </c>
    </row>
    <row r="15" spans="1:9" x14ac:dyDescent="0.3">
      <c r="B15" s="49"/>
    </row>
    <row r="16" spans="1:9" x14ac:dyDescent="0.3">
      <c r="A16" t="s">
        <v>1139</v>
      </c>
      <c r="B16" s="49"/>
    </row>
    <row r="17" spans="1:7" x14ac:dyDescent="0.3">
      <c r="A17" t="s">
        <v>0</v>
      </c>
      <c r="B17" s="49" t="s">
        <v>818</v>
      </c>
      <c r="C17" t="s">
        <v>819</v>
      </c>
      <c r="D17" t="s">
        <v>820</v>
      </c>
      <c r="E17" t="s">
        <v>207</v>
      </c>
    </row>
    <row r="18" spans="1:7" x14ac:dyDescent="0.3">
      <c r="A18" t="s">
        <v>1</v>
      </c>
      <c r="B18" s="49">
        <v>24</v>
      </c>
      <c r="C18">
        <v>176</v>
      </c>
      <c r="D18">
        <v>0</v>
      </c>
      <c r="E18">
        <v>200</v>
      </c>
    </row>
    <row r="19" spans="1:7" x14ac:dyDescent="0.3">
      <c r="A19" t="s">
        <v>2</v>
      </c>
      <c r="B19" s="49">
        <v>0</v>
      </c>
      <c r="C19">
        <v>48</v>
      </c>
      <c r="D19">
        <v>0</v>
      </c>
      <c r="E19">
        <v>48</v>
      </c>
    </row>
    <row r="20" spans="1:7" x14ac:dyDescent="0.3">
      <c r="A20" t="s">
        <v>3</v>
      </c>
      <c r="B20">
        <v>0</v>
      </c>
      <c r="C20">
        <v>152</v>
      </c>
      <c r="D20">
        <v>12</v>
      </c>
      <c r="E20">
        <v>164</v>
      </c>
    </row>
    <row r="21" spans="1:7" x14ac:dyDescent="0.3">
      <c r="A21" t="s">
        <v>4</v>
      </c>
      <c r="B21" s="49">
        <v>0</v>
      </c>
      <c r="C21">
        <v>93</v>
      </c>
      <c r="D21">
        <v>2</v>
      </c>
      <c r="E21">
        <v>95</v>
      </c>
    </row>
    <row r="22" spans="1:7" x14ac:dyDescent="0.3">
      <c r="A22" t="s">
        <v>5</v>
      </c>
      <c r="B22" s="49">
        <v>38</v>
      </c>
      <c r="C22">
        <v>133</v>
      </c>
      <c r="D22">
        <v>0</v>
      </c>
      <c r="E22">
        <v>171</v>
      </c>
    </row>
    <row r="23" spans="1:7" x14ac:dyDescent="0.3">
      <c r="A23" t="s">
        <v>6</v>
      </c>
      <c r="B23" s="49">
        <v>0</v>
      </c>
      <c r="C23">
        <v>44</v>
      </c>
      <c r="D23">
        <v>0</v>
      </c>
      <c r="E23">
        <v>44</v>
      </c>
    </row>
    <row r="24" spans="1:7" x14ac:dyDescent="0.3">
      <c r="A24" t="s">
        <v>12</v>
      </c>
      <c r="B24" s="49">
        <v>0</v>
      </c>
      <c r="C24">
        <v>22</v>
      </c>
      <c r="D24">
        <v>0</v>
      </c>
      <c r="E24">
        <v>22</v>
      </c>
    </row>
    <row r="25" spans="1:7" x14ac:dyDescent="0.3">
      <c r="A25" t="s">
        <v>16</v>
      </c>
      <c r="B25" s="49">
        <v>0</v>
      </c>
      <c r="C25">
        <v>16</v>
      </c>
      <c r="D25">
        <v>0</v>
      </c>
      <c r="E25">
        <v>16</v>
      </c>
    </row>
    <row r="26" spans="1:7" x14ac:dyDescent="0.3">
      <c r="A26" t="s">
        <v>1099</v>
      </c>
      <c r="B26">
        <v>20</v>
      </c>
      <c r="C26">
        <v>47</v>
      </c>
      <c r="D26">
        <v>0</v>
      </c>
      <c r="E26">
        <v>67</v>
      </c>
    </row>
    <row r="27" spans="1:7" x14ac:dyDescent="0.3">
      <c r="A27" t="s">
        <v>821</v>
      </c>
      <c r="B27" s="49">
        <v>0</v>
      </c>
      <c r="C27">
        <v>32</v>
      </c>
      <c r="D27">
        <v>0</v>
      </c>
      <c r="E27">
        <v>32</v>
      </c>
    </row>
    <row r="28" spans="1:7" x14ac:dyDescent="0.3">
      <c r="A28" t="s">
        <v>7</v>
      </c>
      <c r="B28" s="5">
        <v>0</v>
      </c>
      <c r="C28" s="5">
        <v>49</v>
      </c>
      <c r="D28">
        <v>0</v>
      </c>
      <c r="E28" s="5">
        <v>49</v>
      </c>
    </row>
    <row r="29" spans="1:7" x14ac:dyDescent="0.3">
      <c r="A29" t="s">
        <v>17</v>
      </c>
      <c r="B29" s="49">
        <v>0</v>
      </c>
      <c r="C29">
        <v>28</v>
      </c>
      <c r="D29">
        <v>0</v>
      </c>
      <c r="E29">
        <v>28</v>
      </c>
      <c r="G29">
        <f>B49</f>
        <v>8</v>
      </c>
    </row>
    <row r="30" spans="1:7" x14ac:dyDescent="0.3">
      <c r="A30" t="s">
        <v>8</v>
      </c>
      <c r="B30">
        <v>0</v>
      </c>
      <c r="C30">
        <v>17</v>
      </c>
      <c r="D30">
        <v>0</v>
      </c>
      <c r="E30">
        <v>17</v>
      </c>
    </row>
    <row r="31" spans="1:7" x14ac:dyDescent="0.3">
      <c r="A31" t="s">
        <v>9</v>
      </c>
      <c r="B31">
        <v>0</v>
      </c>
      <c r="C31">
        <v>214</v>
      </c>
      <c r="D31">
        <v>2</v>
      </c>
      <c r="E31">
        <v>216</v>
      </c>
    </row>
    <row r="32" spans="1:7" x14ac:dyDescent="0.3">
      <c r="A32" t="s">
        <v>206</v>
      </c>
      <c r="B32" s="49">
        <v>0</v>
      </c>
      <c r="C32">
        <v>4</v>
      </c>
      <c r="D32">
        <v>0</v>
      </c>
      <c r="E32">
        <v>4</v>
      </c>
    </row>
    <row r="33" spans="1:11" x14ac:dyDescent="0.3">
      <c r="A33" t="s">
        <v>14</v>
      </c>
      <c r="B33" s="49">
        <v>0</v>
      </c>
      <c r="C33">
        <v>16</v>
      </c>
      <c r="D33">
        <v>0</v>
      </c>
      <c r="E33">
        <v>16</v>
      </c>
    </row>
    <row r="34" spans="1:11" x14ac:dyDescent="0.3">
      <c r="A34" t="s">
        <v>10</v>
      </c>
      <c r="B34" s="49">
        <v>0</v>
      </c>
      <c r="C34">
        <v>186</v>
      </c>
      <c r="D34">
        <v>1</v>
      </c>
      <c r="E34">
        <v>187</v>
      </c>
    </row>
    <row r="35" spans="1:11" x14ac:dyDescent="0.3">
      <c r="A35" t="s">
        <v>20</v>
      </c>
      <c r="B35" s="49">
        <v>0</v>
      </c>
      <c r="C35">
        <v>8</v>
      </c>
      <c r="D35">
        <v>0</v>
      </c>
      <c r="E35">
        <v>8</v>
      </c>
    </row>
    <row r="36" spans="1:11" x14ac:dyDescent="0.3">
      <c r="A36" t="s">
        <v>815</v>
      </c>
      <c r="B36" s="49">
        <v>8</v>
      </c>
      <c r="C36">
        <v>233</v>
      </c>
      <c r="D36">
        <v>4</v>
      </c>
      <c r="E36">
        <v>245</v>
      </c>
    </row>
    <row r="37" spans="1:11" x14ac:dyDescent="0.3">
      <c r="A37" t="s">
        <v>19</v>
      </c>
      <c r="B37">
        <v>0</v>
      </c>
      <c r="C37" s="5">
        <v>4</v>
      </c>
      <c r="D37">
        <v>1</v>
      </c>
      <c r="E37" s="5">
        <v>5</v>
      </c>
      <c r="G37">
        <f>SUM(G17:G36)</f>
        <v>8</v>
      </c>
    </row>
    <row r="38" spans="1:11" x14ac:dyDescent="0.3">
      <c r="A38" t="s">
        <v>15</v>
      </c>
      <c r="B38" s="49">
        <v>0</v>
      </c>
      <c r="C38">
        <v>9</v>
      </c>
      <c r="D38">
        <v>0</v>
      </c>
      <c r="E38">
        <v>9</v>
      </c>
    </row>
    <row r="39" spans="1:11" x14ac:dyDescent="0.3">
      <c r="A39" t="s">
        <v>207</v>
      </c>
      <c r="B39">
        <v>90</v>
      </c>
      <c r="C39">
        <v>1531</v>
      </c>
      <c r="D39">
        <v>22</v>
      </c>
      <c r="E39">
        <v>1643</v>
      </c>
      <c r="I39" t="s">
        <v>669</v>
      </c>
      <c r="K39" t="s">
        <v>668</v>
      </c>
    </row>
    <row r="40" spans="1:11" x14ac:dyDescent="0.3">
      <c r="H40" s="45"/>
    </row>
    <row r="41" spans="1:11" x14ac:dyDescent="0.3">
      <c r="A41" t="s">
        <v>1140</v>
      </c>
    </row>
    <row r="42" spans="1:11" x14ac:dyDescent="0.3">
      <c r="A42" t="s">
        <v>0</v>
      </c>
      <c r="B42" t="s">
        <v>205</v>
      </c>
    </row>
    <row r="43" spans="1:11" x14ac:dyDescent="0.3">
      <c r="A43" t="s">
        <v>1</v>
      </c>
      <c r="B43">
        <v>2</v>
      </c>
    </row>
    <row r="44" spans="1:11" x14ac:dyDescent="0.3">
      <c r="A44" t="s">
        <v>5</v>
      </c>
      <c r="B44" s="5">
        <v>4</v>
      </c>
    </row>
    <row r="45" spans="1:11" x14ac:dyDescent="0.3">
      <c r="A45" t="s">
        <v>207</v>
      </c>
      <c r="B45" s="9">
        <v>6</v>
      </c>
    </row>
    <row r="46" spans="1:11" x14ac:dyDescent="0.3">
      <c r="B46" s="9"/>
      <c r="G46">
        <f t="shared" ref="G46:G51" si="0">VALUE(B45)*100</f>
        <v>600</v>
      </c>
    </row>
    <row r="47" spans="1:11" x14ac:dyDescent="0.3">
      <c r="A47" t="s">
        <v>1141</v>
      </c>
      <c r="B47" s="9"/>
      <c r="G47">
        <f t="shared" si="0"/>
        <v>0</v>
      </c>
    </row>
    <row r="48" spans="1:11" x14ac:dyDescent="0.3">
      <c r="A48" t="s">
        <v>990</v>
      </c>
      <c r="B48" s="9" t="s">
        <v>818</v>
      </c>
      <c r="C48" t="s">
        <v>819</v>
      </c>
      <c r="D48" t="s">
        <v>820</v>
      </c>
      <c r="E48" t="s">
        <v>207</v>
      </c>
      <c r="G48">
        <f t="shared" si="0"/>
        <v>0</v>
      </c>
    </row>
    <row r="49" spans="1:7" x14ac:dyDescent="0.3">
      <c r="A49" t="s">
        <v>991</v>
      </c>
      <c r="B49" s="9">
        <v>8</v>
      </c>
      <c r="C49">
        <v>38</v>
      </c>
      <c r="D49">
        <v>0</v>
      </c>
      <c r="E49">
        <v>46</v>
      </c>
      <c r="G49" t="e">
        <f t="shared" si="0"/>
        <v>#VALUE!</v>
      </c>
    </row>
    <row r="50" spans="1:7" x14ac:dyDescent="0.3">
      <c r="A50" t="s">
        <v>992</v>
      </c>
      <c r="B50" s="9">
        <v>12</v>
      </c>
      <c r="C50">
        <v>122</v>
      </c>
      <c r="D50">
        <v>0</v>
      </c>
      <c r="E50">
        <v>134</v>
      </c>
      <c r="G50">
        <f t="shared" si="0"/>
        <v>800</v>
      </c>
    </row>
    <row r="51" spans="1:7" x14ac:dyDescent="0.3">
      <c r="A51" t="s">
        <v>993</v>
      </c>
      <c r="B51" s="9">
        <v>14</v>
      </c>
      <c r="C51">
        <v>374</v>
      </c>
      <c r="D51">
        <v>0</v>
      </c>
      <c r="E51">
        <v>388</v>
      </c>
      <c r="G51">
        <f t="shared" si="0"/>
        <v>1200</v>
      </c>
    </row>
    <row r="52" spans="1:7" x14ac:dyDescent="0.3">
      <c r="A52" t="s">
        <v>994</v>
      </c>
      <c r="B52" s="9">
        <v>16</v>
      </c>
      <c r="C52" s="9">
        <v>246</v>
      </c>
      <c r="D52" s="9">
        <v>0</v>
      </c>
      <c r="E52" s="9">
        <v>262</v>
      </c>
      <c r="G52" t="e">
        <f>SUM(G48:G51)</f>
        <v>#VALUE!</v>
      </c>
    </row>
    <row r="53" spans="1:7" x14ac:dyDescent="0.3">
      <c r="A53" t="s">
        <v>995</v>
      </c>
      <c r="B53" s="5">
        <v>14</v>
      </c>
      <c r="C53" s="46">
        <v>223</v>
      </c>
      <c r="D53" s="46">
        <v>0</v>
      </c>
      <c r="E53" s="46">
        <v>237</v>
      </c>
    </row>
    <row r="54" spans="1:7" x14ac:dyDescent="0.3">
      <c r="A54" t="s">
        <v>996</v>
      </c>
      <c r="B54" s="79">
        <v>15</v>
      </c>
      <c r="C54" s="46">
        <v>251</v>
      </c>
      <c r="D54" s="46">
        <v>0</v>
      </c>
      <c r="E54" s="46">
        <v>266</v>
      </c>
    </row>
    <row r="55" spans="1:7" x14ac:dyDescent="0.3">
      <c r="A55" t="s">
        <v>997</v>
      </c>
      <c r="B55" s="79">
        <v>5</v>
      </c>
      <c r="C55" s="46">
        <v>179</v>
      </c>
      <c r="D55" s="81">
        <v>3</v>
      </c>
      <c r="E55" s="46">
        <v>187</v>
      </c>
    </row>
    <row r="56" spans="1:7" x14ac:dyDescent="0.3">
      <c r="A56" t="s">
        <v>1029</v>
      </c>
      <c r="B56" s="79">
        <v>5</v>
      </c>
      <c r="C56" s="46">
        <v>71</v>
      </c>
      <c r="D56" s="81">
        <v>7</v>
      </c>
      <c r="E56" s="46">
        <v>83</v>
      </c>
    </row>
    <row r="57" spans="1:7" x14ac:dyDescent="0.3">
      <c r="A57" t="s">
        <v>1030</v>
      </c>
      <c r="B57" s="79">
        <v>1</v>
      </c>
      <c r="C57" s="46">
        <v>23</v>
      </c>
      <c r="D57" s="81">
        <v>7</v>
      </c>
      <c r="E57" s="46">
        <v>31</v>
      </c>
    </row>
    <row r="58" spans="1:7" x14ac:dyDescent="0.3">
      <c r="A58" t="s">
        <v>1031</v>
      </c>
      <c r="B58" s="79">
        <v>0</v>
      </c>
      <c r="C58" s="46">
        <v>4</v>
      </c>
      <c r="D58" s="81">
        <v>5</v>
      </c>
      <c r="E58" s="46">
        <v>9</v>
      </c>
    </row>
    <row r="59" spans="1:7" x14ac:dyDescent="0.3">
      <c r="A59" s="7" t="s">
        <v>207</v>
      </c>
      <c r="B59" s="83">
        <v>90</v>
      </c>
      <c r="C59">
        <v>1531</v>
      </c>
      <c r="D59">
        <v>22</v>
      </c>
      <c r="E59">
        <v>1643</v>
      </c>
    </row>
    <row r="60" spans="1:7" x14ac:dyDescent="0.3">
      <c r="A60" s="7"/>
      <c r="B60" s="83"/>
      <c r="C60" s="8"/>
      <c r="D60" s="8"/>
      <c r="E60" s="8"/>
    </row>
    <row r="61" spans="1:7" x14ac:dyDescent="0.3">
      <c r="A61" s="7" t="s">
        <v>1006</v>
      </c>
      <c r="B61" s="8"/>
      <c r="C61" s="46"/>
    </row>
    <row r="62" spans="1:7" x14ac:dyDescent="0.3">
      <c r="A62" s="7" t="s">
        <v>1007</v>
      </c>
      <c r="B62" s="8" t="s">
        <v>208</v>
      </c>
      <c r="C62" s="46"/>
      <c r="D62" s="8"/>
      <c r="E62" s="8"/>
    </row>
    <row r="63" spans="1:7" x14ac:dyDescent="0.3">
      <c r="A63" s="7" t="s">
        <v>1008</v>
      </c>
      <c r="B63" s="8">
        <v>0.39</v>
      </c>
      <c r="C63" s="46"/>
      <c r="D63" s="8"/>
      <c r="E63" s="8"/>
    </row>
    <row r="64" spans="1:7" x14ac:dyDescent="0.3">
      <c r="A64" s="7" t="s">
        <v>1009</v>
      </c>
      <c r="B64" s="8">
        <v>0.28000000000000003</v>
      </c>
      <c r="C64" s="46"/>
      <c r="D64" s="8"/>
      <c r="E64" s="8"/>
    </row>
    <row r="65" spans="1:5" x14ac:dyDescent="0.3">
      <c r="A65" s="7" t="s">
        <v>1010</v>
      </c>
      <c r="B65" s="8">
        <v>0.28000000000000003</v>
      </c>
      <c r="C65" s="46"/>
      <c r="D65" s="8"/>
      <c r="E65" s="8"/>
    </row>
    <row r="66" spans="1:5" x14ac:dyDescent="0.3">
      <c r="A66" s="7" t="s">
        <v>1011</v>
      </c>
      <c r="B66" s="8">
        <v>0.05</v>
      </c>
      <c r="C66" s="46"/>
      <c r="D66" s="8"/>
      <c r="E66" s="8"/>
    </row>
    <row r="67" spans="1:5" x14ac:dyDescent="0.3">
      <c r="A67" s="7" t="s">
        <v>211</v>
      </c>
      <c r="B67" s="8">
        <v>0</v>
      </c>
      <c r="C67" s="46"/>
      <c r="D67" s="8"/>
      <c r="E67" s="8"/>
    </row>
    <row r="68" spans="1:5" x14ac:dyDescent="0.3">
      <c r="A68" s="7"/>
      <c r="B68" s="8"/>
      <c r="C68" s="46"/>
      <c r="D68" s="8"/>
      <c r="E68" s="8"/>
    </row>
    <row r="69" spans="1:5" x14ac:dyDescent="0.3">
      <c r="A69" s="7" t="s">
        <v>1142</v>
      </c>
      <c r="B69" s="8"/>
      <c r="C69" s="46"/>
      <c r="D69" s="8"/>
      <c r="E69" s="8"/>
    </row>
    <row r="70" spans="1:5" x14ac:dyDescent="0.3">
      <c r="A70" s="7"/>
      <c r="B70" s="8" t="s">
        <v>212</v>
      </c>
      <c r="C70" s="46" t="s">
        <v>520</v>
      </c>
      <c r="D70" s="8"/>
      <c r="E70" s="8"/>
    </row>
    <row r="71" spans="1:5" x14ac:dyDescent="0.3">
      <c r="A71" s="7" t="s">
        <v>548</v>
      </c>
      <c r="B71" s="8">
        <v>18421</v>
      </c>
      <c r="C71" s="46">
        <v>44060</v>
      </c>
      <c r="D71" s="8"/>
      <c r="E71" s="8"/>
    </row>
    <row r="72" spans="1:5" x14ac:dyDescent="0.3">
      <c r="A72" s="7" t="s">
        <v>213</v>
      </c>
      <c r="B72" s="58">
        <v>16842</v>
      </c>
      <c r="C72" s="46" t="s">
        <v>1143</v>
      </c>
      <c r="D72" s="8"/>
      <c r="E72" s="8"/>
    </row>
    <row r="73" spans="1:5" x14ac:dyDescent="0.3">
      <c r="A73" s="7" t="s">
        <v>521</v>
      </c>
      <c r="B73" s="58">
        <v>616377</v>
      </c>
      <c r="C73" s="46" t="s">
        <v>1144</v>
      </c>
      <c r="D73" s="8"/>
      <c r="E73" s="8"/>
    </row>
    <row r="74" spans="1:5" x14ac:dyDescent="0.3">
      <c r="A74" s="7" t="s">
        <v>1137</v>
      </c>
      <c r="B74" s="58">
        <v>255285</v>
      </c>
      <c r="C74" s="46">
        <v>44061</v>
      </c>
      <c r="D74" s="8"/>
      <c r="E74" s="8"/>
    </row>
    <row r="75" spans="1:5" x14ac:dyDescent="0.3">
      <c r="A75" s="7"/>
      <c r="B75" s="58"/>
      <c r="C75" s="46"/>
      <c r="D75" s="8"/>
      <c r="E75" s="8"/>
    </row>
    <row r="76" spans="1:5" x14ac:dyDescent="0.3">
      <c r="A76" s="7" t="s">
        <v>651</v>
      </c>
      <c r="B76" s="58"/>
      <c r="C76" s="8"/>
      <c r="D76" s="8"/>
      <c r="E76" s="8"/>
    </row>
    <row r="77" spans="1:5" x14ac:dyDescent="0.3">
      <c r="A77" s="7" t="s">
        <v>520</v>
      </c>
      <c r="B77" s="58" t="s">
        <v>683</v>
      </c>
      <c r="C77" s="8" t="s">
        <v>684</v>
      </c>
      <c r="D77" s="8"/>
      <c r="E77" s="8"/>
    </row>
    <row r="78" spans="1:5" x14ac:dyDescent="0.3">
      <c r="A78" s="7" t="s">
        <v>1049</v>
      </c>
      <c r="B78" s="58"/>
      <c r="C78" s="46">
        <v>300</v>
      </c>
      <c r="D78" s="8"/>
      <c r="E78" s="8"/>
    </row>
    <row r="79" spans="1:5" x14ac:dyDescent="0.3">
      <c r="A79" s="7">
        <v>43899</v>
      </c>
      <c r="B79" s="58">
        <v>12</v>
      </c>
      <c r="C79" s="8">
        <v>312</v>
      </c>
      <c r="D79" s="8"/>
      <c r="E79" s="8"/>
    </row>
    <row r="80" spans="1:5" x14ac:dyDescent="0.3">
      <c r="A80" s="7">
        <v>43900</v>
      </c>
      <c r="B80" s="58">
        <v>89</v>
      </c>
      <c r="C80" s="8">
        <v>401</v>
      </c>
      <c r="D80" s="8"/>
      <c r="E80" s="8"/>
    </row>
    <row r="81" spans="1:5" x14ac:dyDescent="0.3">
      <c r="A81" s="7">
        <v>43901</v>
      </c>
      <c r="B81" s="58">
        <v>83</v>
      </c>
      <c r="C81" s="8">
        <v>484</v>
      </c>
      <c r="D81" s="8"/>
      <c r="E81" s="8"/>
    </row>
    <row r="82" spans="1:5" x14ac:dyDescent="0.3">
      <c r="A82" s="7">
        <v>43902</v>
      </c>
      <c r="B82" s="58">
        <v>31</v>
      </c>
      <c r="C82" s="8">
        <v>515</v>
      </c>
      <c r="D82" s="8"/>
      <c r="E82" s="8"/>
    </row>
    <row r="83" spans="1:5" x14ac:dyDescent="0.3">
      <c r="A83" s="7">
        <v>43903</v>
      </c>
      <c r="B83" s="58">
        <v>35</v>
      </c>
      <c r="C83" s="8">
        <v>550</v>
      </c>
      <c r="D83" s="8"/>
      <c r="E83" s="8"/>
    </row>
    <row r="84" spans="1:5" x14ac:dyDescent="0.3">
      <c r="A84" s="7">
        <v>43904</v>
      </c>
      <c r="B84" s="58">
        <v>34</v>
      </c>
      <c r="C84" s="8">
        <v>584</v>
      </c>
      <c r="D84" s="8"/>
      <c r="E84" s="8"/>
    </row>
    <row r="85" spans="1:5" x14ac:dyDescent="0.3">
      <c r="A85" s="7">
        <v>43905</v>
      </c>
      <c r="B85" s="58">
        <v>142</v>
      </c>
      <c r="C85" s="8">
        <v>726</v>
      </c>
      <c r="D85" s="8"/>
      <c r="E85" s="8"/>
    </row>
    <row r="86" spans="1:5" x14ac:dyDescent="0.3">
      <c r="A86" s="7">
        <v>43906</v>
      </c>
      <c r="B86" s="58">
        <v>325</v>
      </c>
      <c r="C86" s="8">
        <v>1051</v>
      </c>
      <c r="D86" s="8"/>
      <c r="E86" s="8"/>
    </row>
    <row r="87" spans="1:5" x14ac:dyDescent="0.3">
      <c r="A87" s="7">
        <v>43907</v>
      </c>
      <c r="B87" s="58">
        <v>659</v>
      </c>
      <c r="C87" s="8">
        <v>1710</v>
      </c>
      <c r="D87" s="8"/>
      <c r="E87" s="8"/>
    </row>
    <row r="88" spans="1:5" x14ac:dyDescent="0.3">
      <c r="A88" s="7">
        <v>43908</v>
      </c>
      <c r="B88" s="58">
        <v>1209</v>
      </c>
      <c r="C88" s="8">
        <v>2919</v>
      </c>
      <c r="D88" s="8"/>
      <c r="E88" s="8"/>
    </row>
    <row r="89" spans="1:5" x14ac:dyDescent="0.3">
      <c r="A89" s="7">
        <v>43909</v>
      </c>
      <c r="B89" s="58">
        <v>1291</v>
      </c>
      <c r="C89" s="8">
        <v>4210</v>
      </c>
      <c r="D89" s="8"/>
      <c r="E89" s="8"/>
    </row>
    <row r="90" spans="1:5" x14ac:dyDescent="0.3">
      <c r="A90" s="7">
        <v>43910</v>
      </c>
      <c r="B90" s="58">
        <v>1554</v>
      </c>
      <c r="C90" s="8">
        <v>5764</v>
      </c>
      <c r="D90" s="8"/>
      <c r="E90" s="8"/>
    </row>
    <row r="91" spans="1:5" x14ac:dyDescent="0.3">
      <c r="A91" s="7">
        <v>43911</v>
      </c>
      <c r="B91" s="58">
        <v>1176</v>
      </c>
      <c r="C91" s="8">
        <v>6940</v>
      </c>
      <c r="D91" s="8"/>
      <c r="E91" s="8"/>
    </row>
    <row r="92" spans="1:5" x14ac:dyDescent="0.3">
      <c r="A92" s="7">
        <v>43912</v>
      </c>
      <c r="B92" s="58">
        <v>1256</v>
      </c>
      <c r="C92" s="8">
        <v>8196</v>
      </c>
      <c r="D92" s="8"/>
      <c r="E92" s="8"/>
    </row>
    <row r="93" spans="1:5" x14ac:dyDescent="0.3">
      <c r="A93" s="7">
        <v>43913</v>
      </c>
      <c r="B93" s="8">
        <v>1050</v>
      </c>
      <c r="C93">
        <v>9246</v>
      </c>
    </row>
    <row r="94" spans="1:5" x14ac:dyDescent="0.3">
      <c r="A94" s="7">
        <v>43914</v>
      </c>
      <c r="B94" s="58">
        <v>1544</v>
      </c>
      <c r="C94" s="8">
        <v>10790</v>
      </c>
      <c r="D94" s="8"/>
      <c r="E94" s="8"/>
    </row>
    <row r="95" spans="1:5" x14ac:dyDescent="0.3">
      <c r="A95" s="7">
        <v>43915</v>
      </c>
      <c r="B95" s="58">
        <v>2592</v>
      </c>
      <c r="C95" s="8">
        <v>13382</v>
      </c>
      <c r="D95" s="8"/>
      <c r="E95" s="8"/>
    </row>
    <row r="96" spans="1:5" x14ac:dyDescent="0.3">
      <c r="A96" s="7">
        <v>43916</v>
      </c>
      <c r="B96" s="8">
        <v>2117</v>
      </c>
      <c r="C96">
        <v>15499</v>
      </c>
    </row>
    <row r="97" spans="1:5" x14ac:dyDescent="0.3">
      <c r="A97" s="7">
        <v>43917</v>
      </c>
      <c r="B97" s="58">
        <v>2067</v>
      </c>
      <c r="C97" s="8">
        <v>17566</v>
      </c>
      <c r="D97" s="8"/>
      <c r="E97" s="8"/>
    </row>
    <row r="98" spans="1:5" x14ac:dyDescent="0.3">
      <c r="A98" s="7">
        <v>43918</v>
      </c>
      <c r="B98" s="8">
        <v>1809</v>
      </c>
      <c r="C98">
        <v>19375</v>
      </c>
    </row>
    <row r="99" spans="1:5" x14ac:dyDescent="0.3">
      <c r="A99" s="7">
        <v>43919</v>
      </c>
      <c r="B99" s="58">
        <v>918</v>
      </c>
      <c r="C99" s="8">
        <v>20293</v>
      </c>
      <c r="D99" s="8"/>
      <c r="E99" s="8"/>
    </row>
    <row r="100" spans="1:5" x14ac:dyDescent="0.3">
      <c r="A100" s="7">
        <v>43920</v>
      </c>
      <c r="B100" s="8">
        <v>1391</v>
      </c>
      <c r="C100">
        <v>21684</v>
      </c>
    </row>
    <row r="101" spans="1:5" x14ac:dyDescent="0.3">
      <c r="A101" s="7">
        <v>43921</v>
      </c>
      <c r="B101" s="8">
        <v>2093</v>
      </c>
      <c r="C101">
        <v>23777</v>
      </c>
    </row>
    <row r="102" spans="1:5" x14ac:dyDescent="0.3">
      <c r="A102" s="7">
        <v>43922</v>
      </c>
      <c r="B102" s="8">
        <v>2562</v>
      </c>
      <c r="C102">
        <v>26339</v>
      </c>
    </row>
    <row r="103" spans="1:5" x14ac:dyDescent="0.3">
      <c r="A103" s="7">
        <v>43923</v>
      </c>
      <c r="B103" s="8">
        <v>3446</v>
      </c>
      <c r="C103" s="5">
        <v>29785</v>
      </c>
    </row>
    <row r="104" spans="1:5" x14ac:dyDescent="0.3">
      <c r="A104" s="7">
        <v>43924</v>
      </c>
      <c r="B104" s="8">
        <v>3631</v>
      </c>
      <c r="C104">
        <v>33416</v>
      </c>
    </row>
    <row r="105" spans="1:5" x14ac:dyDescent="0.3">
      <c r="A105" s="7">
        <v>43925</v>
      </c>
      <c r="B105" s="8">
        <v>3093</v>
      </c>
      <c r="C105">
        <v>36509</v>
      </c>
    </row>
    <row r="106" spans="1:5" x14ac:dyDescent="0.3">
      <c r="A106" s="7">
        <v>43926</v>
      </c>
      <c r="B106" s="8">
        <v>3709</v>
      </c>
      <c r="C106">
        <v>40218</v>
      </c>
    </row>
    <row r="107" spans="1:5" x14ac:dyDescent="0.3">
      <c r="A107" s="7">
        <v>43927</v>
      </c>
      <c r="B107" s="8">
        <v>2908</v>
      </c>
      <c r="C107">
        <v>43126</v>
      </c>
    </row>
    <row r="108" spans="1:5" x14ac:dyDescent="0.3">
      <c r="A108" s="7">
        <v>43928</v>
      </c>
      <c r="B108" s="8">
        <v>4049</v>
      </c>
      <c r="C108">
        <v>47175</v>
      </c>
    </row>
    <row r="109" spans="1:5" x14ac:dyDescent="0.3">
      <c r="A109" s="7">
        <v>43929</v>
      </c>
      <c r="B109" s="8">
        <v>3990</v>
      </c>
      <c r="C109">
        <v>51165</v>
      </c>
    </row>
    <row r="110" spans="1:5" x14ac:dyDescent="0.3">
      <c r="A110" s="7">
        <v>43930</v>
      </c>
      <c r="B110" s="8">
        <v>4520</v>
      </c>
      <c r="C110">
        <v>55685</v>
      </c>
    </row>
    <row r="111" spans="1:5" x14ac:dyDescent="0.3">
      <c r="A111" s="7">
        <v>43931</v>
      </c>
      <c r="B111" s="8">
        <v>3061</v>
      </c>
      <c r="C111">
        <v>58746</v>
      </c>
    </row>
    <row r="112" spans="1:5" x14ac:dyDescent="0.3">
      <c r="A112" s="7">
        <v>43932</v>
      </c>
      <c r="B112" s="8">
        <v>2421</v>
      </c>
      <c r="C112">
        <v>61167</v>
      </c>
    </row>
    <row r="113" spans="1:3" x14ac:dyDescent="0.3">
      <c r="A113" s="7">
        <v>43933</v>
      </c>
      <c r="B113" s="8">
        <v>1660</v>
      </c>
      <c r="C113">
        <v>62827</v>
      </c>
    </row>
    <row r="114" spans="1:3" x14ac:dyDescent="0.3">
      <c r="A114" s="7">
        <v>43934</v>
      </c>
      <c r="B114" s="8">
        <v>1572</v>
      </c>
      <c r="C114" s="5">
        <v>64399</v>
      </c>
    </row>
    <row r="115" spans="1:3" x14ac:dyDescent="0.3">
      <c r="A115" s="7">
        <v>43935</v>
      </c>
      <c r="B115" s="8">
        <v>2100</v>
      </c>
      <c r="C115">
        <v>66499</v>
      </c>
    </row>
    <row r="116" spans="1:3" x14ac:dyDescent="0.3">
      <c r="A116" s="7">
        <v>43936</v>
      </c>
      <c r="B116" s="8">
        <v>3661</v>
      </c>
      <c r="C116">
        <v>70160</v>
      </c>
    </row>
    <row r="117" spans="1:3" x14ac:dyDescent="0.3">
      <c r="A117" s="7">
        <v>43937</v>
      </c>
      <c r="B117" s="8">
        <v>4241</v>
      </c>
      <c r="C117">
        <v>74401</v>
      </c>
    </row>
    <row r="118" spans="1:3" x14ac:dyDescent="0.3">
      <c r="A118" s="7">
        <v>43938</v>
      </c>
      <c r="B118" s="8">
        <v>4677</v>
      </c>
      <c r="C118">
        <v>79078</v>
      </c>
    </row>
    <row r="119" spans="1:3" x14ac:dyDescent="0.3">
      <c r="A119" s="7">
        <v>43939</v>
      </c>
      <c r="B119" s="8">
        <v>4146</v>
      </c>
      <c r="C119">
        <v>83224</v>
      </c>
    </row>
    <row r="120" spans="1:3" x14ac:dyDescent="0.3">
      <c r="A120" s="7">
        <v>43940</v>
      </c>
      <c r="B120" s="8">
        <v>3081</v>
      </c>
      <c r="C120">
        <v>86305</v>
      </c>
    </row>
    <row r="121" spans="1:3" x14ac:dyDescent="0.3">
      <c r="A121" s="7">
        <v>43941</v>
      </c>
      <c r="B121" s="8">
        <v>3203</v>
      </c>
      <c r="C121">
        <v>89508</v>
      </c>
    </row>
    <row r="122" spans="1:3" x14ac:dyDescent="0.3">
      <c r="A122" s="7">
        <v>43942</v>
      </c>
      <c r="B122" s="8">
        <v>5289</v>
      </c>
      <c r="C122">
        <v>94797</v>
      </c>
    </row>
    <row r="123" spans="1:3" x14ac:dyDescent="0.3">
      <c r="A123" s="7">
        <v>43943</v>
      </c>
      <c r="B123" s="8">
        <v>6480</v>
      </c>
      <c r="C123">
        <v>101277</v>
      </c>
    </row>
    <row r="124" spans="1:3" x14ac:dyDescent="0.3">
      <c r="A124" s="7">
        <v>43944</v>
      </c>
      <c r="B124" s="8">
        <v>6961</v>
      </c>
      <c r="C124">
        <v>108238</v>
      </c>
    </row>
    <row r="125" spans="1:3" x14ac:dyDescent="0.3">
      <c r="A125" s="7">
        <v>43945</v>
      </c>
      <c r="B125" s="8">
        <v>6777</v>
      </c>
      <c r="C125">
        <v>115015</v>
      </c>
    </row>
    <row r="126" spans="1:3" x14ac:dyDescent="0.3">
      <c r="A126" s="7">
        <v>43946</v>
      </c>
      <c r="B126" s="8">
        <v>5966</v>
      </c>
      <c r="C126" s="5">
        <v>120981</v>
      </c>
    </row>
    <row r="127" spans="1:3" x14ac:dyDescent="0.3">
      <c r="A127" s="7">
        <v>43947</v>
      </c>
      <c r="B127" s="8">
        <v>2939</v>
      </c>
      <c r="C127">
        <v>123920</v>
      </c>
    </row>
    <row r="128" spans="1:3" x14ac:dyDescent="0.3">
      <c r="A128" s="7">
        <v>43948</v>
      </c>
      <c r="B128" s="8">
        <v>2146</v>
      </c>
      <c r="C128">
        <v>126066</v>
      </c>
    </row>
    <row r="129" spans="1:3" x14ac:dyDescent="0.3">
      <c r="A129" s="7">
        <v>43949</v>
      </c>
      <c r="B129" s="8">
        <v>2637</v>
      </c>
      <c r="C129">
        <v>128703</v>
      </c>
    </row>
    <row r="130" spans="1:3" x14ac:dyDescent="0.3">
      <c r="A130" s="7">
        <v>43950</v>
      </c>
      <c r="B130" s="8">
        <v>5867</v>
      </c>
      <c r="C130">
        <v>134570</v>
      </c>
    </row>
    <row r="131" spans="1:3" x14ac:dyDescent="0.3">
      <c r="A131" s="7">
        <v>43951</v>
      </c>
      <c r="B131" s="8">
        <v>5328</v>
      </c>
      <c r="C131">
        <v>139898</v>
      </c>
    </row>
    <row r="132" spans="1:3" x14ac:dyDescent="0.3">
      <c r="A132" s="7">
        <v>43952</v>
      </c>
      <c r="B132" s="8">
        <v>5691</v>
      </c>
      <c r="C132">
        <v>145589</v>
      </c>
    </row>
    <row r="133" spans="1:3" x14ac:dyDescent="0.3">
      <c r="A133" s="7">
        <v>43953</v>
      </c>
      <c r="B133" s="8">
        <v>4634</v>
      </c>
      <c r="C133">
        <v>150223</v>
      </c>
    </row>
    <row r="134" spans="1:3" x14ac:dyDescent="0.3">
      <c r="A134" s="7">
        <v>43954</v>
      </c>
      <c r="B134" s="8">
        <v>2473</v>
      </c>
      <c r="C134">
        <v>152696</v>
      </c>
    </row>
    <row r="135" spans="1:3" x14ac:dyDescent="0.3">
      <c r="A135" s="7">
        <v>43955</v>
      </c>
      <c r="B135" s="8">
        <v>3232</v>
      </c>
      <c r="C135">
        <v>155928</v>
      </c>
    </row>
    <row r="136" spans="1:3" x14ac:dyDescent="0.3">
      <c r="A136" s="7">
        <v>43956</v>
      </c>
      <c r="B136" s="8">
        <v>4772</v>
      </c>
      <c r="C136">
        <v>160700</v>
      </c>
    </row>
    <row r="137" spans="1:3" x14ac:dyDescent="0.3">
      <c r="A137" s="7">
        <v>43957</v>
      </c>
      <c r="B137" s="8">
        <v>7323</v>
      </c>
      <c r="C137">
        <v>168023</v>
      </c>
    </row>
    <row r="138" spans="1:3" x14ac:dyDescent="0.3">
      <c r="A138" s="7">
        <v>43958</v>
      </c>
      <c r="B138" s="8">
        <v>7812</v>
      </c>
      <c r="C138">
        <v>175835</v>
      </c>
    </row>
    <row r="139" spans="1:3" x14ac:dyDescent="0.3">
      <c r="A139" s="7">
        <v>43959</v>
      </c>
      <c r="B139" s="8">
        <v>7204</v>
      </c>
      <c r="C139">
        <v>183039</v>
      </c>
    </row>
    <row r="140" spans="1:3" x14ac:dyDescent="0.3">
      <c r="A140" s="7">
        <v>43960</v>
      </c>
      <c r="B140" s="8">
        <v>7287</v>
      </c>
      <c r="C140">
        <v>190326</v>
      </c>
    </row>
    <row r="141" spans="1:3" x14ac:dyDescent="0.3">
      <c r="A141" s="7">
        <v>43961</v>
      </c>
      <c r="B141" s="8">
        <v>3865</v>
      </c>
      <c r="C141">
        <v>194191</v>
      </c>
    </row>
    <row r="142" spans="1:3" x14ac:dyDescent="0.3">
      <c r="A142" s="7">
        <v>43962</v>
      </c>
      <c r="B142" s="8">
        <v>2893</v>
      </c>
      <c r="C142">
        <v>197084</v>
      </c>
    </row>
    <row r="143" spans="1:3" x14ac:dyDescent="0.3">
      <c r="A143" s="7">
        <v>43963</v>
      </c>
      <c r="B143" s="8">
        <v>5961</v>
      </c>
      <c r="C143">
        <v>203045</v>
      </c>
    </row>
    <row r="144" spans="1:3" x14ac:dyDescent="0.3">
      <c r="A144" s="7">
        <v>43964</v>
      </c>
      <c r="B144" s="8">
        <v>7019</v>
      </c>
      <c r="C144">
        <v>210064</v>
      </c>
    </row>
    <row r="145" spans="1:3" x14ac:dyDescent="0.3">
      <c r="A145" s="7">
        <v>43965</v>
      </c>
      <c r="B145" s="8">
        <v>6723</v>
      </c>
      <c r="C145">
        <v>216787</v>
      </c>
    </row>
    <row r="146" spans="1:3" x14ac:dyDescent="0.3">
      <c r="A146" s="7">
        <v>43966</v>
      </c>
      <c r="B146" s="8">
        <v>7150</v>
      </c>
      <c r="C146">
        <v>223937</v>
      </c>
    </row>
    <row r="147" spans="1:3" x14ac:dyDescent="0.3">
      <c r="A147" s="7">
        <v>43967</v>
      </c>
      <c r="B147" s="8">
        <v>4211</v>
      </c>
      <c r="C147">
        <v>228148</v>
      </c>
    </row>
    <row r="148" spans="1:3" x14ac:dyDescent="0.3">
      <c r="A148" s="7">
        <v>43968</v>
      </c>
      <c r="B148" s="8">
        <v>2570</v>
      </c>
      <c r="C148">
        <v>230718</v>
      </c>
    </row>
    <row r="149" spans="1:3" x14ac:dyDescent="0.3">
      <c r="A149" s="7">
        <v>43969</v>
      </c>
      <c r="B149" s="8">
        <v>3125</v>
      </c>
      <c r="C149">
        <v>233843</v>
      </c>
    </row>
    <row r="150" spans="1:3" x14ac:dyDescent="0.3">
      <c r="A150" s="7">
        <v>43970</v>
      </c>
      <c r="B150" s="8">
        <v>4882</v>
      </c>
      <c r="C150">
        <v>238725</v>
      </c>
    </row>
    <row r="151" spans="1:3" x14ac:dyDescent="0.3">
      <c r="A151" s="7">
        <v>43971</v>
      </c>
      <c r="B151" s="8">
        <v>6113</v>
      </c>
      <c r="C151">
        <v>244838</v>
      </c>
    </row>
    <row r="152" spans="1:3" x14ac:dyDescent="0.3">
      <c r="A152" s="7">
        <v>43972</v>
      </c>
      <c r="B152" s="8">
        <v>5408</v>
      </c>
      <c r="C152">
        <v>250246</v>
      </c>
    </row>
    <row r="153" spans="1:3" x14ac:dyDescent="0.3">
      <c r="A153" s="7">
        <v>43973</v>
      </c>
      <c r="B153" s="8">
        <v>5604</v>
      </c>
      <c r="C153">
        <v>255850</v>
      </c>
    </row>
    <row r="154" spans="1:3" x14ac:dyDescent="0.3">
      <c r="A154" s="7">
        <v>43974</v>
      </c>
      <c r="B154" s="8">
        <v>3302</v>
      </c>
      <c r="C154">
        <v>259152</v>
      </c>
    </row>
    <row r="155" spans="1:3" x14ac:dyDescent="0.3">
      <c r="A155" s="7">
        <v>43975</v>
      </c>
      <c r="B155" s="8">
        <v>2163</v>
      </c>
      <c r="C155">
        <v>261315</v>
      </c>
    </row>
    <row r="156" spans="1:3" x14ac:dyDescent="0.3">
      <c r="A156" s="7">
        <v>43976</v>
      </c>
      <c r="B156" s="8">
        <v>1841</v>
      </c>
      <c r="C156">
        <v>263156</v>
      </c>
    </row>
    <row r="157" spans="1:3" x14ac:dyDescent="0.3">
      <c r="A157" s="7">
        <v>43977</v>
      </c>
      <c r="B157" s="8">
        <v>4279</v>
      </c>
      <c r="C157">
        <v>267435</v>
      </c>
    </row>
    <row r="158" spans="1:3" x14ac:dyDescent="0.3">
      <c r="A158" s="7">
        <v>43978</v>
      </c>
      <c r="B158" s="8">
        <v>4255</v>
      </c>
      <c r="C158">
        <v>271690</v>
      </c>
    </row>
    <row r="159" spans="1:3" x14ac:dyDescent="0.3">
      <c r="A159" s="7">
        <v>43979</v>
      </c>
      <c r="B159" s="8">
        <v>4162</v>
      </c>
      <c r="C159">
        <v>275852</v>
      </c>
    </row>
    <row r="160" spans="1:3" x14ac:dyDescent="0.3">
      <c r="A160" s="7">
        <v>43980</v>
      </c>
      <c r="B160" s="8">
        <v>3020</v>
      </c>
      <c r="C160">
        <v>278872</v>
      </c>
    </row>
    <row r="161" spans="1:3" x14ac:dyDescent="0.3">
      <c r="A161" s="7">
        <v>43981</v>
      </c>
      <c r="B161" s="8">
        <v>2111</v>
      </c>
      <c r="C161">
        <v>280983</v>
      </c>
    </row>
    <row r="162" spans="1:3" x14ac:dyDescent="0.3">
      <c r="A162" s="7">
        <v>43982</v>
      </c>
      <c r="B162" s="8">
        <v>626</v>
      </c>
      <c r="C162">
        <v>281609</v>
      </c>
    </row>
    <row r="163" spans="1:3" x14ac:dyDescent="0.3">
      <c r="A163" s="7">
        <v>43983</v>
      </c>
      <c r="B163" s="8">
        <v>654</v>
      </c>
      <c r="C163">
        <v>282263</v>
      </c>
    </row>
    <row r="164" spans="1:3" x14ac:dyDescent="0.3">
      <c r="A164" s="7">
        <v>43984</v>
      </c>
      <c r="B164" s="8">
        <v>1262</v>
      </c>
      <c r="C164">
        <v>283525</v>
      </c>
    </row>
    <row r="165" spans="1:3" x14ac:dyDescent="0.3">
      <c r="A165" s="7">
        <v>43985</v>
      </c>
      <c r="B165" s="8">
        <v>2649</v>
      </c>
      <c r="C165">
        <v>286174</v>
      </c>
    </row>
    <row r="166" spans="1:3" x14ac:dyDescent="0.3">
      <c r="A166" s="7">
        <v>43986</v>
      </c>
      <c r="B166" s="8">
        <v>2813</v>
      </c>
      <c r="C166">
        <v>288987</v>
      </c>
    </row>
    <row r="167" spans="1:3" x14ac:dyDescent="0.3">
      <c r="A167" s="7">
        <v>43987</v>
      </c>
      <c r="B167" s="8">
        <v>3007</v>
      </c>
      <c r="C167">
        <v>291994</v>
      </c>
    </row>
    <row r="168" spans="1:3" x14ac:dyDescent="0.3">
      <c r="A168" s="7">
        <v>43988</v>
      </c>
      <c r="B168" s="8">
        <v>2054</v>
      </c>
      <c r="C168">
        <v>294048</v>
      </c>
    </row>
    <row r="169" spans="1:3" x14ac:dyDescent="0.3">
      <c r="A169" s="7">
        <v>43989</v>
      </c>
      <c r="B169" s="8">
        <v>800</v>
      </c>
      <c r="C169">
        <v>294848</v>
      </c>
    </row>
    <row r="170" spans="1:3" x14ac:dyDescent="0.3">
      <c r="A170" s="7">
        <v>43990</v>
      </c>
      <c r="B170" s="8">
        <v>1053</v>
      </c>
      <c r="C170">
        <v>295901</v>
      </c>
    </row>
    <row r="171" spans="1:3" x14ac:dyDescent="0.3">
      <c r="A171" s="7">
        <v>43991</v>
      </c>
      <c r="B171" s="8">
        <v>2631</v>
      </c>
      <c r="C171">
        <v>298532</v>
      </c>
    </row>
    <row r="172" spans="1:3" x14ac:dyDescent="0.3">
      <c r="A172" s="7">
        <v>43992</v>
      </c>
      <c r="B172" s="8">
        <v>3350</v>
      </c>
      <c r="C172">
        <v>301882</v>
      </c>
    </row>
    <row r="173" spans="1:3" x14ac:dyDescent="0.3">
      <c r="A173" s="7">
        <v>43993</v>
      </c>
      <c r="B173" s="8">
        <v>2950</v>
      </c>
      <c r="C173">
        <v>304832</v>
      </c>
    </row>
    <row r="174" spans="1:3" x14ac:dyDescent="0.3">
      <c r="A174" s="7">
        <v>43994</v>
      </c>
      <c r="B174" s="8">
        <v>2978</v>
      </c>
      <c r="C174">
        <v>307810</v>
      </c>
    </row>
    <row r="175" spans="1:3" x14ac:dyDescent="0.3">
      <c r="A175" s="7">
        <v>43995</v>
      </c>
      <c r="B175" s="8">
        <v>2487</v>
      </c>
      <c r="C175">
        <v>310297</v>
      </c>
    </row>
    <row r="176" spans="1:3" x14ac:dyDescent="0.3">
      <c r="A176" s="7">
        <v>43996</v>
      </c>
      <c r="B176" s="8">
        <v>824</v>
      </c>
      <c r="C176">
        <v>311121</v>
      </c>
    </row>
    <row r="177" spans="1:3" x14ac:dyDescent="0.3">
      <c r="A177" s="7">
        <v>43997</v>
      </c>
      <c r="B177" s="8">
        <v>1527</v>
      </c>
      <c r="C177">
        <v>312648</v>
      </c>
    </row>
    <row r="178" spans="1:3" x14ac:dyDescent="0.3">
      <c r="A178" s="7">
        <v>43998</v>
      </c>
      <c r="B178" s="8">
        <v>3603</v>
      </c>
      <c r="C178">
        <v>316251</v>
      </c>
    </row>
    <row r="179" spans="1:3" x14ac:dyDescent="0.3">
      <c r="A179" s="7">
        <v>43999</v>
      </c>
      <c r="B179" s="8">
        <v>4936</v>
      </c>
      <c r="C179">
        <v>321187</v>
      </c>
    </row>
    <row r="180" spans="1:3" x14ac:dyDescent="0.3">
      <c r="A180" s="7">
        <v>44000</v>
      </c>
      <c r="B180" s="8">
        <v>6273</v>
      </c>
      <c r="C180">
        <v>327460</v>
      </c>
    </row>
    <row r="181" spans="1:3" x14ac:dyDescent="0.3">
      <c r="A181" s="7">
        <v>44001</v>
      </c>
      <c r="B181" s="8">
        <v>7707</v>
      </c>
      <c r="C181">
        <v>335167</v>
      </c>
    </row>
    <row r="182" spans="1:3" x14ac:dyDescent="0.3">
      <c r="A182" s="7">
        <v>44002</v>
      </c>
      <c r="B182" s="8">
        <v>5950</v>
      </c>
      <c r="C182">
        <v>341117</v>
      </c>
    </row>
    <row r="183" spans="1:3" x14ac:dyDescent="0.3">
      <c r="A183" s="7">
        <v>44003</v>
      </c>
      <c r="B183" s="8">
        <v>3402</v>
      </c>
      <c r="C183">
        <v>344519</v>
      </c>
    </row>
    <row r="184" spans="1:3" x14ac:dyDescent="0.3">
      <c r="A184" s="7">
        <v>44004</v>
      </c>
      <c r="B184" s="8">
        <v>4303</v>
      </c>
      <c r="C184">
        <v>348822</v>
      </c>
    </row>
    <row r="185" spans="1:3" x14ac:dyDescent="0.3">
      <c r="A185" s="7">
        <v>44005</v>
      </c>
      <c r="B185" s="8">
        <v>9174</v>
      </c>
      <c r="C185">
        <v>357996</v>
      </c>
    </row>
    <row r="186" spans="1:3" x14ac:dyDescent="0.3">
      <c r="A186" s="7">
        <v>44006</v>
      </c>
      <c r="B186" s="8">
        <v>10436</v>
      </c>
      <c r="C186">
        <v>368432</v>
      </c>
    </row>
    <row r="187" spans="1:3" x14ac:dyDescent="0.3">
      <c r="A187" s="7">
        <v>44007</v>
      </c>
      <c r="B187" s="8">
        <v>9825</v>
      </c>
      <c r="C187">
        <v>378257</v>
      </c>
    </row>
    <row r="188" spans="1:3" x14ac:dyDescent="0.3">
      <c r="A188" s="7">
        <v>44008</v>
      </c>
      <c r="B188" s="8">
        <v>9178</v>
      </c>
      <c r="C188">
        <v>387435</v>
      </c>
    </row>
    <row r="189" spans="1:3" x14ac:dyDescent="0.3">
      <c r="A189" s="7">
        <v>44009</v>
      </c>
      <c r="B189" s="8">
        <v>5321</v>
      </c>
      <c r="C189">
        <v>392756</v>
      </c>
    </row>
    <row r="190" spans="1:3" x14ac:dyDescent="0.3">
      <c r="A190" s="7">
        <v>44010</v>
      </c>
      <c r="B190" s="8">
        <v>2754</v>
      </c>
      <c r="C190">
        <v>395510</v>
      </c>
    </row>
    <row r="191" spans="1:3" x14ac:dyDescent="0.3">
      <c r="A191" s="7">
        <v>44011</v>
      </c>
      <c r="B191" s="8">
        <v>1960</v>
      </c>
      <c r="C191">
        <v>397470</v>
      </c>
    </row>
    <row r="192" spans="1:3" x14ac:dyDescent="0.3">
      <c r="A192" s="7">
        <v>44012</v>
      </c>
      <c r="B192" s="8">
        <v>4530</v>
      </c>
      <c r="C192">
        <v>402000</v>
      </c>
    </row>
    <row r="193" spans="1:3" x14ac:dyDescent="0.3">
      <c r="A193" s="7">
        <v>44013</v>
      </c>
      <c r="B193" s="8">
        <v>3329</v>
      </c>
      <c r="C193">
        <v>405329</v>
      </c>
    </row>
    <row r="194" spans="1:3" x14ac:dyDescent="0.3">
      <c r="A194" s="7">
        <v>44014</v>
      </c>
      <c r="B194" s="8">
        <v>3703</v>
      </c>
      <c r="C194">
        <v>409032</v>
      </c>
    </row>
    <row r="195" spans="1:3" x14ac:dyDescent="0.3">
      <c r="A195" s="7">
        <v>44015</v>
      </c>
      <c r="B195" s="8">
        <v>2900</v>
      </c>
      <c r="C195">
        <v>411932</v>
      </c>
    </row>
    <row r="196" spans="1:3" x14ac:dyDescent="0.3">
      <c r="A196" s="7">
        <v>44016</v>
      </c>
      <c r="B196" s="8">
        <v>2294</v>
      </c>
      <c r="C196">
        <v>414226</v>
      </c>
    </row>
    <row r="197" spans="1:3" x14ac:dyDescent="0.3">
      <c r="A197" s="7">
        <v>44017</v>
      </c>
      <c r="B197" s="8">
        <v>1057</v>
      </c>
      <c r="C197">
        <v>415283</v>
      </c>
    </row>
    <row r="198" spans="1:3" x14ac:dyDescent="0.3">
      <c r="A198" s="7">
        <v>44018</v>
      </c>
      <c r="B198" s="8">
        <v>1641</v>
      </c>
      <c r="C198">
        <v>416924</v>
      </c>
    </row>
    <row r="199" spans="1:3" x14ac:dyDescent="0.3">
      <c r="A199" s="7">
        <v>44019</v>
      </c>
      <c r="B199" s="8">
        <v>2131</v>
      </c>
      <c r="C199">
        <v>419055</v>
      </c>
    </row>
    <row r="200" spans="1:3" x14ac:dyDescent="0.3">
      <c r="A200" s="7">
        <v>44020</v>
      </c>
      <c r="B200" s="8">
        <v>3089</v>
      </c>
      <c r="C200">
        <v>422144</v>
      </c>
    </row>
    <row r="201" spans="1:3" x14ac:dyDescent="0.3">
      <c r="A201" s="7">
        <v>44021</v>
      </c>
      <c r="B201" s="8">
        <v>2575</v>
      </c>
      <c r="C201">
        <v>424719</v>
      </c>
    </row>
    <row r="202" spans="1:3" x14ac:dyDescent="0.3">
      <c r="A202" s="7">
        <v>44022</v>
      </c>
      <c r="B202" s="8">
        <v>2057</v>
      </c>
      <c r="C202">
        <v>426776</v>
      </c>
    </row>
    <row r="203" spans="1:3" x14ac:dyDescent="0.3">
      <c r="A203" s="7">
        <v>44023</v>
      </c>
      <c r="B203" s="8">
        <v>1824</v>
      </c>
      <c r="C203">
        <v>428600</v>
      </c>
    </row>
    <row r="204" spans="1:3" x14ac:dyDescent="0.3">
      <c r="A204" s="7">
        <v>44024</v>
      </c>
      <c r="B204" s="8">
        <v>1043</v>
      </c>
      <c r="C204">
        <v>429643</v>
      </c>
    </row>
    <row r="205" spans="1:3" x14ac:dyDescent="0.3">
      <c r="A205" s="7">
        <v>44025</v>
      </c>
      <c r="B205" s="8">
        <v>1620</v>
      </c>
      <c r="C205">
        <v>431263</v>
      </c>
    </row>
    <row r="206" spans="1:3" x14ac:dyDescent="0.3">
      <c r="A206" s="7">
        <v>44026</v>
      </c>
      <c r="B206" s="8">
        <v>2061</v>
      </c>
      <c r="C206">
        <v>433324</v>
      </c>
    </row>
    <row r="207" spans="1:3" x14ac:dyDescent="0.3">
      <c r="A207" s="7">
        <v>44027</v>
      </c>
      <c r="B207" s="8">
        <v>2899</v>
      </c>
      <c r="C207">
        <v>436223</v>
      </c>
    </row>
    <row r="208" spans="1:3" x14ac:dyDescent="0.3">
      <c r="A208" s="7">
        <v>44028</v>
      </c>
      <c r="B208" s="8">
        <v>2497</v>
      </c>
      <c r="C208">
        <v>438720</v>
      </c>
    </row>
    <row r="209" spans="1:3" x14ac:dyDescent="0.3">
      <c r="A209" s="7">
        <v>44029</v>
      </c>
      <c r="B209" s="8">
        <v>2403</v>
      </c>
      <c r="C209">
        <v>441123</v>
      </c>
    </row>
    <row r="210" spans="1:3" x14ac:dyDescent="0.3">
      <c r="A210" s="7">
        <v>44030</v>
      </c>
      <c r="B210" s="8">
        <v>1365</v>
      </c>
      <c r="C210">
        <v>442488</v>
      </c>
    </row>
    <row r="211" spans="1:3" x14ac:dyDescent="0.3">
      <c r="A211" s="7">
        <v>44031</v>
      </c>
      <c r="B211" s="8">
        <v>681</v>
      </c>
      <c r="C211">
        <v>443169</v>
      </c>
    </row>
    <row r="212" spans="1:3" x14ac:dyDescent="0.3">
      <c r="A212" s="7">
        <v>44032</v>
      </c>
      <c r="B212" s="8">
        <v>1007</v>
      </c>
      <c r="C212">
        <v>444176</v>
      </c>
    </row>
    <row r="213" spans="1:3" x14ac:dyDescent="0.3">
      <c r="A213" s="7">
        <v>44033</v>
      </c>
      <c r="B213" s="8">
        <v>2191</v>
      </c>
      <c r="C213">
        <v>446367</v>
      </c>
    </row>
    <row r="214" spans="1:3" x14ac:dyDescent="0.3">
      <c r="A214" s="7">
        <v>44034</v>
      </c>
      <c r="B214" s="8">
        <v>2419</v>
      </c>
      <c r="C214">
        <v>448786</v>
      </c>
    </row>
    <row r="215" spans="1:3" x14ac:dyDescent="0.3">
      <c r="A215" s="7">
        <v>44035</v>
      </c>
      <c r="B215" s="8">
        <v>2830</v>
      </c>
      <c r="C215">
        <v>451616</v>
      </c>
    </row>
    <row r="216" spans="1:3" x14ac:dyDescent="0.3">
      <c r="A216" s="7">
        <v>44036</v>
      </c>
      <c r="B216" s="8">
        <v>2307</v>
      </c>
      <c r="C216">
        <v>453923</v>
      </c>
    </row>
    <row r="217" spans="1:3" x14ac:dyDescent="0.3">
      <c r="A217" s="7">
        <v>44037</v>
      </c>
      <c r="B217" s="8">
        <v>1754</v>
      </c>
      <c r="C217">
        <v>455677</v>
      </c>
    </row>
    <row r="218" spans="1:3" x14ac:dyDescent="0.3">
      <c r="A218" s="7">
        <v>44038</v>
      </c>
      <c r="B218" s="8">
        <v>550</v>
      </c>
      <c r="C218">
        <v>456227</v>
      </c>
    </row>
    <row r="219" spans="1:3" x14ac:dyDescent="0.3">
      <c r="A219" s="7">
        <v>44039</v>
      </c>
      <c r="B219" s="8">
        <v>1107</v>
      </c>
      <c r="C219">
        <v>457334</v>
      </c>
    </row>
    <row r="220" spans="1:3" x14ac:dyDescent="0.3">
      <c r="A220" s="7">
        <v>44040</v>
      </c>
      <c r="B220" s="8">
        <v>2733</v>
      </c>
      <c r="C220">
        <v>460067</v>
      </c>
    </row>
    <row r="221" spans="1:3" x14ac:dyDescent="0.3">
      <c r="A221" s="7">
        <v>44041</v>
      </c>
      <c r="B221" s="8">
        <v>2523</v>
      </c>
      <c r="C221">
        <v>462590</v>
      </c>
    </row>
    <row r="222" spans="1:3" x14ac:dyDescent="0.3">
      <c r="A222" s="7">
        <v>44042</v>
      </c>
      <c r="B222" s="8">
        <v>2476</v>
      </c>
      <c r="C222">
        <v>465066</v>
      </c>
    </row>
    <row r="223" spans="1:3" x14ac:dyDescent="0.3">
      <c r="A223" s="7">
        <v>44043</v>
      </c>
      <c r="B223" s="8">
        <v>3002</v>
      </c>
      <c r="C223">
        <v>468068</v>
      </c>
    </row>
    <row r="224" spans="1:3" x14ac:dyDescent="0.3">
      <c r="A224" s="7">
        <v>44044</v>
      </c>
      <c r="B224" s="8">
        <v>2401</v>
      </c>
      <c r="C224">
        <v>470469</v>
      </c>
    </row>
    <row r="225" spans="1:3" x14ac:dyDescent="0.3">
      <c r="A225" s="7">
        <v>44045</v>
      </c>
      <c r="B225" s="8">
        <v>1692</v>
      </c>
      <c r="C225">
        <v>472161</v>
      </c>
    </row>
    <row r="226" spans="1:3" x14ac:dyDescent="0.3">
      <c r="A226" s="7">
        <v>44046</v>
      </c>
      <c r="B226" s="8">
        <v>1608</v>
      </c>
      <c r="C226">
        <v>473769</v>
      </c>
    </row>
    <row r="227" spans="1:3" x14ac:dyDescent="0.3">
      <c r="A227" s="7">
        <v>44047</v>
      </c>
      <c r="B227" s="8">
        <v>4140</v>
      </c>
      <c r="C227">
        <v>477909</v>
      </c>
    </row>
    <row r="228" spans="1:3" x14ac:dyDescent="0.3">
      <c r="A228" s="7">
        <v>44048</v>
      </c>
      <c r="B228" s="8">
        <v>5020</v>
      </c>
      <c r="C228">
        <v>482929</v>
      </c>
    </row>
    <row r="229" spans="1:3" x14ac:dyDescent="0.3">
      <c r="A229" s="7">
        <v>44049</v>
      </c>
      <c r="B229" s="8">
        <v>4014</v>
      </c>
      <c r="C229">
        <v>486943</v>
      </c>
    </row>
    <row r="230" spans="1:3" x14ac:dyDescent="0.3">
      <c r="A230" s="7">
        <v>44050</v>
      </c>
      <c r="B230" s="8">
        <v>3289</v>
      </c>
      <c r="C230">
        <v>490232</v>
      </c>
    </row>
    <row r="231" spans="1:3" x14ac:dyDescent="0.3">
      <c r="A231" s="7">
        <v>44051</v>
      </c>
      <c r="B231" s="8">
        <v>4249</v>
      </c>
      <c r="C231">
        <v>494481</v>
      </c>
    </row>
    <row r="232" spans="1:3" x14ac:dyDescent="0.3">
      <c r="A232" s="7">
        <v>44052</v>
      </c>
      <c r="B232" s="8">
        <v>2125</v>
      </c>
      <c r="C232">
        <v>496606</v>
      </c>
    </row>
    <row r="233" spans="1:3" x14ac:dyDescent="0.3">
      <c r="A233" s="7">
        <v>44053</v>
      </c>
      <c r="B233" s="8">
        <v>1874</v>
      </c>
      <c r="C233">
        <v>498480</v>
      </c>
    </row>
    <row r="234" spans="1:3" x14ac:dyDescent="0.3">
      <c r="A234" s="7">
        <v>44054</v>
      </c>
      <c r="B234" s="8">
        <v>4225</v>
      </c>
      <c r="C234">
        <v>502705</v>
      </c>
    </row>
    <row r="235" spans="1:3" x14ac:dyDescent="0.3">
      <c r="A235" s="7">
        <v>44055</v>
      </c>
      <c r="B235" s="8">
        <v>6006</v>
      </c>
      <c r="C235">
        <v>508711</v>
      </c>
    </row>
    <row r="236" spans="1:3" x14ac:dyDescent="0.3">
      <c r="A236" s="7">
        <v>44056</v>
      </c>
      <c r="B236" s="8">
        <v>15703</v>
      </c>
      <c r="C236">
        <v>524414</v>
      </c>
    </row>
    <row r="237" spans="1:3" x14ac:dyDescent="0.3">
      <c r="A237" s="7">
        <v>44057</v>
      </c>
      <c r="B237" s="8">
        <v>23846</v>
      </c>
      <c r="C237">
        <v>548260</v>
      </c>
    </row>
    <row r="238" spans="1:3" x14ac:dyDescent="0.3">
      <c r="A238" s="7">
        <v>44058</v>
      </c>
      <c r="B238" s="8">
        <v>23682</v>
      </c>
      <c r="C238">
        <v>571942</v>
      </c>
    </row>
    <row r="239" spans="1:3" x14ac:dyDescent="0.3">
      <c r="A239" s="7">
        <v>44059</v>
      </c>
      <c r="B239" s="8">
        <v>26014</v>
      </c>
      <c r="C239">
        <v>597956</v>
      </c>
    </row>
    <row r="240" spans="1:3" x14ac:dyDescent="0.3">
      <c r="A240" s="7">
        <v>44060</v>
      </c>
      <c r="B240" s="8">
        <v>18421</v>
      </c>
      <c r="C240">
        <v>616377</v>
      </c>
    </row>
    <row r="241" spans="1:2" x14ac:dyDescent="0.3">
      <c r="A241" s="7"/>
      <c r="B241" s="8"/>
    </row>
    <row r="242" spans="1:2" x14ac:dyDescent="0.3">
      <c r="A242" s="7" t="s">
        <v>214</v>
      </c>
      <c r="B242" s="8" t="s">
        <v>215</v>
      </c>
    </row>
    <row r="243" spans="1:2" x14ac:dyDescent="0.3">
      <c r="A243" s="7" t="s">
        <v>199</v>
      </c>
      <c r="B243" s="8" t="s">
        <v>216</v>
      </c>
    </row>
    <row r="244" spans="1:2" x14ac:dyDescent="0.3">
      <c r="A244" s="7" t="s">
        <v>217</v>
      </c>
      <c r="B244" s="8" t="s">
        <v>218</v>
      </c>
    </row>
    <row r="245" spans="1:2" x14ac:dyDescent="0.3">
      <c r="A245" s="7" t="s">
        <v>219</v>
      </c>
      <c r="B245" s="8" t="s">
        <v>220</v>
      </c>
    </row>
  </sheetData>
  <sortState xmlns:xlrd2="http://schemas.microsoft.com/office/spreadsheetml/2017/richdata2" ref="A18:G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2020-08-18T01:50:24Z</dcterms:modified>
</cp:coreProperties>
</file>