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6E732B3-80CE-4DC4-95A5-218DF3731390}"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<sst xmlns="http://schemas.openxmlformats.org/spreadsheetml/2006/main" count="2921" uniqueCount="1150">
  <si>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</si>
  <si>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</si>
  <si>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</si>
  <si>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</si>
  <si>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</si>
  <si>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</si>
  <si>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</si>
  <si>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</si>
  <si>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</si>
  <si>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</si>
  <si>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</si>
  <si>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</si>
  <si>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</si>
  <si>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</si>
  <si>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</si>
  <si>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</si>
  <si>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</si>
  <si>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</si>
  <si>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</si>
  <si>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</si>
  <si>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</si>
  <si>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</si>
  <si>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</si>
  <si>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</si>
  <si>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</si>
  <si>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</si>
  <si>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</si>
  <si>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</si>
  <si>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</si>
  <si>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</si>
  <si>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</si>
  <si>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</si>
  <si>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</si>
  <si>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</si>
  <si>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</si>
  <si>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</si>
  <si>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</si>
  <si>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</si>
  <si>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</si>
  <si>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</si>
  <si>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</si>
  <si>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</si>
  <si>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</si>
  <si>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</si>
  <si>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</si>
  <si>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</si>
  <si>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</si>
  <si>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</si>
  <si>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</si>
  <si>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</si>
  <si>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</si>
  <si>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</si>
  <si>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</si>
  <si>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</si>
  <si>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</si>
  <si>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</si>
  <si>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</si>
  <si>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</si>
  <si>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</si>
  <si>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</si>
  <si>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</si>
  <si>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</si>
  <si>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</si>
  <si>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</si>
  <si>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</si>
  <si>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</si>
  <si>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</si>
  <si>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</si>
  <si>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</si>
  <si>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</si>
  <si>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</si>
  <si>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</si>
  <si>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</si>
  <si>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</si>
  <si>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</si>
  <si>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</si>
  <si>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</si>
  <si>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</si>
  <si>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</si>
  <si>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</si>
  <si>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</si>
  <si>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</si>
  <si>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</si>
  <si>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</si>
  <si>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</si>
  <si>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</si>
  <si>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</si>
  <si>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</si>
  <si>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</si>
  <si>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</si>
  <si>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</si>
  <si>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</si>
  <si>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</si>
  <si>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</si>
  <si>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</si>
  <si>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</si>
  <si>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</si>
  <si>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</si>
  <si>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</si>
  <si>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</si>
  <si>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</si>
  <si>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</si>
  <si>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</si>
  <si>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</si>
  <si>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</si>
  <si>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</si>
  <si>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</si>
  <si>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</si>
  <si>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</si>
  <si>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</si>
  <si>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</si>
  <si>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</si>
  <si>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</si>
  <si>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</si>
  <si>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</si>
  <si>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</si>
  <si>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</si>
  <si>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</si>
  <si>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</si>
  <si>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</si>
  <si>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</si>
  <si>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</si>
  <si>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</si>
  <si>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</si>
  <si>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</si>
  <si>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</si>
  <si>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</si>
  <si>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</si>
  <si>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</si>
  <si>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</si>
  <si>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</si>
  <si>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</si>
  <si>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</si>
  <si>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</si>
  <si>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</si>
  <si>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</si>
  <si>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</si>
  <si>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</si>
  <si>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</si>
  <si>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</si>
  <si>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</si>
  <si>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</si>
  <si>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</si>
  <si>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</si>
  <si>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</si>
  <si>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</si>
  <si>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</si>
  <si>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</si>
  <si>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</si>
  <si>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</si>
  <si>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</si>
  <si>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</si>
  <si>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</si>
  <si>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</si>
  <si>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</si>
  <si>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</si>
  <si>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</si>
  <si>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</si>
  <si>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</si>
  <si>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</si>
  <si>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</si>
  <si>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</si>
  <si>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</si>
  <si>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</si>
  <si>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</si>
  <si>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</si>
  <si>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</si>
  <si>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</si>
  <si>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</si>
  <si>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</si>
  <si>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</si>
  <si>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</si>
  <si>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</si>
  <si>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</si>
  <si>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</si>
  <si>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</si>
  <si>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</si>
  <si>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</si>
  <si>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</si>
  <si>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</si>
  <si>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</si>
  <si>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</si>
  <si>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</si>
  <si>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</si>
  <si>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</si>
  <si>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</si>
  <si>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</si>
  <si>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</si>
  <si>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</si>
  <si>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</si>
  <si>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</si>
  <si>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</si>
  <si>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</si>
  <si>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</si>
  <si>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</si>
  <si>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</si>
  <si>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</si>
  <si>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</si>
  <si>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</si>
  <si>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</si>
  <si>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</si>
  <si>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</si>
  <si>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</si>
  <si>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</si>
  <si>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</si>
  <si>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</si>
  <si>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</si>
  <si>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</si>
  <si>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</si>
  <si>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</si>
  <si>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</si>
  <si>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</si>
  <si>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</si>
  <si>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</si>
  <si>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</si>
  <si>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</si>
  <si>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</si>
  <si>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</si>
  <si>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</si>
  <si>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</si>
  <si>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</si>
  <si>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</si>
  <si>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</si>
  <si>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</si>
  <si>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</si>
  <si>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</si>
  <si>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</si>
  <si>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</si>
  <si>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</si>
  <si>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</si>
  <si>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</si>
  <si>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</si>
  <si>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</si>
  <si>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</si>
  <si>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</si>
  <si>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</si>
  <si>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</si>
  <si>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</si>
  <si>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</si>
  <si>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</si>
  <si>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</si>
  <si>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</si>
  <si>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</si>
  <si>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</si>
  <si>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</si>
  <si>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</si>
  <si>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</si>
  <si>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</si>
  <si>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</si>
  <si>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</si>
  <si>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</si>
  <si>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</si>
  <si>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</si>
  <si>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</si>
  <si>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</si>
  <si>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</si>
  <si>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</si>
  <si>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</si>
  <si>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</si>
  <si>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</si>
  <si>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</si>
  <si>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</si>
  <si>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</si>
  <si>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</si>
  <si>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</si>
  <si>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</si>
  <si>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</si>
  <si>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</si>
  <si>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</si>
  <si>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</si>
  <si>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</si>
  <si>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</si>
  <si>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</si>
  <si>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</si>
  <si>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</si>
  <si>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</si>
  <si>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</si>
  <si>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</si>
  <si>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</si>
  <si>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</si>
  <si>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</si>
  <si>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</si>
  <si>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</si>
  <si>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</si>
  <si>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</si>
  <si>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</si>
  <si>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</si>
  <si>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</si>
  <si>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</si>
  <si>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</si>
  <si>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</si>
  <si>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</si>
  <si>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</si>
  <si>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</si>
  <si>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</si>
  <si>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</si>
  <si>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</si>
  <si>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</si>
  <si>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</si>
  <si>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</si>
  <si>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</si>
  <si>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</si>
  <si>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</si>
  <si>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</si>
  <si>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</si>
  <si>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</si>
  <si>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</si>
  <si>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</si>
  <si>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</si>
  <si>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</si>
  <si>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</si>
  <si>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</si>
  <si>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</si>
  <si>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</si>
  <si>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</si>
  <si>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</si>
  <si>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</si>
  <si>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</si>
  <si>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</si>
  <si>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</si>
  <si>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</si>
  <si>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</si>
  <si>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</si>
  <si>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</si>
  <si>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</si>
  <si>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</si>
  <si>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</si>
  <si>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</si>
  <si>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</si>
  <si>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</si>
  <si>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</si>
  <si>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</si>
  <si>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</si>
  <si>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</si>
  <si>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</si>
  <si>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</si>
  <si>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</si>
  <si>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</si>
  <si>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</si>
  <si>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</si>
  <si>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</si>
  <si>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</si>
  <si>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</si>
  <si>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</si>
  <si>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</si>
  <si>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</si>
  <si>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</si>
  <si>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</si>
  <si>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</si>
  <si>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</si>
  <si>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</si>
  <si>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</si>
  <si>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</si>
  <si>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</si>
  <si>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</si>
  <si>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</si>
  <si>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</si>
  <si>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</si>
  <si>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</si>
  <si>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</si>
  <si>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</si>
  <si>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</si>
  <si>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</si>
  <si>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</si>
  <si>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</si>
  <si>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</si>
  <si>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</si>
  <si>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</si>
  <si>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</si>
  <si>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</si>
  <si>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</si>
  <si>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</si>
  <si>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</si>
  <si>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</si>
  <si>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</si>
  <si>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</si>
  <si>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</si>
  <si>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</si>
  <si>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</si>
  <si>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</si>
  <si>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</si>
  <si>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</si>
  <si>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</si>
  <si>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</si>
  <si>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</si>
  <si>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</si>
  <si>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</si>
  <si>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</si>
  <si>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</si>
  <si>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</si>
  <si>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</si>
  <si>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</si>
  <si>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</si>
  <si>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</si>
  <si>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</si>
  <si>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</si>
  <si>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</si>
  <si>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</si>
  <si>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</si>
  <si>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</si>
  <si>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</si>
  <si>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</si>
  <si>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</si>
  <si>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</si>
  <si>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</si>
  <si>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</si>
  <si>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</si>
  <si>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</si>
  <si>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</si>
  <si>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</si>
  <si>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</si>
  <si>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</si>
  <si>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</si>
  <si>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</si>
  <si>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</si>
  <si>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</si>
  <si>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</si>
  <si>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</si>
  <si>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</si>
  <si>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</si>
  <si>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</si>
  <si>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</si>
  <si>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</si>
  <si>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</si>
  <si>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</si>
  <si>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</si>
  <si>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</si>
  <si>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</si>
  <si>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</si>
  <si>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</si>
  <si>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</si>
  <si>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</si>
  <si>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</si>
  <si>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</si>
  <si>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</si>
  <si>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</si>
  <si>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</si>
  <si>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</si>
  <si>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</si>
  <si>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</si>
  <si>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</si>
  <si>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</si>
  <si>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</si>
  <si>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</si>
  <si>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</si>
  <si>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</si>
  <si>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</si>
  <si>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</si>
  <si>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</si>
  <si>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</si>
  <si>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</si>
  <si>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</si>
  <si>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</si>
  <si>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</si>
  <si>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</si>
  <si>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</si>
  <si>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</si>
  <si>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</si>
  <si>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</si>
  <si>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</si>
  <si>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</si>
  <si>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</si>
  <si>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</si>
  <si>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</si>
  <si>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</si>
  <si>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</si>
  <si>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</si>
  <si>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</si>
  <si>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</si>
  <si>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</si>
  <si>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</si>
  <si>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</si>
  <si>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</si>
  <si>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</si>
  <si>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</si>
  <si>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</si>
  <si>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</si>
  <si>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</si>
  <si>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</si>
  <si>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</si>
  <si>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</si>
  <si>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</si>
  <si>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</si>
  <si>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</si>
  <si>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</si>
  <si>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</si>
  <si>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</si>
  <si>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</si>
  <si>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</si>
  <si>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</si>
  <si>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</si>
  <si>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</si>
  <si>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</si>
  <si>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</si>
  <si>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</si>
  <si>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</si>
  <si>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</si>
  <si>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</si>
  <si>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</si>
  <si>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</si>
  <si>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</si>
  <si>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</si>
  <si>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</si>
  <si>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</si>
  <si>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</si>
  <si>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</si>
  <si>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</si>
  <si>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</si>
  <si>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</si>
  <si>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</si>
  <si>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</si>
  <si>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</si>
  <si>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</si>
  <si>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</si>
  <si>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</si>
  <si>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</si>
  <si>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</si>
  <si>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</si>
  <si>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</si>
  <si>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</si>
  <si>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</si>
  <si>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</si>
  <si>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</si>
  <si>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</si>
  <si>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</si>
  <si>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</si>
  <si>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</si>
  <si>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</si>
  <si>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</si>
  <si>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</si>
  <si>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</si>
  <si>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</si>
  <si>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</si>
  <si>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</si>
  <si>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</si>
  <si>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</si>
  <si>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</si>
  <si>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</si>
  <si>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</si>
  <si>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</si>
  <si>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</si>
  <si>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</si>
  <si>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</si>
  <si>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</si>
  <si>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</si>
  <si>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</si>
  <si>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</si>
  <si>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</si>
  <si>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</si>
  <si>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</si>
  <si>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</si>
  <si>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</si>
  <si>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</si>
  <si>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</si>
  <si>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</si>
  <si>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</si>
  <si>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</si>
  <si>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</si>
  <si>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</si>
  <si>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</si>
  <si>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</si>
  <si>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</si>
  <si>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</si>
  <si>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</si>
  <si>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</si>
  <si>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</si>
  <si>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</si>
  <si>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</si>
  <si>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</si>
  <si>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</si>
  <si>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</si>
  <si>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</si>
  <si>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</si>
  <si>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</si>
  <si>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</si>
  <si>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</si>
  <si>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</si>
  <si>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</si>
  <si>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</si>
  <si>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</si>
  <si>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</si>
  <si>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</si>
  <si>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</si>
  <si>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</si>
  <si>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</si>
  <si>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</si>
  <si>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</si>
  <si>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</si>
  <si>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</si>
  <si>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</si>
  <si>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</si>
  <si>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</si>
  <si>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</si>
  <si>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</si>
  <si>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</si>
  <si>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</si>
  <si>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</si>
  <si>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</si>
  <si>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</si>
  <si>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</si>
  <si>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</si>
  <si>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</si>
  <si>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</si>
  <si>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</si>
  <si>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</si>
  <si>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</si>
  <si>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</si>
  <si>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</si>
  <si>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</si>
  <si>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</si>
  <si>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</si>
  <si>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</si>
  <si>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</si>
  <si>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</si>
  <si>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</si>
  <si>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</si>
  <si>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</si>
  <si>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</si>
  <si>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</si>
  <si>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</si>
  <si>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</si>
  <si>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</si>
  <si>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</si>
  <si>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</si>
  <si>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</si>
  <si>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</si>
  <si>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</si>
  <si>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</si>
  <si>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</si>
  <si>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</si>
  <si>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</si>
  <si>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</si>
  <si>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</si>
  <si>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</si>
  <si>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</si>
  <si>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</si>
  <si>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</si>
  <si>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</si>
  <si>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</si>
  <si>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</si>
  <si>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</si>
  <si>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</si>
  <si>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</si>
  <si>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</si>
  <si>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</si>
  <si>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</si>
  <si>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</si>
  <si>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</si>
  <si>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</si>
  <si>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</si>
  <si>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</si>
  <si>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</si>
  <si>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</si>
  <si>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</si>
  <si>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</si>
  <si>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</si>
  <si>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</si>
  <si>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</si>
  <si>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</si>
  <si>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</si>
  <si>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</si>
  <si>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</si>
  <si>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</si>
  <si>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</si>
  <si>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</si>
  <si>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</si>
  <si>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</si>
  <si>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</si>
  <si>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</si>
  <si>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</si>
  <si>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</si>
  <si>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</si>
  <si>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</si>
  <si>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</si>
  <si>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</si>
  <si>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</si>
  <si>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</si>
  <si>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</si>
  <si>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</si>
  <si>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</si>
  <si>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</si>
  <si>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</si>
  <si>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</si>
  <si>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</si>
  <si>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</si>
  <si>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</si>
  <si>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</si>
  <si>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</si>
  <si>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</si>
  <si>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</si>
  <si>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</si>
  <si>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</si>
  <si>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</si>
  <si>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</si>
  <si>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</si>
  <si>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</si>
  <si>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</si>
  <si>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</si>
  <si>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</si>
  <si>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</si>
  <si>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</si>
  <si>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</si>
  <si>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</si>
  <si>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</si>
  <si>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</si>
  <si>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</si>
  <si>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</si>
  <si>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</si>
  <si>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</si>
  <si>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</si>
  <si>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</si>
  <si>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</si>
  <si>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</si>
  <si>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</si>
  <si>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</si>
  <si>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</si>
  <si>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</si>
  <si>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</si>
  <si>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</si>
  <si>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</si>
  <si>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</si>
  <si>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</si>
  <si>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</si>
  <si>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</si>
  <si>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</si>
  <si>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</si>
  <si>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</si>
  <si>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</si>
  <si>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</si>
  <si>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</si>
  <si>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</si>
  <si>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</si>
  <si>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</si>
  <si>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</si>
  <si>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</si>
  <si>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</si>
  <si>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</si>
  <si>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</si>
  <si>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</si>
  <si>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</si>
  <si>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</si>
  <si>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</si>
  <si>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</si>
  <si>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</si>
  <si>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</si>
  <si>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</si>
  <si>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</si>
  <si>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</si>
  <si>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</si>
  <si>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</si>
  <si>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</si>
  <si>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</si>
  <si>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</si>
  <si>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</si>
  <si>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</si>
  <si>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</si>
  <si>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</si>
  <si>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</si>
  <si>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</si>
  <si>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</si>
  <si>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</si>
  <si>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</si>
  <si>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</si>
  <si>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</si>
  <si>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</si>
  <si>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</si>
  <si>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</si>
  <si>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</si>
  <si>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</si>
  <si>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</si>
  <si>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</si>
  <si>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</si>
  <si>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</si>
  <si>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</si>
  <si>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</si>
  <si>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</si>
  <si>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</si>
  <si>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</si>
  <si>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</si>
  <si>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</si>
  <si>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</si>
  <si>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</si>
  <si>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</si>
  <si>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</si>
  <si>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</si>
  <si>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</si>
  <si>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</si>
  <si>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</si>
  <si>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</si>
  <si>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</si>
  <si>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</si>
  <si>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</si>
  <si>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</si>
  <si>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</si>
  <si>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</si>
  <si>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</si>
  <si>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</si>
  <si>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</si>
  <si>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</si>
  <si>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</si>
  <si>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</si>
  <si>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</si>
  <si>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</si>
  <si>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</si>
  <si>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</si>
  <si>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</si>
  <si>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</si>
  <si>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</si>
  <si>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</si>
  <si>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</si>
  <si>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</si>
  <si>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</si>
  <si>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</si>
  <si>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</si>
  <si>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</si>
  <si>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</si>
  <si>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</si>
  <si>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</si>
  <si>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</si>
  <si>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</si>
  <si>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</si>
  <si>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</si>
  <si>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</si>
  <si>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</si>
  <si>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</si>
  <si>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</si>
  <si>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</si>
  <si>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</si>
  <si>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</si>
  <si>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</si>
  <si>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</si>
  <si>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</si>
  <si>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</si>
  <si>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</si>
  <si>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</si>
  <si>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</si>
  <si>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</si>
  <si>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</si>
  <si>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</si>
  <si>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</si>
  <si>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</si>
  <si>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</si>
  <si>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</si>
  <si>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</si>
  <si>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</si>
  <si>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</si>
  <si>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</si>
  <si>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</si>
  <si>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</si>
  <si>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</si>
  <si>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</si>
  <si>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</si>
  <si>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</si>
  <si>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</si>
  <si>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</si>
  <si>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</si>
  <si>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</si>
  <si>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</si>
  <si>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</si>
  <si>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</si>
  <si>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</si>
  <si>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</si>
  <si>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</si>
  <si>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</si>
  <si>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</si>
  <si>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</si>
  <si>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</si>
  <si>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</si>
  <si>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</si>
  <si>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</si>
  <si>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</si>
  <si>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</si>
  <si>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</si>
  <si>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</si>
  <si>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</si>
  <si>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</si>
  <si>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</si>
  <si>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</si>
  <si>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</si>
  <si>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</si>
  <si>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</si>
  <si>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</si>
  <si>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</si>
  <si>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</si>
  <si>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</si>
  <si>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</si>
  <si>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</si>
  <si>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</si>
  <si>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</si>
  <si>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</si>
  <si>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</si>
  <si>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</si>
  <si>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</si>
  <si>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</si>
  <si>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</si>
  <si>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</si>
  <si>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</si>
  <si>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</si>
  <si>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</si>
  <si>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</si>
  <si>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</si>
  <si>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</si>
  <si>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</si>
  <si>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</si>
  <si>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</si>
  <si>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</si>
  <si>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</si>
  <si>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</si>
  <si>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</si>
  <si>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</si>
  <si>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</si>
  <si>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</si>
  <si>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</si>
  <si>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</si>
  <si>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</si>
  <si>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</si>
  <si>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</si>
  <si>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</si>
  <si>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</si>
  <si>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</si>
  <si>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</si>
  <si>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</si>
  <si>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</si>
  <si>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</si>
  <si>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</si>
  <si>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</si>
  <si>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</si>
  <si>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</si>
  <si>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</si>
  <si>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</si>
  <si>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</si>
  <si>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</si>
  <si>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</si>
  <si>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</si>
  <si>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</si>
  <si>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</si>
  <si>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</si>
  <si>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</si>
  <si>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</si>
  <si>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</si>
  <si>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</si>
  <si>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</si>
  <si>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</si>
  <si>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</si>
  <si>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</si>
  <si>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</si>
  <si>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</si>
  <si>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</si>
  <si>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</si>
  <si>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</si>
  <si>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</si>
  <si>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</si>
  <si>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</si>
  <si>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</si>
  <si>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</si>
  <si>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</si>
  <si>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</si>
  <si>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</si>
  <si>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</si>
  <si>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</si>
  <si>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</si>
  <si>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</si>
  <si>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</si>
  <si>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</si>
  <si>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</si>
  <si>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</si>
  <si>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</si>
  <si>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</si>
  <si>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</si>
  <si>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</si>
  <si>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</si>
  <si>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</si>
  <si>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</si>
  <si>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</si>
  <si>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</si>
  <si>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</si>
  <si>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</si>
  <si>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</si>
  <si>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</si>
  <si>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</si>
  <si>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</si>
  <si>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</si>
  <si>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</si>
  <si>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</si>
  <si>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</si>
  <si>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</si>
  <si>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</si>
  <si>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</si>
  <si>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</si>
  <si>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</si>
  <si>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</si>
  <si>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</si>
  <si>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</si>
  <si>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</si>
  <si>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</si>
  <si>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</si>
  <si>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</si>
  <si>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</si>
  <si>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</si>
  <si>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</si>
  <si>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</si>
  <si>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</si>
  <si>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</si>
  <si>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</si>
  <si>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</si>
  <si>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</si>
  <si>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</si>
  <si>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</si>
  <si>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</si>
  <si>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</si>
  <si>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</si>
  <si>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</si>
  <si>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</si>
  <si>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</si>
  <si>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</si>
  <si>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</si>
  <si>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</si>
  <si>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</si>
  <si>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</si>
  <si>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</si>
  <si>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</si>
  <si>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</si>
  <si>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</si>
  <si>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</si>
  <si>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</si>
  <si>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</si>
  <si>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</si>
  <si>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</si>
  <si>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</si>
  <si>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</si>
  <si>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</si>
  <si>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</si>
  <si>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</si>
  <si>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</si>
  <si>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</si>
  <si>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</si>
  <si>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</si>
  <si>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</si>
  <si>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</si>
  <si>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</si>
  <si>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</si>
  <si>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</si>
  <si>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</si>
  <si>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</si>
  <si>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</si>
  <si>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</si>
  <si>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</si>
  <si>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</si>
  <si>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</si>
  <si>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</si>
  <si>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</si>
  <si>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</si>
  <si>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</si>
  <si>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</si>
  <si>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</si>
  <si>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</si>
  <si>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</si>
  <si>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</si>
  <si>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</si>
  <si>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</si>
  <si>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</si>
  <si>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</si>
  <si>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</si>
  <si>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</si>
  <si>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</si>
  <si>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</si>
  <si>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</si>
  <si>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</si>
  <si>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</si>
  <si>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</si>
  <si>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</si>
  <si>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</si>
  <si>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</si>
  <si>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</si>
  <si>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</si>
  <si>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</si>
  <si>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</si>
  <si>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</si>
  <si>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</si>
  <si>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</si>
  <si>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</si>
  <si>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</si>
  <si>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</si>
  <si>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</si>
  <si>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</si>
  <si>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</si>
  <si>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</si>
  <si>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</si>
  <si>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</si>
  <si>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</si>
  <si>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</si>
  <si>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</si>
  <si>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</si>
  <si>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</si>
  <si>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</si>
  <si>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</si>
  <si>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</si>
  <si>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</si>
  <si>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</si>
  <si>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</si>
  <si>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</si>
  <si>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</si>
  <si>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</si>
  <si>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</si>
  <si>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</si>
  <si>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</si>
  <si>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</si>
  <si>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</si>
  <si>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</si>
  <si>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</si>
  <si>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</si>
  <si>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</si>
  <si>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</si>
  <si>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</si>
  <si>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</si>
  <si>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</si>
  <si>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</si>
  <si>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</si>
  <si>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</si>
  <si>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</si>
  <si>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</si>
  <si>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</si>
  <si>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</si>
  <si>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</si>
  <si>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</si>
  <si>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</si>
  <si>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</si>
  <si>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</si>
  <si>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</si>
  <si>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</si>
  <si>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</si>
  <si>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</si>
  <si>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</si>
  <si>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</si>
  <si>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</si>
  <si>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</si>
  <si>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</si>
  <si>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</si>
  <si>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</si>
  <si>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</si>
  <si>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</si>
  <si>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</si>
  <si>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</si>
  <si>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</si>
  <si>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</si>
  <si>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</si>
  <si>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31 October 2020</t>
  </si>
  <si>
    <t>Total cases by DHB, as at 9.00 am, 31 October 2020</t>
  </si>
  <si>
    <t>Source: DHB survey as at 9.00 am, 31 October 2020</t>
  </si>
  <si>
    <t>Total cases by age as at 9.00 am, 31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</si>
</sst>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71 ,Recovered 0 ,Deaths 0, &lt;/title&gt;</v>
      </c>
      <c r="G5" s="47">
        <f>VLOOKUP(A5,ImportPopDBH!$A$48:$E$67,5)</f>
        <v>238380</v>
      </c>
      <c r="J5">
        <f>'ImportMoH combined'!E14</f>
        <v>0</v>
      </c>
      <c r="M5">
        <f>'ImportMoH combined'!G14</f>
        <v>0</v>
      </c>
      <c r="P5">
        <f>'ImportMoH combined'!B14</f>
        <v>71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14</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1601</v>
      </c>
      <c r="F40" s="54">
        <f>'ImportMoH combined'!C4</f>
        <v>7</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1957</v>
      </c>
      <c r="F42" s="54">
        <f>'ImportMoH combined'!C6</f>
        <v>7</v>
      </c>
      <c r="V42" s="3" t="s">
        <v>1</v>
      </c>
      <c r="W42">
        <v>0.60438082561506901</v>
      </c>
    </row>
    <row r="43" spans="2:28" x14ac:dyDescent="0.3">
      <c r="B43" t="str">
        <f t="shared" si="1"/>
        <v>text {</v>
      </c>
      <c r="C43" s="52" t="s">
        <v>544</v>
      </c>
      <c r="D43" s="54" t="str">
        <f>'ImportMoH combined'!A7</f>
        <v>Number of recovered cases</v>
      </c>
      <c r="E43" s="54">
        <f>'ImportMoH combined'!B7</f>
        <v>1857</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75</v>
      </c>
      <c r="F45" s="54">
        <f>'ImportMoH combined'!C9</f>
        <v>7</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{v:1601},{v:7}],</v>
      </c>
      <c r="C59" t="s">
        <v>562</v>
      </c>
      <c r="D59" t="str">
        <f t="shared" ref="D59:D64" si="4">D40</f>
        <v>Number of confirmed cases in New Zealand</v>
      </c>
      <c r="E59" s="48" t="s">
        <v>570</v>
      </c>
      <c r="F59">
        <f t="shared" ref="F59:F64" si="5">E40</f>
        <v>1601</v>
      </c>
      <c r="G59" t="s">
        <v>568</v>
      </c>
      <c r="H59">
        <f t="shared" ref="H59:H64" si="6">F40</f>
        <v>7</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{v:1957},{v:7}],</v>
      </c>
      <c r="C61" t="s">
        <v>562</v>
      </c>
      <c r="D61" t="str">
        <f t="shared" si="4"/>
        <v>Number of confirmed and probable cases</v>
      </c>
      <c r="E61" s="48" t="s">
        <v>570</v>
      </c>
      <c r="F61">
        <f t="shared" si="5"/>
        <v>1957</v>
      </c>
      <c r="G61" t="s">
        <v>568</v>
      </c>
      <c r="H61">
        <f t="shared" si="6"/>
        <v>7</v>
      </c>
      <c r="I61" t="s">
        <v>569</v>
      </c>
      <c r="J61" t="s">
        <v>565</v>
      </c>
      <c r="AB61" s="12" t="s">
        <v>369</v>
      </c>
    </row>
    <row r="62" spans="1:28" x14ac:dyDescent="0.3">
      <c r="B62" t="str">
        <f t="shared" si="3"/>
        <v>['Number of recovered cases',  {v:1857},{v:0}],</v>
      </c>
      <c r="C62" t="s">
        <v>562</v>
      </c>
      <c r="D62" t="str">
        <f t="shared" si="4"/>
        <v>Number of recovered cases</v>
      </c>
      <c r="E62" s="48" t="s">
        <v>570</v>
      </c>
      <c r="F62">
        <f t="shared" si="5"/>
        <v>1857</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{v:75},{v:7}]</v>
      </c>
      <c r="C64" t="s">
        <v>562</v>
      </c>
      <c r="D64" t="str">
        <f t="shared" si="4"/>
        <v>Number of active cases</v>
      </c>
      <c r="E64" s="48" t="s">
        <v>570</v>
      </c>
      <c r="F64">
        <f t="shared" si="5"/>
        <v>75</v>
      </c>
      <c r="G64" t="s">
        <v>568</v>
      </c>
      <c r="H64">
        <f t="shared" si="6"/>
        <v>7</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44135</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31-10-20&lt;/h1&gt;</v>
      </c>
      <c r="C159" s="51">
        <f ca="1">TODAY()</f>
        <v>44135</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1957 , Active:    75 , Deaths:    25 , Recovered:    1857&lt;/h2&gt;</v>
      </c>
      <c r="C160" s="51" t="s">
        <v>957</v>
      </c>
      <c r="D160">
        <f>E42</f>
        <v>1957</v>
      </c>
      <c r="E160" t="s">
        <v>604</v>
      </c>
      <c r="F160">
        <f>D160-H160-J160</f>
        <v>75</v>
      </c>
      <c r="G160" t="s">
        <v>605</v>
      </c>
      <c r="H160">
        <f>E44</f>
        <v>25</v>
      </c>
      <c r="I160" t="s">
        <v>606</v>
      </c>
      <c r="J160">
        <f>E43</f>
        <v>1857</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&lt;strong&gt;246&lt;/strong&gt; days&lt;br&gt;</v>
      </c>
      <c r="C163" t="s">
        <v>949</v>
      </c>
      <c r="D163" s="50">
        <f ca="1">TODAY()-D162</f>
        <v>246</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&lt;strong&gt;220&lt;/strong&gt;, -192 days to go of 4 week lockdown</v>
      </c>
      <c r="C164" t="s">
        <v>951</v>
      </c>
      <c r="D164" s="50">
        <f ca="1">TODAY() -E154</f>
        <v>220</v>
      </c>
      <c r="E164" t="s">
        <v>952</v>
      </c>
      <c r="F164" s="9">
        <f ca="1">VALUE(E155-TODAY())</f>
        <v>-192</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14</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14</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71</v>
      </c>
      <c r="R178" s="6">
        <f>'ImportMoH combined'!C38</f>
        <v>181</v>
      </c>
      <c r="S178" s="6">
        <f>'ImportMoH combined'!D38</f>
        <v>0</v>
      </c>
      <c r="T178" s="6">
        <f>'ImportMoH combined'!E38</f>
        <v>252</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71</v>
      </c>
      <c r="P190" s="6"/>
      <c r="Q190" s="6"/>
      <c r="R190" s="6"/>
      <c r="S190" s="6"/>
    </row>
    <row r="191" spans="2:25" x14ac:dyDescent="0.3">
      <c r="C191" t="s">
        <v>466</v>
      </c>
      <c r="F191">
        <v>4</v>
      </c>
      <c r="P191" s="6"/>
      <c r="Q191" s="6"/>
      <c r="R191" s="6"/>
      <c r="S191" s="6"/>
    </row>
    <row r="192" spans="2:25" x14ac:dyDescent="0.3">
      <c r="C192" t="s">
        <v>472</v>
      </c>
      <c r="F192">
        <f>ROUND(F190/4,0)</f>
        <v>18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opacity="0.253521126760563"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0.25352112676056338</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opacity="0.253521126760563" style="mix-blend-mode: overlay"&gt;&lt;title&gt;Bay of Plenty DHB @Pop = 238380 ,   Confirmed  = 0, new today= 0 ,Active 71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0.25352112676056338</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opacity="0.253521126760563"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0.25352112676056338</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opacity="0.253521126760563"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0.25352112676056338</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opacity="0.267605633802817"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0.26760563380281688</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opacity="0.253521126760563"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0.25352112676056338</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opacity="0.253521126760563"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0.25352112676056338</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opacity="0.253521126760563"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0.25352112676056338</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opacity="0.253521126760563"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0.25352112676056338</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opacity="0.253521126760563"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0.25352112676056338</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opacity="0.253521126760563"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0.25352112676056338</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opacity="0.253521126760563"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0.25352112676056338</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opacity="0.253521126760563"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0.25352112676056338</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opacity="0.253521126760563"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0.25352112676056338</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opacity="0.253521126760563"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0.25352112676056338</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opacity="0.253521126760563"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0.25352112676056338</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opacity="0.253521126760563"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0.25352112676056338</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opacity="0.295774647887324"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0.29577464788732394</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opacity="0.253521126760563"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0.25352112676056338</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opacity="0.253521126760563"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0.25352112676056338</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0.253521126760563Managed Isolationgreengreengreengreengreengreen</v>
      </c>
      <c r="D222" s="6">
        <f t="shared" si="10"/>
        <v>0.25352112676056338</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71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71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4" sqref="B4"/>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554687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1601</v>
      </c>
      <c r="C4">
        <v>7</v>
      </c>
    </row>
    <row r="5" spans="1:10" x14ac:dyDescent="0.3">
      <c r="A5" t="s">
        <v>200</v>
      </c>
      <c r="B5">
        <v>356</v>
      </c>
      <c r="C5">
        <v>0</v>
      </c>
      <c r="J5" t="e">
        <f>te</f>
        <v>#NAME?</v>
      </c>
    </row>
    <row r="6" spans="1:10" x14ac:dyDescent="0.3">
      <c r="A6" t="s">
        <v>201</v>
      </c>
      <c r="B6" s="5">
        <v>1957</v>
      </c>
      <c r="C6">
        <v>7</v>
      </c>
    </row>
    <row r="7" spans="1:10" x14ac:dyDescent="0.3">
      <c r="A7" t="s">
        <v>202</v>
      </c>
      <c r="B7" s="5">
        <v>1857</v>
      </c>
      <c r="C7">
        <v>0</v>
      </c>
    </row>
    <row r="8" spans="1:10" x14ac:dyDescent="0.3">
      <c r="A8" t="s">
        <v>203</v>
      </c>
      <c r="B8" s="5">
        <v>25</v>
      </c>
      <c r="C8">
        <v>0</v>
      </c>
    </row>
    <row r="9" spans="1:10" x14ac:dyDescent="0.3">
      <c r="A9" t="s">
        <v>1029</v>
      </c>
      <c r="B9">
        <v>75</v>
      </c>
      <c r="C9">
        <v>7</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282</v>
      </c>
      <c r="B14" s="49">
        <v>71</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14</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14</v>
      </c>
    </row>
    <row r="38" spans="1:12" x14ac:dyDescent="0.3">
      <c r="A38" t="s">
        <v>1132</v>
      </c>
      <c r="B38" s="49">
        <v>71</v>
      </c>
      <c r="C38">
        <v>181</v>
      </c>
      <c r="D38">
        <v>0</v>
      </c>
      <c r="E38">
        <v>252</v>
      </c>
      <c r="F38">
        <v>7</v>
      </c>
    </row>
    <row r="39" spans="1:12" x14ac:dyDescent="0.3">
      <c r="A39" t="s">
        <v>206</v>
      </c>
      <c r="B39">
        <v>75</v>
      </c>
      <c r="C39">
        <v>1857</v>
      </c>
      <c r="D39">
        <v>25</v>
      </c>
      <c r="E39">
        <v>1957</v>
      </c>
      <c r="F39">
        <v>7</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3</v>
      </c>
      <c r="C47">
        <v>78</v>
      </c>
      <c r="D47">
        <v>0</v>
      </c>
      <c r="E47">
        <v>81</v>
      </c>
      <c r="H47" t="e">
        <f t="shared" si="0"/>
        <v>#VALUE!</v>
      </c>
    </row>
    <row r="48" spans="1:12" x14ac:dyDescent="0.3">
      <c r="A48" t="s">
        <v>989</v>
      </c>
      <c r="B48" s="9">
        <v>5</v>
      </c>
      <c r="C48">
        <v>168</v>
      </c>
      <c r="D48">
        <v>0</v>
      </c>
      <c r="E48">
        <v>173</v>
      </c>
      <c r="H48">
        <f t="shared" si="0"/>
        <v>300</v>
      </c>
    </row>
    <row r="49" spans="1:8" x14ac:dyDescent="0.3">
      <c r="A49" t="s">
        <v>990</v>
      </c>
      <c r="B49" s="9">
        <v>14</v>
      </c>
      <c r="C49">
        <v>441</v>
      </c>
      <c r="D49">
        <v>0</v>
      </c>
      <c r="E49">
        <v>455</v>
      </c>
      <c r="H49">
        <f t="shared" si="0"/>
        <v>500</v>
      </c>
    </row>
    <row r="50" spans="1:8" x14ac:dyDescent="0.3">
      <c r="A50" t="s">
        <v>991</v>
      </c>
      <c r="B50" s="9">
        <v>17</v>
      </c>
      <c r="C50">
        <v>323</v>
      </c>
      <c r="D50">
        <v>0</v>
      </c>
      <c r="E50">
        <v>340</v>
      </c>
      <c r="H50">
        <f t="shared" si="0"/>
        <v>1400</v>
      </c>
    </row>
    <row r="51" spans="1:8" x14ac:dyDescent="0.3">
      <c r="A51" t="s">
        <v>992</v>
      </c>
      <c r="B51" s="9">
        <v>17</v>
      </c>
      <c r="C51">
        <v>258</v>
      </c>
      <c r="D51">
        <v>0</v>
      </c>
      <c r="E51">
        <v>275</v>
      </c>
      <c r="H51">
        <f t="shared" si="0"/>
        <v>1700</v>
      </c>
    </row>
    <row r="52" spans="1:8" x14ac:dyDescent="0.3">
      <c r="A52" t="s">
        <v>993</v>
      </c>
      <c r="B52" s="9">
        <v>9</v>
      </c>
      <c r="C52" s="9">
        <v>286</v>
      </c>
      <c r="D52" s="9">
        <v>2</v>
      </c>
      <c r="E52" s="9">
        <v>297</v>
      </c>
      <c r="F52" s="9"/>
      <c r="H52">
        <f>SUM(H48:H51)</f>
        <v>3900</v>
      </c>
    </row>
    <row r="53" spans="1:8" x14ac:dyDescent="0.3">
      <c r="A53" t="s">
        <v>994</v>
      </c>
      <c r="B53" s="5">
        <v>10</v>
      </c>
      <c r="C53" s="46">
        <v>196</v>
      </c>
      <c r="D53" s="46">
        <v>3</v>
      </c>
      <c r="E53" s="46">
        <v>209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75</v>
      </c>
      <c r="C57" s="46">
        <v>1857</v>
      </c>
      <c r="D57" s="80">
        <v>25</v>
      </c>
      <c r="E57" s="46">
        <v>1957</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2020-10-31T09:18:39Z</dcterms:modified>
</cp:coreProperties>
</file>