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50416DA3-0C42-43B2-AFFE-C19027EDCE5E}" xr6:coauthVersionLast="45" xr6:coauthVersionMax="45" xr10:uidLastSave="{00000000-0000-0000-0000-000000000000}"/>
  <bookViews>
    <workbookView xWindow="-118" yWindow="-118" windowWidth="29769" windowHeight="199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<sst xmlns="http://schemas.openxmlformats.org/spreadsheetml/2006/main" count="2921" uniqueCount="1150">
  <si>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</si>
  <si>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</si>
  <si>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</si>
  <si>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</si>
  <si>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</si>
  <si>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</si>
  <si>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</si>
  <si>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</si>
  <si>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</si>
  <si>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</si>
  <si>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</si>
  <si>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</si>
  <si>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</si>
  <si>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</si>
  <si>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</si>
  <si>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</si>
  <si>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</si>
  <si>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</si>
  <si>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</si>
  <si>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</si>
  <si>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</si>
  <si>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</si>
  <si>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</si>
  <si>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</si>
  <si>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</si>
  <si>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</si>
  <si>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</si>
  <si>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</si>
  <si>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</si>
  <si>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</si>
  <si>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</si>
  <si>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</si>
  <si>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</si>
  <si>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</si>
  <si>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</si>
  <si>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</si>
  <si>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</si>
  <si>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</si>
  <si>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</si>
  <si>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</si>
  <si>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</si>
  <si>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</si>
  <si>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</si>
  <si>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</si>
  <si>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</si>
  <si>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</si>
  <si>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</si>
  <si>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</si>
  <si>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</si>
  <si>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</si>
  <si>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</si>
  <si>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</si>
  <si>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</si>
  <si>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</si>
  <si>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</si>
  <si>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</si>
  <si>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</si>
  <si>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</si>
  <si>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</si>
  <si>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</si>
  <si>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</si>
  <si>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</si>
  <si>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</si>
  <si>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</si>
  <si>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</si>
  <si>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</si>
  <si>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</si>
  <si>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</si>
  <si>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</si>
  <si>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</si>
  <si>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</si>
  <si>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</si>
  <si>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</si>
  <si>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</si>
  <si>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</si>
  <si>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</si>
  <si>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</si>
  <si>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</si>
  <si>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</si>
  <si>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</si>
  <si>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</si>
  <si>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</si>
  <si>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</si>
  <si>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</si>
  <si>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</si>
  <si>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</si>
  <si>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</si>
  <si>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</si>
  <si>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</si>
  <si>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</si>
  <si>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</si>
  <si>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</si>
  <si>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</si>
  <si>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</si>
  <si>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</si>
  <si>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</si>
  <si>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</si>
  <si>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</si>
  <si>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</si>
  <si>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</si>
  <si>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</si>
  <si>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</si>
  <si>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</si>
  <si>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</si>
  <si>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</si>
  <si>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</si>
  <si>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</si>
  <si>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</si>
  <si>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</si>
  <si>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</si>
  <si>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</si>
  <si>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</si>
  <si>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</si>
  <si>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</si>
  <si>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</si>
  <si>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</si>
  <si>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</si>
  <si>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</si>
  <si>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</si>
  <si>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</si>
  <si>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</si>
  <si>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</si>
  <si>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</si>
  <si>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</si>
  <si>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</si>
  <si>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</si>
  <si>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</si>
  <si>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</si>
  <si>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</si>
  <si>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</si>
  <si>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</si>
  <si>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</si>
  <si>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</si>
  <si>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</si>
  <si>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</si>
  <si>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</si>
  <si>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</si>
  <si>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</si>
  <si>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</si>
  <si>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</si>
  <si>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</si>
  <si>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</si>
  <si>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</si>
  <si>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</si>
  <si>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</si>
  <si>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</si>
  <si>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</si>
  <si>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</si>
  <si>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</si>
  <si>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</si>
  <si>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</si>
  <si>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</si>
  <si>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</si>
  <si>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</si>
  <si>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</si>
  <si>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</si>
  <si>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</si>
  <si>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</si>
  <si>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</si>
  <si>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</si>
  <si>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</si>
  <si>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</si>
  <si>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</si>
  <si>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</si>
  <si>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</si>
  <si>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</si>
  <si>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</si>
  <si>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</si>
  <si>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</si>
  <si>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</si>
  <si>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</si>
  <si>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</si>
  <si>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</si>
  <si>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</si>
  <si>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</si>
  <si>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</si>
  <si>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</si>
  <si>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</si>
  <si>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</si>
  <si>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</si>
  <si>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</si>
  <si>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</si>
  <si>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</si>
  <si>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</si>
  <si>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</si>
  <si>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</si>
  <si>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</si>
  <si>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</si>
  <si>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</si>
  <si>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</si>
  <si>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</si>
  <si>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</si>
  <si>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</si>
  <si>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</si>
  <si>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</si>
  <si>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</si>
  <si>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</si>
  <si>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</si>
  <si>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</si>
  <si>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</si>
  <si>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</si>
  <si>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</si>
  <si>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</si>
  <si>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</si>
  <si>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</si>
  <si>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</si>
  <si>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</si>
  <si>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</si>
  <si>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</si>
  <si>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</si>
  <si>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</si>
  <si>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</si>
  <si>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</si>
  <si>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</si>
  <si>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</si>
  <si>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</si>
  <si>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</si>
  <si>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</si>
  <si>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</si>
  <si>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</si>
  <si>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</si>
  <si>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</si>
  <si>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</si>
  <si>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</si>
  <si>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</si>
  <si>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</si>
  <si>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</si>
  <si>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</si>
  <si>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</si>
  <si>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</si>
  <si>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</si>
  <si>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</si>
  <si>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</si>
  <si>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</si>
  <si>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</si>
  <si>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</si>
  <si>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</si>
  <si>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</si>
  <si>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</si>
  <si>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</si>
  <si>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</si>
  <si>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</si>
  <si>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</si>
  <si>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</si>
  <si>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</si>
  <si>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</si>
  <si>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</si>
  <si>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</si>
  <si>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</si>
  <si>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</si>
  <si>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</si>
  <si>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</si>
  <si>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</si>
  <si>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</si>
  <si>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</si>
  <si>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</si>
  <si>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</si>
  <si>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</si>
  <si>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</si>
  <si>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</si>
  <si>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</si>
  <si>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</si>
  <si>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</si>
  <si>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</si>
  <si>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</si>
  <si>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</si>
  <si>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</si>
  <si>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</si>
  <si>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</si>
  <si>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</si>
  <si>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</si>
  <si>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</si>
  <si>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</si>
  <si>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</si>
  <si>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</si>
  <si>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</si>
  <si>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</si>
  <si>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</si>
  <si>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</si>
  <si>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</si>
  <si>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</si>
  <si>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</si>
  <si>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</si>
  <si>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</si>
  <si>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</si>
  <si>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</si>
  <si>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</si>
  <si>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</si>
  <si>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</si>
  <si>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</si>
  <si>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</si>
  <si>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</si>
  <si>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</si>
  <si>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</si>
  <si>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</si>
  <si>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</si>
  <si>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</si>
  <si>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</si>
  <si>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</si>
  <si>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</si>
  <si>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</si>
  <si>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</si>
  <si>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</si>
  <si>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</si>
  <si>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</si>
  <si>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</si>
  <si>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</si>
  <si>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</si>
  <si>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</si>
  <si>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</si>
  <si>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</si>
  <si>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</si>
  <si>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</si>
  <si>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</si>
  <si>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</si>
  <si>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</si>
  <si>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</si>
  <si>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</si>
  <si>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</si>
  <si>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</si>
  <si>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</si>
  <si>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</si>
  <si>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</si>
  <si>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</si>
  <si>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</si>
  <si>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</si>
  <si>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</si>
  <si>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</si>
  <si>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</si>
  <si>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</si>
  <si>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</si>
  <si>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</si>
  <si>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</si>
  <si>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</si>
  <si>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</si>
  <si>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</si>
  <si>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</si>
  <si>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</si>
  <si>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</si>
  <si>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</si>
  <si>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</si>
  <si>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</si>
  <si>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</si>
  <si>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</si>
  <si>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</si>
  <si>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</si>
  <si>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</si>
  <si>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</si>
  <si>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</si>
  <si>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</si>
  <si>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</si>
  <si>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</si>
  <si>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</si>
  <si>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</si>
  <si>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</si>
  <si>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</si>
  <si>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</si>
  <si>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</si>
  <si>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</si>
  <si>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</si>
  <si>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</si>
  <si>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</si>
  <si>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</si>
  <si>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</si>
  <si>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</si>
  <si>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</si>
  <si>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</si>
  <si>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</si>
  <si>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</si>
  <si>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</si>
  <si>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</si>
  <si>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</si>
  <si>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</si>
  <si>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</si>
  <si>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</si>
  <si>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</si>
  <si>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</si>
  <si>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</si>
  <si>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</si>
  <si>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</si>
  <si>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</si>
  <si>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</si>
  <si>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</si>
  <si>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</si>
  <si>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</si>
  <si>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</si>
  <si>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</si>
  <si>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</si>
  <si>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</si>
  <si>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</si>
  <si>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</si>
  <si>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</si>
  <si>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</si>
  <si>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</si>
  <si>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</si>
  <si>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</si>
  <si>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</si>
  <si>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</si>
  <si>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</si>
  <si>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</si>
  <si>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</si>
  <si>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</si>
  <si>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</si>
  <si>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</si>
  <si>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</si>
  <si>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</si>
  <si>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</si>
  <si>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</si>
  <si>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</si>
  <si>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</si>
  <si>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</si>
  <si>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</si>
  <si>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</si>
  <si>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</si>
  <si>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</si>
  <si>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</si>
  <si>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</si>
  <si>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</si>
  <si>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</si>
  <si>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</si>
  <si>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</si>
  <si>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</si>
  <si>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</si>
  <si>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</si>
  <si>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</si>
  <si>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</si>
  <si>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</si>
  <si>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</si>
  <si>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</si>
  <si>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</si>
  <si>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</si>
  <si>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</si>
  <si>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</si>
  <si>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</si>
  <si>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</si>
  <si>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</si>
  <si>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</si>
  <si>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</si>
  <si>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</si>
  <si>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</si>
  <si>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</si>
  <si>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</si>
  <si>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</si>
  <si>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</si>
  <si>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</si>
  <si>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</si>
  <si>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</si>
  <si>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</si>
  <si>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</si>
  <si>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</si>
  <si>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</si>
  <si>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</si>
  <si>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</si>
  <si>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</si>
  <si>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</si>
  <si>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</si>
  <si>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</si>
  <si>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</si>
  <si>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</si>
  <si>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</si>
  <si>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</si>
  <si>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</si>
  <si>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</si>
  <si>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</si>
  <si>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</si>
  <si>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</si>
  <si>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</si>
  <si>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</si>
  <si>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</si>
  <si>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</si>
  <si>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</si>
  <si>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</si>
  <si>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</si>
  <si>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</si>
  <si>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</si>
  <si>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</si>
  <si>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</si>
  <si>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</si>
  <si>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</si>
  <si>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</si>
  <si>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</si>
  <si>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</si>
  <si>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</si>
  <si>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</si>
  <si>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</si>
  <si>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</si>
  <si>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</si>
  <si>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</si>
  <si>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</si>
  <si>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</si>
  <si>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</si>
  <si>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</si>
  <si>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</si>
  <si>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</si>
  <si>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</si>
  <si>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</si>
  <si>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</si>
  <si>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</si>
  <si>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</si>
  <si>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</si>
  <si>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</si>
  <si>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</si>
  <si>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</si>
  <si>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</si>
  <si>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</si>
  <si>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</si>
  <si>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</si>
  <si>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</si>
  <si>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</si>
  <si>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</si>
  <si>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</si>
  <si>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</si>
  <si>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</si>
  <si>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</si>
  <si>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</si>
  <si>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</si>
  <si>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</si>
  <si>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</si>
  <si>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</si>
  <si>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</si>
  <si>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</si>
  <si>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</si>
  <si>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</si>
  <si>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</si>
  <si>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</si>
  <si>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</si>
  <si>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</si>
  <si>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</si>
  <si>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</si>
  <si>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</si>
  <si>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</si>
  <si>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</si>
  <si>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</si>
  <si>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</si>
  <si>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</si>
  <si>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</si>
  <si>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</si>
  <si>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</si>
  <si>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</si>
  <si>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</si>
  <si>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</si>
  <si>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</si>
  <si>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</si>
  <si>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</si>
  <si>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</si>
  <si>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</si>
  <si>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</si>
  <si>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</si>
  <si>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</si>
  <si>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</si>
  <si>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</si>
  <si>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</si>
  <si>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</si>
  <si>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</si>
  <si>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</si>
  <si>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</si>
  <si>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</si>
  <si>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</si>
  <si>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</si>
  <si>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</si>
  <si>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</si>
  <si>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</si>
  <si>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</si>
  <si>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</si>
  <si>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</si>
  <si>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</si>
  <si>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</si>
  <si>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</si>
  <si>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</si>
  <si>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</si>
  <si>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</si>
  <si>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</si>
  <si>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</si>
  <si>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</si>
  <si>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</si>
  <si>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</si>
  <si>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</si>
  <si>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</si>
  <si>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</si>
  <si>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</si>
  <si>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</si>
  <si>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</si>
  <si>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</si>
  <si>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</si>
  <si>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</si>
  <si>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</si>
  <si>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</si>
  <si>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</si>
  <si>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</si>
  <si>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</si>
  <si>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</si>
  <si>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</si>
  <si>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</si>
  <si>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</si>
  <si>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</si>
  <si>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</si>
  <si>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</si>
  <si>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</si>
  <si>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</si>
  <si>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</si>
  <si>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</si>
  <si>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</si>
  <si>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</si>
  <si>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</si>
  <si>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</si>
  <si>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</si>
  <si>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</si>
  <si>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</si>
  <si>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</si>
  <si>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</si>
  <si>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</si>
  <si>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</si>
  <si>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</si>
  <si>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</si>
  <si>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</si>
  <si>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</si>
  <si>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</si>
  <si>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</si>
  <si>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</si>
  <si>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</si>
  <si>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</si>
  <si>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</si>
  <si>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</si>
  <si>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</si>
  <si>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</si>
  <si>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</si>
  <si>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</si>
  <si>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</si>
  <si>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</si>
  <si>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</si>
  <si>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</si>
  <si>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</si>
  <si>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</si>
  <si>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</si>
  <si>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</si>
  <si>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</si>
  <si>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</si>
  <si>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</si>
  <si>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</si>
  <si>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</si>
  <si>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</si>
  <si>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</si>
  <si>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</si>
  <si>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</si>
  <si>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</si>
  <si>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</si>
  <si>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</si>
  <si>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</si>
  <si>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</si>
  <si>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</si>
  <si>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</si>
  <si>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</si>
  <si>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</si>
  <si>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</si>
  <si>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</si>
  <si>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</si>
  <si>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</si>
  <si>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</si>
  <si>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</si>
  <si>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</si>
  <si>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</si>
  <si>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</si>
  <si>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</si>
  <si>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</si>
  <si>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</si>
  <si>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</si>
  <si>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</si>
  <si>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</si>
  <si>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</si>
  <si>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</si>
  <si>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</si>
  <si>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</si>
  <si>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</si>
  <si>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</si>
  <si>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</si>
  <si>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</si>
  <si>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</si>
  <si>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</si>
  <si>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</si>
  <si>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</si>
  <si>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</si>
  <si>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</si>
  <si>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</si>
  <si>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</si>
  <si>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</si>
  <si>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</si>
  <si>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</si>
  <si>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</si>
  <si>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</si>
  <si>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</si>
  <si>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</si>
  <si>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</si>
  <si>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</si>
  <si>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</si>
  <si>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</si>
  <si>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</si>
  <si>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</si>
  <si>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</si>
  <si>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</si>
  <si>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</si>
  <si>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</si>
  <si>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</si>
  <si>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</si>
  <si>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</si>
  <si>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</si>
  <si>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</si>
  <si>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</si>
  <si>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</si>
  <si>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</si>
  <si>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</si>
  <si>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</si>
  <si>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</si>
  <si>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</si>
  <si>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</si>
  <si>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</si>
  <si>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</si>
  <si>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</si>
  <si>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</si>
  <si>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</si>
  <si>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</si>
  <si>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</si>
  <si>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</si>
  <si>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</si>
  <si>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</si>
  <si>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</si>
  <si>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</si>
  <si>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</si>
  <si>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</si>
  <si>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</si>
  <si>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</si>
  <si>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</si>
  <si>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</si>
  <si>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</si>
  <si>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</si>
  <si>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</si>
  <si>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</si>
  <si>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</si>
  <si>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</si>
  <si>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</si>
  <si>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</si>
  <si>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</si>
  <si>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</si>
  <si>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</si>
  <si>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</si>
  <si>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</si>
  <si>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</si>
  <si>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</si>
  <si>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</si>
  <si>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</si>
  <si>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</si>
  <si>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</si>
  <si>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</si>
  <si>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</si>
  <si>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</si>
  <si>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</si>
  <si>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</si>
  <si>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</si>
  <si>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</si>
  <si>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</si>
  <si>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</si>
  <si>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</si>
  <si>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</si>
  <si>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</si>
  <si>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</si>
  <si>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</si>
  <si>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</si>
  <si>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</si>
  <si>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</si>
  <si>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</si>
  <si>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</si>
  <si>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</si>
  <si>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</si>
  <si>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</si>
  <si>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</si>
  <si>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</si>
  <si>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</si>
  <si>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</si>
  <si>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</si>
  <si>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</si>
  <si>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</si>
  <si>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</si>
  <si>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</si>
  <si>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</si>
  <si>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</si>
  <si>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</si>
  <si>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</si>
  <si>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</si>
  <si>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</si>
  <si>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</si>
  <si>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</si>
  <si>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</si>
  <si>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</si>
  <si>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</si>
  <si>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</si>
  <si>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</si>
  <si>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</si>
  <si>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</si>
  <si>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</si>
  <si>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</si>
  <si>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</si>
  <si>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</si>
  <si>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</si>
  <si>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</si>
  <si>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</si>
  <si>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</si>
  <si>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</si>
  <si>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</si>
  <si>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</si>
  <si>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</si>
  <si>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</si>
  <si>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</si>
  <si>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</si>
  <si>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</si>
  <si>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</si>
  <si>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</si>
  <si>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</si>
  <si>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</si>
  <si>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</si>
  <si>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</si>
  <si>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</si>
  <si>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</si>
  <si>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</si>
  <si>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</si>
  <si>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</si>
  <si>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</si>
  <si>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</si>
  <si>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</si>
  <si>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</si>
  <si>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</si>
  <si>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</si>
  <si>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</si>
  <si>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</si>
  <si>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</si>
  <si>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</si>
  <si>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</si>
  <si>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</si>
  <si>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</si>
  <si>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</si>
  <si>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</si>
  <si>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</si>
  <si>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</si>
  <si>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</si>
  <si>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</si>
  <si>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</si>
  <si>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</si>
  <si>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</si>
  <si>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</si>
  <si>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</si>
  <si>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</si>
  <si>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</si>
  <si>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</si>
  <si>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</si>
  <si>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</si>
  <si>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</si>
  <si>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</si>
  <si>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</si>
  <si>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</si>
  <si>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</si>
  <si>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</si>
  <si>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</si>
  <si>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</si>
  <si>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</si>
  <si>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</si>
  <si>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</si>
  <si>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</si>
  <si>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</si>
  <si>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</si>
  <si>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</si>
  <si>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</si>
  <si>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</si>
  <si>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</si>
  <si>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</si>
  <si>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</si>
  <si>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</si>
  <si>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</si>
  <si>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</si>
  <si>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</si>
  <si>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</si>
  <si>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</si>
  <si>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</si>
  <si>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</si>
  <si>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</si>
  <si>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</si>
  <si>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</si>
  <si>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</si>
  <si>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</si>
  <si>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</si>
  <si>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</si>
  <si>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</si>
  <si>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</si>
  <si>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</si>
  <si>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</si>
  <si>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</si>
  <si>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</si>
  <si>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</si>
  <si>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</si>
  <si>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</si>
  <si>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</si>
  <si>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</si>
  <si>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</si>
  <si>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</si>
  <si>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</si>
  <si>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</si>
  <si>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</si>
  <si>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</si>
  <si>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</si>
  <si>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</si>
  <si>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</si>
  <si>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</si>
  <si>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</si>
  <si>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</si>
  <si>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</si>
  <si>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</si>
  <si>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</si>
  <si>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</si>
  <si>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</si>
  <si>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</si>
  <si>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</si>
  <si>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</si>
  <si>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</si>
  <si>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</si>
  <si>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</si>
  <si>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</si>
  <si>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</si>
  <si>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</si>
  <si>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</si>
  <si>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</si>
  <si>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</si>
  <si>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</si>
  <si>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</si>
  <si>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</si>
  <si>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</si>
  <si>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</si>
  <si>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</si>
  <si>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</si>
  <si>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</si>
  <si>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</si>
  <si>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</si>
  <si>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</si>
  <si>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</si>
  <si>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</si>
  <si>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</si>
  <si>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</si>
  <si>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</si>
  <si>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</si>
  <si>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</si>
  <si>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</si>
  <si>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</si>
  <si>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</si>
  <si>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</si>
  <si>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</si>
  <si>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</si>
  <si>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</si>
  <si>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</si>
  <si>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</si>
  <si>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</si>
  <si>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</si>
  <si>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</si>
  <si>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</si>
  <si>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</si>
  <si>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</si>
  <si>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</si>
  <si>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</si>
  <si>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</si>
  <si>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</si>
  <si>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</si>
  <si>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</si>
  <si>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</si>
  <si>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</si>
  <si>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</si>
  <si>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</si>
  <si>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</si>
  <si>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</si>
  <si>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</si>
  <si>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</si>
  <si>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</si>
  <si>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</si>
  <si>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</si>
  <si>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</si>
  <si>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</si>
  <si>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</si>
  <si>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</si>
  <si>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</si>
  <si>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</si>
  <si>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</si>
  <si>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</si>
  <si>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</si>
  <si>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</si>
  <si>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</si>
  <si>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</si>
  <si>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</si>
  <si>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</si>
  <si>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</si>
  <si>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</si>
  <si>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</si>
  <si>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</si>
  <si>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</si>
  <si>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</si>
  <si>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</si>
  <si>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</si>
  <si>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</si>
  <si>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</si>
  <si>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</si>
  <si>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</si>
  <si>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</si>
  <si>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</si>
  <si>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</si>
  <si>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</si>
  <si>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</si>
  <si>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</si>
  <si>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</si>
  <si>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</si>
  <si>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</si>
  <si>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</si>
  <si>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</si>
  <si>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</si>
  <si>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</si>
  <si>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</si>
  <si>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</si>
  <si>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</si>
  <si>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</si>
  <si>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</si>
  <si>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</si>
  <si>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</si>
  <si>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</si>
  <si>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</si>
  <si>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</si>
  <si>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</si>
  <si>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</si>
  <si>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</si>
  <si>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</si>
  <si>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</si>
  <si>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</si>
  <si>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</si>
  <si>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</si>
  <si>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</si>
  <si>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</si>
  <si>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</si>
  <si>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</si>
  <si>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</si>
  <si>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</si>
  <si>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</si>
  <si>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</si>
  <si>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</si>
  <si>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</si>
  <si>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</si>
  <si>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</si>
  <si>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</si>
  <si>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</si>
  <si>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</si>
  <si>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</si>
  <si>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</si>
  <si>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</si>
  <si>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</si>
  <si>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</si>
  <si>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</si>
  <si>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</si>
  <si>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</si>
  <si>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</si>
  <si>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</si>
  <si>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</si>
  <si>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</si>
  <si>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</si>
  <si>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</si>
  <si>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</si>
  <si>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</si>
  <si>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</si>
  <si>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</si>
  <si>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</si>
  <si>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</si>
  <si>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</si>
  <si>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</si>
  <si>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</si>
  <si>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</si>
  <si>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</si>
  <si>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</si>
  <si>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</si>
  <si>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</si>
  <si>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</si>
  <si>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</si>
  <si>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</si>
  <si>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</si>
  <si>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</si>
  <si>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</si>
  <si>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</si>
  <si>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</si>
  <si>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</si>
  <si>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</si>
  <si>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</si>
  <si>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</si>
  <si>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</si>
  <si>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</si>
  <si>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</si>
  <si>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</si>
  <si>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</si>
  <si>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</si>
  <si>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</si>
  <si>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</si>
  <si>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</si>
  <si>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</si>
  <si>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</si>
  <si>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</si>
  <si>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</si>
  <si>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</si>
  <si>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</si>
  <si>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</si>
  <si>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</si>
  <si>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</si>
  <si>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</si>
  <si>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</si>
  <si>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</si>
  <si>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</si>
  <si>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</si>
  <si>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</si>
  <si>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</si>
  <si>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</si>
  <si>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</si>
  <si>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</si>
  <si>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</si>
  <si>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</si>
  <si>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</si>
  <si>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</si>
  <si>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</si>
  <si>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</si>
  <si>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</si>
  <si>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</si>
  <si>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</si>
  <si>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</si>
  <si>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</si>
  <si>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</si>
  <si>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</si>
  <si>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</si>
  <si>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</si>
  <si>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</si>
  <si>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</si>
  <si>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</si>
  <si>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</si>
  <si>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</si>
  <si>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</si>
  <si>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</si>
  <si>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</si>
  <si>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</si>
  <si>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</si>
  <si>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</si>
  <si>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</si>
  <si>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</si>
  <si>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Total cases by age as at 9.00 am, 2 November 2020</t>
  </si>
  <si>
    <t>As at 9.00 am, 3 November 2020</t>
  </si>
  <si>
    <t>Total cases by DHB, as at 9.00 am, 3 November 2020</t>
  </si>
  <si>
    <t>Source: DHB survey as at 9.00 am, 3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</si>
</sst>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73 ,Recovered 0 ,Deaths 0, &lt;/title&gt;</v>
      </c>
      <c r="G5" s="47">
        <f>VLOOKUP(A5,ImportPopDBH!$A$48:$E$67,5)</f>
        <v>238380</v>
      </c>
      <c r="J5">
        <f>'ImportMoH combined'!E14</f>
        <v>0</v>
      </c>
      <c r="M5">
        <f>'ImportMoH combined'!G14</f>
        <v>0</v>
      </c>
      <c r="P5">
        <f>'ImportMoH combined'!B14</f>
        <v>73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166, new today= 0 ,Active 1 ,Recovered 153 ,Deaths 12, &lt;/title&gt;</v>
      </c>
      <c r="G11" s="47">
        <f>VLOOKUP(A11,ImportPopDBH!$A$48:$E$67,5)</f>
        <v>110410</v>
      </c>
      <c r="J11">
        <f>'ImportMoH combined'!E20</f>
        <v>166</v>
      </c>
      <c r="M11">
        <f>'ImportMoH combined'!G20</f>
        <v>0</v>
      </c>
      <c r="P11">
        <f>'ImportMoH combined'!B20</f>
        <v>1</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0 ,Recovered 214 ,Deaths 1, &lt;/title&gt;</v>
      </c>
      <c r="G13" s="47">
        <f>VLOOKUP(A13,ImportPopDBH!$A$48:$E$67,5)</f>
        <v>150770</v>
      </c>
      <c r="J13">
        <f>'ImportMoH combined'!E22</f>
        <v>215</v>
      </c>
      <c r="M13">
        <f>'ImportMoH combined'!G22</f>
        <v>0</v>
      </c>
      <c r="P13">
        <f>'ImportMoH combined'!B22</f>
        <v>0</v>
      </c>
      <c r="R13">
        <f>'ImportMoH combined'!C22</f>
        <v>214</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16</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1194</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1612</v>
      </c>
      <c r="F40" s="54">
        <f>'ImportMoH combined'!C4</f>
        <v>5</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1968</v>
      </c>
      <c r="F42" s="54">
        <f>'ImportMoH combined'!C6</f>
        <v>5</v>
      </c>
      <c r="V42" s="3" t="s">
        <v>1</v>
      </c>
      <c r="W42">
        <v>0.60438082561506901</v>
      </c>
    </row>
    <row r="43" spans="2:28" x14ac:dyDescent="0.3">
      <c r="B43" t="str">
        <f t="shared" si="1"/>
        <v>text {</v>
      </c>
      <c r="C43" s="52" t="s">
        <v>544</v>
      </c>
      <c r="D43" s="54" t="str">
        <f>'ImportMoH combined'!A7</f>
        <v>Number of recovered cases</v>
      </c>
      <c r="E43" s="54">
        <f>'ImportMoH combined'!B7</f>
        <v>1868</v>
      </c>
      <c r="F43" s="54">
        <f>'ImportMoH combined'!C7</f>
        <v>11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75</v>
      </c>
      <c r="F45" s="54">
        <f>'ImportMoH combined'!C9</f>
        <v>-6</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{v:1612},{v:5}],</v>
      </c>
      <c r="C59" t="s">
        <v>562</v>
      </c>
      <c r="D59" t="str">
        <f t="shared" ref="D59:D64" si="4">D40</f>
        <v>Number of confirmed cases in New Zealand</v>
      </c>
      <c r="E59" s="48" t="s">
        <v>570</v>
      </c>
      <c r="F59">
        <f t="shared" ref="F59:F64" si="5">E40</f>
        <v>1612</v>
      </c>
      <c r="G59" t="s">
        <v>568</v>
      </c>
      <c r="H59">
        <f t="shared" ref="H59:H64" si="6">F40</f>
        <v>5</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{v:1968},{v:5}],</v>
      </c>
      <c r="C61" t="s">
        <v>562</v>
      </c>
      <c r="D61" t="str">
        <f t="shared" si="4"/>
        <v>Number of confirmed and probable cases</v>
      </c>
      <c r="E61" s="48" t="s">
        <v>570</v>
      </c>
      <c r="F61">
        <f t="shared" si="5"/>
        <v>1968</v>
      </c>
      <c r="G61" t="s">
        <v>568</v>
      </c>
      <c r="H61">
        <f t="shared" si="6"/>
        <v>5</v>
      </c>
      <c r="I61" t="s">
        <v>569</v>
      </c>
      <c r="J61" t="s">
        <v>565</v>
      </c>
      <c r="AB61" s="12" t="s">
        <v>369</v>
      </c>
    </row>
    <row r="62" spans="1:28" x14ac:dyDescent="0.3">
      <c r="B62" t="str">
        <f t="shared" si="3"/>
        <v>['Number of recovered cases',  {v:1868},{v:11}],</v>
      </c>
      <c r="C62" t="s">
        <v>562</v>
      </c>
      <c r="D62" t="str">
        <f t="shared" si="4"/>
        <v>Number of recovered cases</v>
      </c>
      <c r="E62" s="48" t="s">
        <v>570</v>
      </c>
      <c r="F62">
        <f t="shared" si="5"/>
        <v>1868</v>
      </c>
      <c r="G62" t="s">
        <v>568</v>
      </c>
      <c r="H62">
        <f t="shared" si="6"/>
        <v>11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{v:75},{v:-6}]</v>
      </c>
      <c r="C64" t="s">
        <v>562</v>
      </c>
      <c r="D64" t="str">
        <f t="shared" si="4"/>
        <v>Number of active cases</v>
      </c>
      <c r="E64" s="48" t="s">
        <v>570</v>
      </c>
      <c r="F64">
        <f t="shared" si="5"/>
        <v>75</v>
      </c>
      <c r="G64" t="s">
        <v>568</v>
      </c>
      <c r="H64">
        <f t="shared" si="6"/>
        <v>-6</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44138</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03-11-20&lt;/h1&gt;</v>
      </c>
      <c r="C159" s="51">
        <f ca="1">TODAY()</f>
        <v>44138</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1968 , Active:    75 , Deaths:    25 , Recovered:    1868&lt;/h2&gt;</v>
      </c>
      <c r="C160" s="51" t="s">
        <v>957</v>
      </c>
      <c r="D160">
        <f>E42</f>
        <v>1968</v>
      </c>
      <c r="E160" t="s">
        <v>604</v>
      </c>
      <c r="F160">
        <f>D160-H160-J160</f>
        <v>75</v>
      </c>
      <c r="G160" t="s">
        <v>605</v>
      </c>
      <c r="H160">
        <f>E44</f>
        <v>25</v>
      </c>
      <c r="I160" t="s">
        <v>606</v>
      </c>
      <c r="J160">
        <f>E43</f>
        <v>1868</v>
      </c>
      <c r="K160" t="s">
        <v>603</v>
      </c>
      <c r="P160" s="6" t="str">
        <f>'ImportMoH combined'!A20</f>
        <v>Canterbury</v>
      </c>
      <c r="Q160" s="6">
        <f>'ImportMoH combined'!B20</f>
        <v>1</v>
      </c>
      <c r="R160" s="6">
        <f>'ImportMoH combined'!C20</f>
        <v>153</v>
      </c>
      <c r="S160" s="6">
        <f>'ImportMoH combined'!D20</f>
        <v>12</v>
      </c>
      <c r="T160" s="6">
        <f>'ImportMoH combined'!E20</f>
        <v>166</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214</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&lt;strong&gt;249&lt;/strong&gt; days&lt;br&gt;</v>
      </c>
      <c r="C163" t="s">
        <v>949</v>
      </c>
      <c r="D163" s="50">
        <f ca="1">TODAY()-D162</f>
        <v>249</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&lt;strong&gt;223&lt;/strong&gt;, -195 days to go of 4 week lockdown</v>
      </c>
      <c r="C164" t="s">
        <v>951</v>
      </c>
      <c r="D164" s="50">
        <f ca="1">TODAY() -E154</f>
        <v>223</v>
      </c>
      <c r="E164" t="s">
        <v>952</v>
      </c>
      <c r="F164" s="9">
        <f ca="1">VALUE(E155-TODAY())</f>
        <v>-195</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16</v>
      </c>
      <c r="W169" s="6">
        <f>'ImportMoH combined'!I29</f>
        <v>0</v>
      </c>
    </row>
    <row r="170" spans="2:25" x14ac:dyDescent="0.3">
      <c r="B170" t="str">
        <f t="shared" si="8"/>
        <v>&lt;p class="aligncenter"&gt; &lt;button onclick="myFunction()"&gt;Click to go to Live Charts &lt;/button&gt; &lt;/p&gt;</v>
      </c>
      <c r="C170" t="s">
        <v>676</v>
      </c>
      <c r="J170">
        <f>MAX($Q$158:$Q$177)</f>
        <v>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1</v>
      </c>
      <c r="R175" s="6">
        <f>'ImportMoH combined'!C35</f>
        <v>291</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16</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73</v>
      </c>
      <c r="R178" s="6">
        <f>'ImportMoH combined'!C38</f>
        <v>189</v>
      </c>
      <c r="S178" s="6">
        <f>'ImportMoH combined'!D38</f>
        <v>0</v>
      </c>
      <c r="T178" s="6">
        <f>'ImportMoH combined'!E38</f>
        <v>262</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73</v>
      </c>
      <c r="P190" s="6"/>
      <c r="Q190" s="6"/>
      <c r="R190" s="6"/>
      <c r="S190" s="6"/>
    </row>
    <row r="191" spans="2:25" x14ac:dyDescent="0.3">
      <c r="C191" t="s">
        <v>466</v>
      </c>
      <c r="F191">
        <v>4</v>
      </c>
      <c r="P191" s="6"/>
      <c r="Q191" s="6"/>
      <c r="R191" s="6"/>
      <c r="S191" s="6"/>
    </row>
    <row r="192" spans="2:25" x14ac:dyDescent="0.3">
      <c r="C192" t="s">
        <v>472</v>
      </c>
      <c r="F192">
        <f>ROUND(F190/4,0)</f>
        <v>18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opacity="0.246575342465753"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0.24657534246575341</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opacity="0.246575342465753" style="mix-blend-mode: overlay"&gt;&lt;title&gt;Bay of Plenty DHB @Pop = 238380 ,   Confirmed  = 0, new today= 0 ,Active 73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0.24657534246575341</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opacity="0.26027397260274"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0.26027397260273971</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opacity="0.246575342465753"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0.24657534246575341</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opacity="0.246575342465753"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0.24657534246575341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opacity="0.246575342465753"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0.24657534246575341</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opacity="0.246575342465753"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0.24657534246575341</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opacity="0.246575342465753" style="mix-blend-mode: overlay"&gt;&lt;title&gt;Lakes DHB @Pop = 110410 ,   Confirmed  = 166, new today= 0 ,Active 1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0.24657534246575341</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opacity="0.246575342465753"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0.24657534246575341</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opacity="0.246575342465753" style="mix-blend-mode: overlay"&gt;&lt;title&gt;Nelson Marlborough DHB @Pop = 150770 ,   Confirmed  = 215, new today= 0 ,Active 0 ,Recovered 214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0.24657534246575341</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opacity="0.246575342465753"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0.24657534246575341</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opacity="0.246575342465753"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0.24657534246575341</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opacity="0.246575342465753"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0.24657534246575341</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opacity="0.246575342465753"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0.24657534246575341</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opacity="0.246575342465753"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0.24657534246575341</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opacity="0.246575342465753"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0.24657534246575341</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opacity="0.246575342465753"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0.24657534246575341</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opacity="0.26027397260274"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0.26027397260273971</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opacity="0.246575342465753"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0.24657534246575341</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opacity="0.246575342465753"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0.24657534246575341</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0.246575342465753Managed Isolationgreengreengreengreengreengreen</v>
      </c>
      <c r="D222" s="6">
        <f t="shared" si="10"/>
        <v>0.24657534246575341</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73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166, new today= 0 ,Active 1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0 ,Recovered 214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73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1</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214</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166, new today= 0 ,Active 1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0 ,Recovered 214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1</v>
      </c>
      <c r="O306" s="6">
        <f t="shared" si="21"/>
        <v>291</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4" sqref="B4"/>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554687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1147</v>
      </c>
    </row>
    <row r="3" spans="1:10" x14ac:dyDescent="0.3">
      <c r="B3" t="s">
        <v>815</v>
      </c>
      <c r="C3" t="s">
        <v>516</v>
      </c>
      <c r="H3" s="93"/>
    </row>
    <row r="4" spans="1:10" x14ac:dyDescent="0.3">
      <c r="A4" t="s">
        <v>199</v>
      </c>
      <c r="B4" s="5">
        <v>1612</v>
      </c>
      <c r="C4">
        <v>5</v>
      </c>
    </row>
    <row r="5" spans="1:10" x14ac:dyDescent="0.3">
      <c r="A5" t="s">
        <v>200</v>
      </c>
      <c r="B5">
        <v>356</v>
      </c>
      <c r="C5">
        <v>0</v>
      </c>
      <c r="J5" t="e">
        <f>te</f>
        <v>#NAME?</v>
      </c>
    </row>
    <row r="6" spans="1:10" x14ac:dyDescent="0.3">
      <c r="A6" t="s">
        <v>201</v>
      </c>
      <c r="B6" s="5">
        <v>1968</v>
      </c>
      <c r="C6">
        <v>5</v>
      </c>
    </row>
    <row r="7" spans="1:10" x14ac:dyDescent="0.3">
      <c r="A7" t="s">
        <v>202</v>
      </c>
      <c r="B7" s="5">
        <v>1868</v>
      </c>
      <c r="C7">
        <v>11</v>
      </c>
    </row>
    <row r="8" spans="1:10" x14ac:dyDescent="0.3">
      <c r="A8" t="s">
        <v>203</v>
      </c>
      <c r="B8" s="5">
        <v>25</v>
      </c>
      <c r="C8">
        <v>0</v>
      </c>
    </row>
    <row r="9" spans="1:10" x14ac:dyDescent="0.3">
      <c r="A9" t="s">
        <v>1029</v>
      </c>
      <c r="B9">
        <v>75</v>
      </c>
      <c r="C9">
        <v>-6</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292</v>
      </c>
      <c r="B14" s="49">
        <v>73</v>
      </c>
    </row>
    <row r="15" spans="1:10" x14ac:dyDescent="0.3">
      <c r="B15" s="49"/>
    </row>
    <row r="16" spans="1:10" x14ac:dyDescent="0.3">
      <c r="A16" t="s">
        <v>1148</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1</v>
      </c>
      <c r="C20">
        <v>153</v>
      </c>
      <c r="D20">
        <v>12</v>
      </c>
      <c r="E20">
        <v>166</v>
      </c>
      <c r="F20">
        <v>1</v>
      </c>
    </row>
    <row r="21" spans="1:8" x14ac:dyDescent="0.3">
      <c r="A21" t="s">
        <v>4</v>
      </c>
      <c r="B21" s="49">
        <v>0</v>
      </c>
      <c r="C21">
        <v>93</v>
      </c>
      <c r="D21">
        <v>2</v>
      </c>
      <c r="E21">
        <v>95</v>
      </c>
      <c r="F21">
        <v>0</v>
      </c>
    </row>
    <row r="22" spans="1:8" x14ac:dyDescent="0.3">
      <c r="A22" t="s">
        <v>5</v>
      </c>
      <c r="B22" s="49">
        <v>0</v>
      </c>
      <c r="C22">
        <v>214</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16</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v>
      </c>
      <c r="C35">
        <v>291</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16</v>
      </c>
    </row>
    <row r="38" spans="1:12" x14ac:dyDescent="0.3">
      <c r="A38" t="s">
        <v>1132</v>
      </c>
      <c r="B38" s="49">
        <v>73</v>
      </c>
      <c r="C38">
        <v>189</v>
      </c>
      <c r="D38">
        <v>0</v>
      </c>
      <c r="E38">
        <v>262</v>
      </c>
      <c r="F38">
        <v>4</v>
      </c>
    </row>
    <row r="39" spans="1:12" x14ac:dyDescent="0.3">
      <c r="A39" t="s">
        <v>206</v>
      </c>
      <c r="B39">
        <v>75</v>
      </c>
      <c r="C39">
        <v>1868</v>
      </c>
      <c r="D39">
        <v>25</v>
      </c>
      <c r="E39">
        <v>1968</v>
      </c>
      <c r="F39">
        <v>5</v>
      </c>
      <c r="J39" t="s">
        <v>668</v>
      </c>
      <c r="L39" t="s">
        <v>667</v>
      </c>
    </row>
    <row r="40" spans="1:12" x14ac:dyDescent="0.3">
      <c r="I40" s="45"/>
    </row>
    <row r="41" spans="1:12" x14ac:dyDescent="0.3">
      <c r="A41" t="s">
        <v>1149</v>
      </c>
    </row>
    <row r="42" spans="1:12" x14ac:dyDescent="0.3">
      <c r="A42" t="s">
        <v>0</v>
      </c>
      <c r="B42" t="s">
        <v>204</v>
      </c>
    </row>
    <row r="43" spans="1:12" x14ac:dyDescent="0.3">
      <c r="A43" t="s">
        <v>206</v>
      </c>
      <c r="B43">
        <v>0</v>
      </c>
    </row>
    <row r="44" spans="1:12" x14ac:dyDescent="0.3">
      <c r="B44" s="5"/>
    </row>
    <row r="45" spans="1:12" x14ac:dyDescent="0.3">
      <c r="A45" t="s">
        <v>1146</v>
      </c>
      <c r="B45" s="9"/>
    </row>
    <row r="46" spans="1:12" x14ac:dyDescent="0.3">
      <c r="A46" t="s">
        <v>987</v>
      </c>
      <c r="B46" s="9" t="s">
        <v>817</v>
      </c>
      <c r="C46" t="s">
        <v>818</v>
      </c>
      <c r="D46" t="s">
        <v>819</v>
      </c>
      <c r="E46" t="s">
        <v>206</v>
      </c>
      <c r="H46">
        <f t="shared" ref="H46:H51" si="0">VALUE(B45)*100</f>
        <v>0</v>
      </c>
    </row>
    <row r="47" spans="1:12" x14ac:dyDescent="0.3">
      <c r="A47" t="s">
        <v>988</v>
      </c>
      <c r="B47" s="9">
        <v>4</v>
      </c>
      <c r="C47">
        <v>78</v>
      </c>
      <c r="D47">
        <v>0</v>
      </c>
      <c r="E47">
        <v>82</v>
      </c>
      <c r="H47" t="e">
        <f t="shared" si="0"/>
        <v>#VALUE!</v>
      </c>
    </row>
    <row r="48" spans="1:12" x14ac:dyDescent="0.3">
      <c r="A48" t="s">
        <v>989</v>
      </c>
      <c r="B48" s="9">
        <v>3</v>
      </c>
      <c r="C48">
        <v>170</v>
      </c>
      <c r="D48">
        <v>0</v>
      </c>
      <c r="E48">
        <v>173</v>
      </c>
      <c r="H48">
        <f t="shared" si="0"/>
        <v>400</v>
      </c>
    </row>
    <row r="49" spans="1:8" x14ac:dyDescent="0.3">
      <c r="A49" t="s">
        <v>990</v>
      </c>
      <c r="B49" s="9">
        <v>16</v>
      </c>
      <c r="C49">
        <v>443</v>
      </c>
      <c r="D49">
        <v>0</v>
      </c>
      <c r="E49">
        <v>459</v>
      </c>
      <c r="H49">
        <f t="shared" si="0"/>
        <v>300</v>
      </c>
    </row>
    <row r="50" spans="1:8" x14ac:dyDescent="0.3">
      <c r="A50" t="s">
        <v>991</v>
      </c>
      <c r="B50" s="9">
        <v>17</v>
      </c>
      <c r="C50">
        <v>326</v>
      </c>
      <c r="D50">
        <v>0</v>
      </c>
      <c r="E50">
        <v>343</v>
      </c>
      <c r="H50">
        <f t="shared" si="0"/>
        <v>1600</v>
      </c>
    </row>
    <row r="51" spans="1:8" x14ac:dyDescent="0.3">
      <c r="A51" t="s">
        <v>992</v>
      </c>
      <c r="B51" s="9">
        <v>18</v>
      </c>
      <c r="C51">
        <v>259</v>
      </c>
      <c r="D51">
        <v>0</v>
      </c>
      <c r="E51">
        <v>277</v>
      </c>
      <c r="H51">
        <f t="shared" si="0"/>
        <v>1700</v>
      </c>
    </row>
    <row r="52" spans="1:8" x14ac:dyDescent="0.3">
      <c r="A52" t="s">
        <v>993</v>
      </c>
      <c r="B52" s="9">
        <v>8</v>
      </c>
      <c r="C52" s="9">
        <v>288</v>
      </c>
      <c r="D52" s="9">
        <v>2</v>
      </c>
      <c r="E52" s="9">
        <v>298</v>
      </c>
      <c r="F52" s="9"/>
      <c r="H52">
        <f>SUM(H48:H51)</f>
        <v>4000</v>
      </c>
    </row>
    <row r="53" spans="1:8" x14ac:dyDescent="0.3">
      <c r="A53" t="s">
        <v>994</v>
      </c>
      <c r="B53" s="5">
        <v>9</v>
      </c>
      <c r="C53" s="46">
        <v>197</v>
      </c>
      <c r="D53" s="46">
        <v>3</v>
      </c>
      <c r="E53" s="46">
        <v>209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75</v>
      </c>
      <c r="C57" s="46">
        <v>1868</v>
      </c>
      <c r="D57" s="80">
        <v>25</v>
      </c>
      <c r="E57" s="46">
        <v>1968</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2020-11-03T00:11:37Z</dcterms:modified>
</cp:coreProperties>
</file>