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7CB87572-DE5F-40AE-956E-F66681E93480}"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combined'!$A$2:$F$278</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<sst xmlns="http://schemas.openxmlformats.org/spreadsheetml/2006/main" count="2929" uniqueCount="1146">
  <si>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</si>
  <si>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</si>
  <si>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</si>
  <si>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</si>
  <si>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</si>
  <si>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</si>
  <si>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</si>
  <si>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</si>
  <si>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</si>
  <si>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</si>
  <si>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</si>
  <si>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</si>
  <si>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</si>
  <si>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</si>
  <si>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</si>
  <si>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</si>
  <si>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</si>
  <si>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</si>
  <si>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</si>
  <si>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</si>
  <si>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</si>
  <si>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</si>
  <si>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</si>
  <si>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</si>
  <si>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</si>
  <si>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</si>
  <si>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</si>
  <si>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</si>
  <si>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</si>
  <si>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</si>
  <si>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</si>
  <si>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</si>
  <si>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</si>
  <si>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</si>
  <si>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</si>
  <si>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</si>
  <si>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</si>
  <si>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</si>
  <si>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</si>
  <si>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</si>
  <si>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</si>
  <si>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</si>
  <si>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</si>
  <si>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</si>
  <si>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</si>
  <si>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</si>
  <si>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</si>
  <si>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</si>
  <si>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</si>
  <si>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</si>
  <si>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</si>
  <si>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</si>
  <si>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</si>
  <si>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</si>
  <si>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</si>
  <si>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</si>
  <si>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</si>
  <si>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</si>
  <si>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</si>
  <si>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</si>
  <si>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</si>
  <si>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</si>
  <si>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</si>
  <si>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</si>
  <si>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</si>
  <si>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</si>
  <si>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</si>
  <si>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</si>
  <si>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</si>
  <si>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</si>
  <si>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</si>
  <si>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</si>
  <si>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</si>
  <si>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</si>
  <si>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</si>
  <si>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</si>
  <si>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</si>
  <si>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</si>
  <si>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</si>
  <si>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</si>
  <si>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</si>
  <si>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</si>
  <si>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</si>
  <si>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</si>
  <si>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</si>
  <si>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</si>
  <si>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</si>
  <si>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</si>
  <si>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</si>
  <si>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</si>
  <si>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</si>
  <si>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</si>
  <si>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</si>
  <si>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</si>
  <si>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</si>
  <si>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</si>
  <si>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</si>
  <si>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</si>
  <si>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</si>
  <si>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</si>
  <si>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</si>
  <si>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</si>
  <si>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</si>
  <si>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</si>
  <si>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</si>
  <si>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</si>
  <si>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</si>
  <si>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</si>
  <si>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</si>
  <si>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</si>
  <si>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</si>
  <si>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</si>
  <si>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</si>
  <si>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</si>
  <si>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</si>
  <si>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</si>
  <si>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</si>
  <si>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</si>
  <si>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</si>
  <si>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</si>
  <si>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</si>
  <si>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</si>
  <si>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</si>
  <si>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</si>
  <si>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</si>
  <si>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</si>
  <si>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</si>
  <si>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</si>
  <si>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</si>
  <si>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</si>
  <si>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</si>
  <si>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</si>
  <si>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</si>
  <si>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</si>
  <si>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</si>
  <si>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</si>
  <si>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</si>
  <si>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</si>
  <si>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</si>
  <si>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</si>
  <si>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</si>
  <si>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</si>
  <si>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</si>
  <si>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</si>
  <si>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</si>
  <si>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</si>
  <si>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</si>
  <si>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</si>
  <si>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</si>
  <si>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</si>
  <si>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</si>
  <si>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</si>
  <si>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</si>
  <si>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</si>
  <si>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</si>
  <si>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</si>
  <si>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</si>
  <si>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</si>
  <si>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</si>
  <si>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</si>
  <si>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</si>
  <si>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</si>
  <si>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</si>
  <si>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</si>
  <si>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</si>
  <si>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</si>
  <si>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</si>
  <si>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</si>
  <si>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</si>
  <si>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</si>
  <si>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</si>
  <si>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</si>
  <si>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</si>
  <si>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</si>
  <si>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</si>
  <si>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</si>
  <si>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</si>
  <si>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</si>
  <si>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</si>
  <si>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</si>
  <si>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</si>
  <si>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</si>
  <si>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</si>
  <si>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</si>
  <si>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</si>
  <si>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</si>
  <si>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</si>
  <si>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</si>
  <si>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</si>
  <si>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</si>
  <si>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</si>
  <si>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</si>
  <si>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</si>
  <si>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</si>
  <si>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</si>
  <si>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</si>
  <si>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</si>
  <si>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</si>
  <si>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</si>
  <si>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</si>
  <si>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</si>
  <si>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</si>
  <si>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</si>
  <si>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</si>
  <si>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</si>
  <si>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</si>
  <si>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</si>
  <si>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</si>
  <si>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</si>
  <si>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</si>
  <si>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</si>
  <si>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</si>
  <si>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</si>
  <si>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</si>
  <si>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</si>
  <si>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</si>
  <si>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</si>
  <si>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</si>
  <si>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</si>
  <si>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</si>
  <si>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</si>
  <si>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</si>
  <si>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</si>
  <si>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</si>
  <si>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</si>
  <si>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</si>
  <si>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</si>
  <si>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</si>
  <si>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</si>
  <si>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</si>
  <si>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</si>
  <si>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</si>
  <si>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</si>
  <si>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</si>
  <si>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</si>
  <si>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</si>
  <si>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</si>
  <si>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</si>
  <si>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</si>
  <si>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</si>
  <si>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</si>
  <si>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</si>
  <si>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</si>
  <si>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</si>
  <si>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</si>
  <si>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</si>
  <si>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</si>
  <si>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</si>
  <si>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</si>
  <si>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</si>
  <si>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</si>
  <si>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</si>
  <si>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</si>
  <si>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</si>
  <si>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</si>
  <si>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</si>
  <si>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</si>
  <si>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</si>
  <si>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</si>
  <si>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</si>
  <si>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</si>
  <si>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</si>
  <si>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</si>
  <si>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</si>
  <si>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</si>
  <si>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</si>
  <si>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</si>
  <si>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</si>
  <si>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</si>
  <si>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</si>
  <si>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</si>
  <si>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</si>
  <si>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</si>
  <si>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</si>
  <si>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</si>
  <si>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</si>
  <si>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</si>
  <si>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</si>
  <si>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</si>
  <si>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</si>
  <si>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</si>
  <si>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</si>
  <si>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</si>
  <si>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</si>
  <si>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</si>
  <si>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</si>
  <si>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</si>
  <si>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</si>
  <si>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</si>
  <si>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</si>
  <si>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</si>
  <si>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</si>
  <si>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</si>
  <si>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</si>
  <si>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</si>
  <si>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</si>
  <si>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</si>
  <si>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</si>
  <si>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</si>
  <si>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</si>
  <si>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</si>
  <si>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</si>
  <si>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</si>
  <si>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</si>
  <si>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</si>
  <si>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</si>
  <si>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</si>
  <si>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</si>
  <si>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</si>
  <si>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</si>
  <si>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</si>
  <si>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</si>
  <si>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</si>
  <si>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</si>
  <si>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</si>
  <si>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</si>
  <si>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</si>
  <si>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</si>
  <si>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</si>
  <si>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</si>
  <si>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</si>
  <si>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</si>
  <si>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</si>
  <si>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</si>
  <si>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</si>
  <si>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</si>
  <si>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</si>
  <si>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</si>
  <si>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</si>
  <si>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</si>
  <si>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</si>
  <si>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</si>
  <si>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</si>
  <si>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</si>
  <si>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</si>
  <si>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</si>
  <si>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</si>
  <si>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</si>
  <si>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</si>
  <si>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</si>
  <si>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</si>
  <si>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</si>
  <si>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</si>
  <si>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</si>
  <si>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</si>
  <si>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</si>
  <si>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</si>
  <si>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</si>
  <si>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</si>
  <si>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</si>
  <si>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</si>
  <si>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</si>
  <si>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</si>
  <si>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</si>
  <si>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</si>
  <si>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</si>
  <si>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</si>
  <si>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</si>
  <si>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</si>
  <si>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</si>
  <si>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</si>
  <si>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</si>
  <si>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</si>
  <si>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</si>
  <si>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</si>
  <si>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</si>
  <si>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</si>
  <si>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</si>
  <si>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</si>
  <si>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</si>
  <si>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</si>
  <si>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</si>
  <si>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</si>
  <si>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</si>
  <si>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</si>
  <si>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</si>
  <si>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</si>
  <si>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</si>
  <si>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</si>
  <si>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</si>
  <si>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</si>
  <si>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</si>
  <si>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</si>
  <si>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</si>
  <si>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</si>
  <si>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</si>
  <si>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</si>
  <si>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</si>
  <si>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</si>
  <si>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</si>
  <si>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</si>
  <si>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</si>
  <si>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</si>
  <si>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</si>
  <si>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</si>
  <si>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</si>
  <si>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</si>
  <si>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</si>
  <si>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</si>
  <si>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</si>
  <si>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</si>
  <si>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</si>
  <si>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</si>
  <si>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</si>
  <si>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</si>
  <si>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</si>
  <si>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</si>
  <si>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</si>
  <si>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</si>
  <si>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</si>
  <si>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</si>
  <si>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</si>
  <si>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</si>
  <si>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</si>
  <si>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</si>
  <si>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</si>
  <si>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</si>
  <si>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</si>
  <si>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</si>
  <si>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</si>
  <si>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</si>
  <si>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</si>
  <si>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</si>
  <si>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</si>
  <si>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</si>
  <si>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</si>
  <si>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</si>
  <si>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</si>
  <si>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</si>
  <si>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</si>
  <si>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</si>
  <si>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</si>
  <si>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</si>
  <si>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</si>
  <si>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</si>
  <si>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</si>
  <si>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</si>
  <si>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</si>
  <si>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</si>
  <si>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</si>
  <si>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</si>
  <si>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</si>
  <si>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</si>
  <si>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</si>
  <si>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</si>
  <si>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</si>
  <si>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</si>
  <si>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</si>
  <si>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</si>
  <si>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</si>
  <si>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</si>
  <si>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</si>
  <si>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</si>
  <si>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</si>
  <si>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</si>
  <si>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</si>
  <si>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</si>
  <si>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</si>
  <si>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</si>
  <si>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</si>
  <si>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</si>
  <si>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</si>
  <si>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</si>
  <si>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</si>
  <si>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</si>
  <si>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</si>
  <si>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</si>
  <si>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</si>
  <si>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</si>
  <si>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</si>
  <si>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</si>
  <si>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</si>
  <si>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</si>
  <si>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</si>
  <si>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</si>
  <si>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</si>
  <si>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</si>
  <si>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</si>
  <si>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</si>
  <si>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</si>
  <si>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</si>
  <si>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</si>
  <si>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</si>
  <si>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</si>
  <si>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</si>
  <si>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</si>
  <si>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</si>
  <si>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</si>
  <si>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</si>
  <si>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</si>
  <si>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</si>
  <si>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</si>
  <si>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</si>
  <si>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</si>
  <si>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</si>
  <si>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</si>
  <si>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</si>
  <si>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</si>
  <si>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</si>
  <si>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</si>
  <si>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</si>
  <si>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</si>
  <si>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</si>
  <si>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</si>
  <si>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</si>
  <si>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</si>
  <si>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</si>
  <si>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</si>
  <si>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</si>
  <si>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</si>
  <si>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</si>
  <si>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</si>
  <si>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</si>
  <si>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</si>
  <si>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</si>
  <si>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</si>
  <si>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</si>
  <si>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</si>
  <si>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</si>
  <si>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</si>
  <si>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</si>
  <si>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</si>
  <si>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</si>
  <si>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</si>
  <si>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</si>
  <si>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</si>
  <si>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</si>
  <si>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</si>
  <si>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</si>
  <si>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</si>
  <si>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</si>
  <si>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</si>
  <si>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</si>
  <si>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</si>
  <si>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</si>
  <si>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</si>
  <si>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</si>
  <si>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</si>
  <si>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</si>
  <si>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</si>
  <si>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</si>
  <si>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</si>
  <si>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</si>
  <si>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</si>
  <si>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</si>
  <si>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</si>
  <si>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</si>
  <si>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</si>
  <si>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</si>
  <si>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</si>
  <si>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</si>
  <si>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</si>
  <si>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</si>
  <si>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</si>
  <si>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</si>
  <si>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</si>
  <si>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</si>
  <si>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</si>
  <si>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</si>
  <si>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</si>
  <si>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</si>
  <si>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</si>
  <si>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</si>
  <si>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</si>
  <si>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</si>
  <si>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</si>
  <si>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</si>
  <si>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</si>
  <si>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</si>
  <si>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</si>
  <si>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</si>
  <si>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</si>
  <si>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</si>
  <si>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</si>
  <si>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</si>
  <si>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</si>
  <si>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</si>
  <si>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</si>
  <si>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</si>
  <si>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</si>
  <si>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</si>
  <si>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</si>
  <si>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</si>
  <si>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</si>
  <si>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</si>
  <si>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</si>
  <si>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</si>
  <si>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</si>
  <si>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</si>
  <si>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</si>
  <si>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</si>
  <si>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</si>
  <si>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</si>
  <si>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</si>
  <si>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</si>
  <si>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</si>
  <si>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</si>
  <si>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</si>
  <si>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</si>
  <si>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</si>
  <si>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</si>
  <si>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</si>
  <si>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</si>
  <si>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</si>
  <si>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</si>
  <si>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</si>
  <si>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</si>
  <si>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</si>
  <si>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</si>
  <si>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</si>
  <si>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</si>
  <si>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</si>
  <si>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</si>
  <si>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</si>
  <si>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</si>
  <si>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</si>
  <si>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</si>
  <si>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</si>
  <si>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</si>
  <si>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</si>
  <si>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</si>
  <si>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</si>
  <si>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</si>
  <si>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</si>
  <si>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</si>
  <si>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</si>
  <si>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</si>
  <si>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</si>
  <si>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</si>
  <si>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</si>
  <si>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</si>
  <si>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</si>
  <si>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</si>
  <si>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</si>
  <si>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</si>
  <si>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</si>
  <si>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</si>
  <si>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</si>
  <si>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</si>
  <si>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</si>
  <si>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</si>
  <si>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</si>
  <si>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</si>
  <si>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</si>
  <si>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</si>
  <si>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</si>
  <si>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</si>
  <si>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</si>
  <si>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</si>
  <si>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</si>
  <si>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</si>
  <si>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</si>
  <si>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</si>
  <si>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</si>
  <si>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</si>
  <si>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</si>
  <si>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</si>
  <si>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</si>
  <si>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</si>
  <si>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</si>
  <si>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</si>
  <si>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</si>
  <si>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</si>
  <si>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</si>
  <si>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</si>
  <si>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</si>
  <si>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</si>
  <si>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</si>
  <si>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</si>
  <si>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</si>
  <si>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</si>
  <si>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</si>
  <si>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</si>
  <si>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</si>
  <si>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</si>
  <si>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</si>
  <si>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</si>
  <si>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</si>
  <si>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</si>
  <si>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</si>
  <si>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</si>
  <si>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</si>
  <si>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</si>
  <si>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</si>
  <si>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</si>
  <si>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</si>
  <si>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</si>
  <si>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</si>
  <si>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</si>
  <si>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</si>
  <si>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</si>
  <si>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</si>
  <si>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</si>
  <si>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</si>
  <si>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</si>
  <si>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</si>
  <si>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</si>
  <si>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</si>
  <si>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</si>
  <si>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</si>
  <si>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</si>
  <si>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</si>
  <si>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</si>
  <si>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</si>
  <si>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</si>
  <si>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</si>
  <si>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</si>
  <si>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</si>
  <si>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</si>
  <si>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</si>
  <si>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</si>
  <si>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</si>
  <si>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</si>
  <si>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</si>
  <si>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</si>
  <si>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</si>
  <si>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</si>
  <si>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</si>
  <si>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</si>
  <si>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</si>
  <si>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</si>
  <si>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</si>
  <si>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</si>
  <si>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</si>
  <si>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</si>
  <si>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</si>
  <si>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</si>
  <si>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</si>
  <si>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</si>
  <si>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</si>
  <si>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</si>
  <si>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</si>
  <si>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</si>
  <si>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</si>
  <si>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</si>
  <si>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</si>
  <si>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</si>
  <si>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</si>
  <si>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</si>
  <si>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</si>
  <si>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</si>
  <si>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</si>
  <si>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</si>
  <si>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</si>
  <si>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</si>
  <si>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</si>
  <si>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</si>
  <si>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</si>
  <si>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</si>
  <si>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</si>
  <si>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</si>
  <si>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</si>
  <si>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</si>
  <si>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</si>
  <si>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</si>
  <si>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</si>
  <si>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</si>
  <si>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</si>
  <si>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</si>
  <si>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</si>
  <si>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</si>
  <si>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</si>
  <si>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</si>
  <si>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</si>
  <si>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</si>
  <si>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</si>
  <si>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</si>
  <si>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</si>
  <si>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</si>
  <si>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</si>
  <si>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</si>
  <si>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</si>
  <si>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</si>
  <si>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</si>
  <si>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</si>
  <si>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</si>
  <si>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</si>
  <si>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</si>
  <si>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</si>
  <si>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</si>
  <si>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</si>
  <si>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</si>
  <si>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</si>
  <si>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</si>
  <si>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</si>
  <si>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</si>
  <si>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</si>
  <si>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</si>
  <si>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</si>
  <si>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</si>
  <si>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</si>
  <si>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</si>
  <si>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</si>
  <si>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</si>
  <si>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</si>
  <si>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</si>
  <si>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</si>
  <si>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</si>
  <si>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</si>
  <si>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</si>
  <si>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</si>
  <si>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</si>
  <si>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</si>
  <si>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</si>
  <si>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</si>
  <si>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</si>
  <si>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</si>
  <si>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</si>
  <si>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</si>
  <si>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</si>
  <si>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</si>
  <si>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</si>
  <si>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</si>
  <si>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</si>
  <si>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</si>
  <si>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</si>
  <si>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</si>
  <si>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</si>
  <si>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</si>
  <si>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</si>
  <si>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</si>
  <si>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</si>
  <si>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</si>
  <si>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</si>
  <si>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</si>
  <si>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</si>
  <si>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</si>
  <si>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</si>
  <si>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</si>
  <si>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</si>
  <si>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</si>
  <si>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</si>
  <si>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</si>
  <si>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</si>
  <si>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</si>
  <si>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</si>
  <si>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</si>
  <si>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</si>
  <si>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</si>
  <si>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</si>
  <si>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</si>
  <si>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</si>
  <si>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</si>
  <si>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</si>
  <si>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</si>
  <si>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</si>
  <si>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</si>
  <si>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</si>
  <si>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</si>
  <si>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</si>
  <si>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</si>
  <si>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</si>
  <si>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</si>
  <si>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</si>
  <si>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</si>
  <si>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</si>
  <si>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</si>
  <si>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</si>
  <si>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</si>
  <si>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</si>
  <si>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</si>
  <si>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</si>
  <si>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</si>
  <si>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</si>
  <si>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</si>
  <si>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</si>
  <si>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</si>
  <si>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</si>
  <si>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</si>
  <si>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</si>
  <si>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</si>
  <si>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</si>
  <si>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</si>
  <si>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</si>
  <si>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</si>
  <si>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</si>
  <si>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</si>
  <si>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</si>
  <si>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</si>
  <si>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</si>
  <si>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</si>
  <si>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</si>
  <si>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</si>
  <si>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</si>
  <si>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</si>
  <si>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</si>
  <si>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</si>
  <si>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</si>
  <si>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</si>
  <si>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</si>
  <si>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</si>
  <si>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</si>
  <si>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</si>
  <si>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</si>
  <si>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</si>
  <si>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</si>
  <si>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</si>
  <si>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</si>
  <si>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</si>
  <si>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</si>
  <si>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</si>
  <si>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</si>
  <si>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</si>
  <si>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</si>
  <si>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</si>
  <si>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</si>
  <si>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</si>
  <si>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</si>
  <si>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</si>
  <si>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</si>
  <si>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</si>
  <si>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</si>
  <si>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</si>
  <si>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</si>
  <si>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</si>
  <si>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</si>
  <si>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</si>
  <si>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</si>
  <si>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</si>
  <si>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</si>
  <si>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</si>
  <si>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</si>
  <si>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</si>
  <si>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</si>
  <si>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</si>
  <si>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</si>
  <si>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</si>
  <si>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</si>
  <si>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</si>
  <si>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</si>
  <si>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</si>
  <si>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</si>
  <si>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</si>
  <si>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</si>
  <si>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</si>
  <si>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</si>
  <si>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</si>
  <si>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</si>
  <si>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</si>
  <si>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</si>
  <si>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</si>
  <si>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</si>
  <si>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</si>
  <si>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</si>
  <si>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</si>
  <si>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</si>
  <si>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</si>
  <si>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</si>
  <si>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</si>
  <si>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</si>
  <si>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</si>
  <si>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</si>
  <si>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</si>
  <si>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</si>
  <si>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</si>
  <si>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</si>
  <si>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</si>
  <si>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</si>
  <si>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</si>
  <si>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</si>
  <si>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</si>
  <si>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</si>
  <si>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</si>
  <si>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</si>
  <si>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</si>
  <si>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</si>
  <si>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</si>
  <si>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</si>
  <si>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</si>
  <si>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</si>
  <si>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</si>
  <si>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</si>
  <si>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</si>
  <si>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</si>
  <si>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</si>
  <si>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</si>
  <si>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</si>
  <si>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</si>
  <si>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</si>
  <si>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</si>
  <si>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</si>
  <si>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</si>
  <si>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</si>
  <si>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</si>
  <si>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</si>
  <si>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</si>
  <si>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</si>
  <si>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</si>
  <si>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</si>
  <si>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</si>
  <si>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</si>
  <si>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</si>
  <si>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</si>
  <si>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</si>
  <si>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</si>
  <si>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</si>
  <si>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</si>
  <si>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</si>
  <si>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</si>
  <si>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</si>
  <si>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</si>
  <si>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</si>
  <si>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</si>
  <si>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</si>
  <si>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</si>
  <si>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</si>
  <si>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</si>
  <si>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</si>
  <si>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</si>
  <si>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</si>
  <si>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</si>
  <si>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</si>
  <si>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</si>
  <si>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</si>
  <si>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</si>
  <si>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</si>
  <si>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</si>
  <si>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</si>
  <si>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</si>
  <si>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</si>
  <si>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</si>
  <si>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</si>
  <si>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</si>
  <si>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</si>
  <si>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</si>
  <si>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</si>
  <si>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</si>
  <si>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</si>
  <si>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</si>
  <si>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</si>
  <si>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</si>
  <si>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</si>
  <si>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</si>
  <si>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</si>
  <si>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</si>
  <si>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</si>
  <si>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</si>
  <si>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</si>
  <si>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</si>
  <si>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</si>
  <si>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</si>
  <si>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</si>
  <si>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</si>
  <si>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</si>
  <si>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</si>
  <si>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</si>
  <si>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</si>
  <si>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</si>
  <si>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</si>
  <si>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</si>
  <si>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</si>
  <si>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</si>
  <si>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</si>
  <si>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</si>
  <si>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</si>
  <si>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</si>
  <si>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</si>
  <si>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</si>
  <si>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</si>
  <si>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</si>
  <si>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</si>
  <si>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</si>
  <si>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</si>
  <si>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</si>
  <si>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</si>
  <si>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</si>
  <si>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</si>
  <si>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</si>
  <si>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</si>
  <si>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</si>
  <si>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</si>
  <si>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</si>
  <si>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</si>
  <si>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</si>
  <si>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</si>
  <si>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</si>
  <si>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</si>
  <si>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</si>
  <si>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</si>
  <si>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</si>
  <si>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</si>
  <si>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</si>
  <si>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</si>
  <si>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</si>
  <si>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</si>
  <si>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</si>
  <si>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</si>
  <si>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</si>
  <si>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</si>
  <si>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</si>
  <si>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</si>
  <si>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</si>
  <si>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</si>
  <si>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</si>
  <si>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</si>
  <si>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</si>
  <si>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</si>
  <si>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</si>
  <si>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</si>
  <si>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</si>
  <si>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</si>
  <si>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</si>
  <si>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</si>
  <si>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</si>
  <si>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</si>
  <si>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</si>
  <si>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</si>
  <si>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</si>
  <si>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</si>
  <si>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</si>
  <si>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</si>
  <si>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</si>
  <si>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</si>
  <si>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</si>
  <si>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</si>
  <si>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</si>
  <si>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</si>
  <si>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</si>
  <si>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</si>
  <si>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</si>
  <si>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</si>
  <si>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</si>
  <si>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</si>
  <si>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</si>
  <si>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</si>
  <si>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</si>
  <si>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</si>
  <si>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</si>
  <si>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</si>
  <si>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</si>
  <si>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</si>
  <si>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</si>
  <si>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</si>
  <si>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</si>
  <si>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</si>
  <si>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</si>
  <si>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</si>
  <si>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</si>
  <si>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</si>
  <si>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19 September 2020</t>
  </si>
  <si>
    <t>Total cases by DHB, as at 9.00 am, 19 September 2020</t>
  </si>
  <si>
    <t>Source: DHB survey as at 9.00 am, 19 September 2020</t>
  </si>
  <si>
    <t>Total cases by age as at 9.00 am, 19 September 2020</t>
  </si>
  <si>
    <t>Lab testing for COVID-19 as at 9.00 am 19 September 2020</t>
  </si>
  <si>
    <t>12 September to 18 September 2020</t>
  </si>
  <si>
    <t>22 January to 18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</si>
</sst>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33 ,Recovered 0 ,Deaths 0, &lt;/title&gt;</v>
      </c>
      <c r="G5" s="47">
        <f>VLOOKUP(A5,ImportPopDBH!$A$48:$E$67,5)</f>
        <v>238380</v>
      </c>
      <c r="J5">
        <f>'ImportMoH combined'!E14</f>
        <v>0</v>
      </c>
      <c r="M5">
        <f>'ImportMoH combined'!G14</f>
        <v>0</v>
      </c>
      <c r="P5">
        <f>'ImportMoH combined'!B14</f>
        <v>33</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8 ,Recovered 213 ,Deaths 1, &lt;/title&gt;</v>
      </c>
      <c r="G9" s="47">
        <f>VLOOKUP(A9,ImportPopDBH!$A$48:$E$67,5)</f>
        <v>165610</v>
      </c>
      <c r="J9">
        <f>'ImportMoH combined'!E18</f>
        <v>222</v>
      </c>
      <c r="M9">
        <f>'ImportMoH combined'!G18</f>
        <v>0</v>
      </c>
      <c r="P9">
        <f>'ImportMoH combined'!B18</f>
        <v>8</v>
      </c>
      <c r="R9">
        <f>'ImportMoH combined'!C18</f>
        <v>213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211, new today= 0 ,Active 10 ,Recovered 200 ,Deaths 1, &lt;/title&gt;</v>
      </c>
      <c r="G13" s="47">
        <f>VLOOKUP(A13,ImportPopDBH!$A$48:$E$67,5)</f>
        <v>150770</v>
      </c>
      <c r="J13">
        <f>'ImportMoH combined'!E22</f>
        <v>211</v>
      </c>
      <c r="M13">
        <f>'ImportMoH combined'!G22</f>
        <v>0</v>
      </c>
      <c r="P13">
        <f>'ImportMoH combined'!B22</f>
        <v>10</v>
      </c>
      <c r="R13">
        <f>'ImportMoH combined'!C22</f>
        <v>200</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1460</v>
      </c>
      <c r="F40" s="54">
        <f>'ImportMoH combined'!C4</f>
        <v>2</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1811</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1719</v>
      </c>
      <c r="F43" s="54">
        <f>'ImportMoH combined'!C7</f>
        <v>5</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67</v>
      </c>
      <c r="F45" s="54">
        <f>'ImportMoH combined'!C9</f>
        <v>-3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{v:1460},{v:2}],</v>
      </c>
      <c r="C59" t="s">
        <v>563</v>
      </c>
      <c r="D59" t="str">
        <f t="shared" ref="D59:D64" si="4">D40</f>
        <v>Number of confirmed cases in New Zealand</v>
      </c>
      <c r="E59" s="48" t="s">
        <v>571</v>
      </c>
      <c r="F59">
        <f t="shared" ref="F59:F64" si="5">E40</f>
        <v>1460</v>
      </c>
      <c r="G59" t="s">
        <v>569</v>
      </c>
      <c r="H59">
        <f t="shared" ref="H59:H64" si="6">F40</f>
        <v>2</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{v:1811},{v:2}],</v>
      </c>
      <c r="C61" t="s">
        <v>563</v>
      </c>
      <c r="D61" t="str">
        <f t="shared" si="4"/>
        <v>Number of confirmed and probable cases</v>
      </c>
      <c r="E61" s="48" t="s">
        <v>571</v>
      </c>
      <c r="F61">
        <f t="shared" si="5"/>
        <v>1811</v>
      </c>
      <c r="G61" t="s">
        <v>569</v>
      </c>
      <c r="H61">
        <f t="shared" si="6"/>
        <v>2</v>
      </c>
      <c r="I61" t="s">
        <v>570</v>
      </c>
      <c r="J61" t="s">
        <v>566</v>
      </c>
      <c r="AB61" s="12" t="s">
        <v>370</v>
      </c>
    </row>
    <row r="62" spans="1:28" x14ac:dyDescent="0.3">
      <c r="B62" t="str">
        <f t="shared" si="3"/>
        <v>['Number of recovered cases',  {v:1719},{v:5}],</v>
      </c>
      <c r="C62" t="s">
        <v>563</v>
      </c>
      <c r="D62" t="str">
        <f t="shared" si="4"/>
        <v>Number of recovered cases</v>
      </c>
      <c r="E62" s="48" t="s">
        <v>571</v>
      </c>
      <c r="F62">
        <f t="shared" si="5"/>
        <v>1719</v>
      </c>
      <c r="G62" t="s">
        <v>569</v>
      </c>
      <c r="H62">
        <f t="shared" si="6"/>
        <v>5</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{v:67},{v:-3}]</v>
      </c>
      <c r="C64" t="s">
        <v>563</v>
      </c>
      <c r="D64" t="str">
        <f t="shared" si="4"/>
        <v>Number of active cases</v>
      </c>
      <c r="E64" s="48" t="s">
        <v>571</v>
      </c>
      <c r="F64">
        <f t="shared" si="5"/>
        <v>67</v>
      </c>
      <c r="G64" t="s">
        <v>569</v>
      </c>
      <c r="H64">
        <f t="shared" si="6"/>
        <v>-3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8</v>
      </c>
      <c r="R158" s="6">
        <f>'ImportMoH combined'!C18</f>
        <v>213</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19-09-20&lt;/h1&gt;</v>
      </c>
      <c r="C159" s="51">
        <f ca="1">TODAY()</f>
        <v>44093</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1811 , Active:    67 , Deaths:    25 , Recovered:    1719&lt;/h2&gt;</v>
      </c>
      <c r="C160" s="51" t="s">
        <v>958</v>
      </c>
      <c r="D160">
        <f>E42</f>
        <v>1811</v>
      </c>
      <c r="E160" t="s">
        <v>605</v>
      </c>
      <c r="F160">
        <f>D160-H160-J160</f>
        <v>67</v>
      </c>
      <c r="G160" t="s">
        <v>606</v>
      </c>
      <c r="H160">
        <f>E44</f>
        <v>25</v>
      </c>
      <c r="I160" t="s">
        <v>607</v>
      </c>
      <c r="J160">
        <f>E43</f>
        <v>1719</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10</v>
      </c>
      <c r="R162" s="6">
        <f>'ImportMoH combined'!C22</f>
        <v>200</v>
      </c>
      <c r="S162" s="6">
        <f>'ImportMoH combined'!D22</f>
        <v>1</v>
      </c>
      <c r="T162" s="6">
        <f>'ImportMoH combined'!E22</f>
        <v>211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&lt;strong&gt;204&lt;/strong&gt; days&lt;br&gt;</v>
      </c>
      <c r="C163" t="s">
        <v>950</v>
      </c>
      <c r="D163" s="50">
        <f ca="1">TODAY()-D162</f>
        <v>204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&lt;strong&gt;178&lt;/strong&gt;, -150 days to go of 4 week lockdown</v>
      </c>
      <c r="C164" t="s">
        <v>952</v>
      </c>
      <c r="D164" s="50">
        <f ca="1">TODAY() -E154</f>
        <v>178</v>
      </c>
      <c r="E164" t="s">
        <v>953</v>
      </c>
      <c r="F164" s="9">
        <f ca="1">VALUE(E155-TODAY())</f>
        <v>-150</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15</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8</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8</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2</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8</v>
      </c>
      <c r="P175" s="6" t="str">
        <f>'ImportMoH combined'!A35</f>
        <v>Waitematā</v>
      </c>
      <c r="Q175" s="6">
        <f>'ImportMoH combined'!B35</f>
        <v>15</v>
      </c>
      <c r="R175" s="6">
        <f>'ImportMoH combined'!C35</f>
        <v>273</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34</v>
      </c>
      <c r="R178" s="6">
        <f>'ImportMoH combined'!C38</f>
        <v>91</v>
      </c>
      <c r="S178" s="6">
        <f>'ImportMoH combined'!D38</f>
        <v>0</v>
      </c>
      <c r="T178" s="6">
        <f>'ImportMoH combined'!E38</f>
        <v>125</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34</v>
      </c>
      <c r="P190" s="6"/>
      <c r="Q190" s="6"/>
      <c r="R190" s="6"/>
      <c r="S190" s="6"/>
    </row>
    <row r="191" spans="2:25" x14ac:dyDescent="0.3">
      <c r="C191" t="s">
        <v>467</v>
      </c>
      <c r="F191">
        <v>4</v>
      </c>
      <c r="P191" s="6"/>
      <c r="Q191" s="6"/>
      <c r="R191" s="6"/>
      <c r="S191" s="6"/>
    </row>
    <row r="192" spans="2:25" x14ac:dyDescent="0.3">
      <c r="C192" t="s">
        <v>473</v>
      </c>
      <c r="F192">
        <f>ROUND(F190/4,0)</f>
        <v>9</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opacity="0.266666666666667" style="mix-blend-mode: overlay"&gt;&lt;title&gt;Bay of Plenty DHB @Pop = 238380 ,   Confirmed  = 0, new today= 0 ,Active 33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0.26666666666666666</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opacity="0.266666666666667"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0.26666666666666666</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opacity="0.266666666666667"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0.26666666666666666</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opacity="0.933333333333333"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0.93333333333333335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opacity="0.266666666666667" style="mix-blend-mode: overlay"&gt;&lt;title&gt;Hawke's Bay DHB @Pop = 165610 ,   Confirmed  = 222, new today= 0 ,Active 8 ,Recovered 213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0.26666666666666666</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opacity="0.266666666666667"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0.26666666666666666</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opacity="0.266666666666667"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0.26666666666666666</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opacity="0.266666666666667"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0.26666666666666666</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opacity="0.266666666666667" style="mix-blend-mode: overlay"&gt;&lt;title&gt;Nelson Marlborough DHB @Pop = 150770 ,   Confirmed  = 211, new today= 0 ,Active 10 ,Recovered 200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0.26666666666666666</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opacity="0.266666666666667"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0.26666666666666666</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opacity="0.266666666666667"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0.26666666666666666</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opacity="0.266666666666667"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0.26666666666666666</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opacity="0.266666666666667"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0.26666666666666666</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opacity="0.266666666666667"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0.26666666666666666</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opacity="0.266666666666667"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0.26666666666666666</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opacity="0.266666666666667"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0.26666666666666666</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opacity="1.26666666666667"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1.2666666666666666</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opacity="0.266666666666667"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0.26666666666666666</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opacity="0.266666666666667"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0.26666666666666666</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0.266666666666667Managed Isolationgreengreengreengreengreengreen</v>
      </c>
      <c r="D222" s="6">
        <f t="shared" si="9"/>
        <v>0.26666666666666666</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33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8 ,Recovered 213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211, new today= 0 ,Active 10 ,Recovered 200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8</v>
      </c>
      <c r="O289" s="6">
        <f t="shared" ref="O289:O308" si="21">VLOOKUP($A289,$P$158:$V$176,3)</f>
        <v>213</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33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10</v>
      </c>
      <c r="O293" s="6">
        <f t="shared" si="21"/>
        <v>200</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8 ,Recovered 213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211, new today= 0 ,Active 10 ,Recovered 200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15</v>
      </c>
      <c r="O306" s="6">
        <f t="shared" si="21"/>
        <v>273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8"/>
  <sheetViews>
    <sheetView workbookViewId="0">
      <selection activeCell="A4" sqref="A4"/>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1460</v>
      </c>
      <c r="C4">
        <v>2</v>
      </c>
    </row>
    <row r="5" spans="1:10" x14ac:dyDescent="0.3">
      <c r="A5" t="s">
        <v>201</v>
      </c>
      <c r="B5">
        <v>351</v>
      </c>
      <c r="C5">
        <v>0</v>
      </c>
      <c r="J5" t="e">
        <f>te</f>
        <v>#NAME?</v>
      </c>
    </row>
    <row r="6" spans="1:10" x14ac:dyDescent="0.3">
      <c r="A6" t="s">
        <v>202</v>
      </c>
      <c r="B6" s="5">
        <v>1811</v>
      </c>
      <c r="C6">
        <v>2</v>
      </c>
    </row>
    <row r="7" spans="1:10" x14ac:dyDescent="0.3">
      <c r="A7" t="s">
        <v>203</v>
      </c>
      <c r="B7" s="5">
        <v>1719</v>
      </c>
      <c r="C7">
        <v>5</v>
      </c>
    </row>
    <row r="8" spans="1:10" x14ac:dyDescent="0.3">
      <c r="A8" t="s">
        <v>204</v>
      </c>
      <c r="B8" s="5">
        <v>25</v>
      </c>
      <c r="C8">
        <v>0</v>
      </c>
    </row>
    <row r="9" spans="1:10" x14ac:dyDescent="0.3">
      <c r="A9" t="s">
        <v>1032</v>
      </c>
      <c r="B9">
        <v>67</v>
      </c>
      <c r="C9">
        <v>-3</v>
      </c>
    </row>
    <row r="10" spans="1:10" x14ac:dyDescent="0.3">
      <c r="A10" t="s">
        <v>817</v>
      </c>
      <c r="B10">
        <v>4</v>
      </c>
      <c r="C10">
        <v>0</v>
      </c>
    </row>
    <row r="12" spans="1:10" x14ac:dyDescent="0.3">
      <c r="A12" t="s">
        <v>1097</v>
      </c>
    </row>
    <row r="13" spans="1:10" x14ac:dyDescent="0.3">
      <c r="A13" t="s">
        <v>1100</v>
      </c>
      <c r="B13" s="49" t="s">
        <v>1098</v>
      </c>
      <c r="H13">
        <f>B37</f>
        <v>0</v>
      </c>
    </row>
    <row r="14" spans="1:10" x14ac:dyDescent="0.3">
      <c r="A14">
        <v>156</v>
      </c>
      <c r="B14" s="49">
        <v>33</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8</v>
      </c>
      <c r="C18">
        <v>213</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10</v>
      </c>
      <c r="C22">
        <v>200</v>
      </c>
      <c r="D22">
        <v>1</v>
      </c>
      <c r="E22">
        <v>211</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186</v>
      </c>
      <c r="D33">
        <v>2</v>
      </c>
      <c r="E33">
        <v>188</v>
      </c>
      <c r="F33">
        <v>0</v>
      </c>
    </row>
    <row r="34" spans="1:12" x14ac:dyDescent="0.3">
      <c r="A34" t="s">
        <v>20</v>
      </c>
      <c r="B34" s="49">
        <v>0</v>
      </c>
      <c r="C34">
        <v>8</v>
      </c>
      <c r="D34">
        <v>0</v>
      </c>
      <c r="E34">
        <v>8</v>
      </c>
      <c r="F34">
        <v>0</v>
      </c>
    </row>
    <row r="35" spans="1:12" x14ac:dyDescent="0.3">
      <c r="A35" t="s">
        <v>815</v>
      </c>
      <c r="B35" s="49">
        <v>15</v>
      </c>
      <c r="C35">
        <v>273</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34</v>
      </c>
      <c r="C38">
        <v>91</v>
      </c>
      <c r="D38">
        <v>0</v>
      </c>
      <c r="E38">
        <v>125</v>
      </c>
      <c r="F38">
        <v>2</v>
      </c>
    </row>
    <row r="39" spans="1:12" x14ac:dyDescent="0.3">
      <c r="A39" t="s">
        <v>207</v>
      </c>
      <c r="B39">
        <v>67</v>
      </c>
      <c r="C39">
        <v>1719</v>
      </c>
      <c r="D39">
        <v>25</v>
      </c>
      <c r="E39">
        <v>1811</v>
      </c>
      <c r="F39">
        <v>2</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2</v>
      </c>
    </row>
    <row r="45" spans="1:12" x14ac:dyDescent="0.3">
      <c r="A45" t="s">
        <v>815</v>
      </c>
      <c r="B45" s="9">
        <v>1</v>
      </c>
    </row>
    <row r="46" spans="1:12" x14ac:dyDescent="0.3">
      <c r="A46" t="s">
        <v>207</v>
      </c>
      <c r="B46" s="9">
        <v>4</v>
      </c>
      <c r="H46">
        <f t="shared" ref="H46:H51" si="0">VALUE(B45)*100</f>
        <v>100</v>
      </c>
    </row>
    <row r="47" spans="1:12" x14ac:dyDescent="0.3">
      <c r="B47" s="9"/>
      <c r="H47">
        <f t="shared" si="0"/>
        <v>400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16</v>
      </c>
      <c r="C50">
        <v>57</v>
      </c>
      <c r="D50">
        <v>0</v>
      </c>
      <c r="E50">
        <v>73</v>
      </c>
      <c r="H50" t="e">
        <f t="shared" si="0"/>
        <v>#VALUE!</v>
      </c>
    </row>
    <row r="51" spans="1:8" x14ac:dyDescent="0.3">
      <c r="A51" t="s">
        <v>992</v>
      </c>
      <c r="B51" s="9">
        <v>5</v>
      </c>
      <c r="C51">
        <v>158</v>
      </c>
      <c r="D51">
        <v>0</v>
      </c>
      <c r="E51">
        <v>163</v>
      </c>
      <c r="H51">
        <f t="shared" si="0"/>
        <v>1600</v>
      </c>
    </row>
    <row r="52" spans="1:8" x14ac:dyDescent="0.3">
      <c r="A52" t="s">
        <v>993</v>
      </c>
      <c r="B52" s="9">
        <v>11</v>
      </c>
      <c r="C52" s="9">
        <v>411</v>
      </c>
      <c r="D52" s="9">
        <v>0</v>
      </c>
      <c r="E52" s="9">
        <v>422</v>
      </c>
      <c r="F52" s="9"/>
      <c r="H52" t="e">
        <f>SUM(H48:H51)</f>
        <v>#VALUE!</v>
      </c>
    </row>
    <row r="53" spans="1:8" x14ac:dyDescent="0.3">
      <c r="A53" t="s">
        <v>994</v>
      </c>
      <c r="B53" s="5">
        <v>14</v>
      </c>
      <c r="C53" s="46">
        <v>284</v>
      </c>
      <c r="D53" s="46">
        <v>0</v>
      </c>
      <c r="E53" s="46">
        <v>298</v>
      </c>
      <c r="F53" s="46"/>
    </row>
    <row r="54" spans="1:8" x14ac:dyDescent="0.3">
      <c r="A54" t="s">
        <v>995</v>
      </c>
      <c r="B54" s="79">
        <v>4</v>
      </c>
      <c r="C54" s="46">
        <v>250</v>
      </c>
      <c r="D54" s="46">
        <v>0</v>
      </c>
      <c r="E54" s="46">
        <v>254</v>
      </c>
      <c r="F54" s="46"/>
    </row>
    <row r="55" spans="1:8" x14ac:dyDescent="0.3">
      <c r="A55" t="s">
        <v>996</v>
      </c>
      <c r="B55" s="79">
        <v>12</v>
      </c>
      <c r="C55" s="46">
        <v>269</v>
      </c>
      <c r="D55" s="81">
        <v>2</v>
      </c>
      <c r="E55" s="46">
        <v>283</v>
      </c>
      <c r="F55" s="46"/>
    </row>
    <row r="56" spans="1:8" x14ac:dyDescent="0.3">
      <c r="A56" t="s">
        <v>997</v>
      </c>
      <c r="B56" s="79">
        <v>4</v>
      </c>
      <c r="C56" s="46">
        <v>185</v>
      </c>
      <c r="D56" s="81">
        <v>3</v>
      </c>
      <c r="E56" s="46">
        <v>192</v>
      </c>
      <c r="F56" s="46"/>
    </row>
    <row r="57" spans="1:8" x14ac:dyDescent="0.3">
      <c r="A57" t="s">
        <v>1029</v>
      </c>
      <c r="B57" s="79">
        <v>1</v>
      </c>
      <c r="C57" s="46">
        <v>77</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67</v>
      </c>
      <c r="C60" s="8">
        <v>1719</v>
      </c>
      <c r="D60" s="8">
        <v>25</v>
      </c>
      <c r="E60" s="8">
        <v>1811</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8359</v>
      </c>
      <c r="C72" s="46">
        <v>44092</v>
      </c>
      <c r="D72" s="8"/>
      <c r="E72" s="8"/>
      <c r="F72" s="8"/>
    </row>
    <row r="73" spans="1:6" x14ac:dyDescent="0.3">
      <c r="A73" s="7" t="s">
        <v>213</v>
      </c>
      <c r="B73" s="58">
        <v>6883</v>
      </c>
      <c r="C73" s="46" t="s">
        <v>1144</v>
      </c>
      <c r="D73" s="8"/>
      <c r="E73" s="8"/>
      <c r="F73" s="8"/>
    </row>
    <row r="74" spans="1:6" x14ac:dyDescent="0.3">
      <c r="A74" s="7" t="s">
        <v>521</v>
      </c>
      <c r="B74" s="58">
        <v>905436</v>
      </c>
      <c r="C74" s="46" t="s">
        <v>1145</v>
      </c>
      <c r="D74" s="8"/>
      <c r="E74" s="8"/>
      <c r="F74" s="8"/>
    </row>
    <row r="75" spans="1:6" x14ac:dyDescent="0.3">
      <c r="A75" s="7" t="s">
        <v>1137</v>
      </c>
      <c r="B75" s="58">
        <v>297898</v>
      </c>
      <c r="C75" s="46">
        <v>44093</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v>44091</v>
      </c>
      <c r="B272" s="8">
        <v>7360</v>
      </c>
      <c r="C272">
        <v>897077</v>
      </c>
    </row>
    <row r="273" spans="1:3" x14ac:dyDescent="0.3">
      <c r="A273" s="7">
        <v>44092</v>
      </c>
      <c r="B273" s="8">
        <v>8359</v>
      </c>
      <c r="C273">
        <v>905436</v>
      </c>
    </row>
    <row r="274" spans="1:3" x14ac:dyDescent="0.3">
      <c r="A274" s="7"/>
      <c r="B274" s="8"/>
    </row>
    <row r="275" spans="1:3" x14ac:dyDescent="0.3">
      <c r="A275" s="7" t="s">
        <v>214</v>
      </c>
      <c r="B275" s="8" t="s">
        <v>215</v>
      </c>
    </row>
    <row r="276" spans="1:3" x14ac:dyDescent="0.3">
      <c r="A276" s="7" t="s">
        <v>199</v>
      </c>
      <c r="B276" s="8" t="s">
        <v>216</v>
      </c>
    </row>
    <row r="277" spans="1:3" x14ac:dyDescent="0.3">
      <c r="A277" s="7" t="s">
        <v>217</v>
      </c>
      <c r="B277" s="8" t="s">
        <v>218</v>
      </c>
    </row>
    <row r="278" spans="1:3" x14ac:dyDescent="0.3">
      <c r="A278" s="7" t="s">
        <v>219</v>
      </c>
      <c r="B278"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2020-09-19T02:51:31Z</dcterms:modified>
</cp:coreProperties>
</file>