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29725BE-7FAB-41A0-B972-7B54E0C36928}"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combined'!$A$2:$F$288</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<sst xmlns="http://schemas.openxmlformats.org/spreadsheetml/2006/main" count="2936" uniqueCount="1155">
  <si>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</si>
  <si>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</si>
  <si>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</si>
  <si>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</si>
  <si>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</si>
  <si>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</si>
  <si>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</si>
  <si>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</si>
  <si>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</si>
  <si>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</si>
  <si>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</si>
  <si>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</si>
  <si>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</si>
  <si>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</si>
  <si>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</si>
  <si>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</si>
  <si>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</si>
  <si>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</si>
  <si>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</si>
  <si>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</si>
  <si>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</si>
  <si>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</si>
  <si>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</si>
  <si>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</si>
  <si>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</si>
  <si>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</si>
  <si>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</si>
  <si>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</si>
  <si>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</si>
  <si>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</si>
  <si>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</si>
  <si>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</si>
  <si>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</si>
  <si>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</si>
  <si>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</si>
  <si>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</si>
  <si>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</si>
  <si>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</si>
  <si>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</si>
  <si>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</si>
  <si>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</si>
  <si>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</si>
  <si>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</si>
  <si>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</si>
  <si>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</si>
  <si>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</si>
  <si>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</si>
  <si>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</si>
  <si>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</si>
  <si>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</si>
  <si>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</si>
  <si>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</si>
  <si>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</si>
  <si>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</si>
  <si>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</si>
  <si>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</si>
  <si>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</si>
  <si>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</si>
  <si>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</si>
  <si>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</si>
  <si>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</si>
  <si>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</si>
  <si>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</si>
  <si>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</si>
  <si>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</si>
  <si>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</si>
  <si>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</si>
  <si>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</si>
  <si>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</si>
  <si>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</si>
  <si>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</si>
  <si>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</si>
  <si>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</si>
  <si>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</si>
  <si>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</si>
  <si>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</si>
  <si>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</si>
  <si>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</si>
  <si>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</si>
  <si>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</si>
  <si>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</si>
  <si>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</si>
  <si>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</si>
  <si>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</si>
  <si>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</si>
  <si>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</si>
  <si>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</si>
  <si>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</si>
  <si>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</si>
  <si>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</si>
  <si>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</si>
  <si>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</si>
  <si>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</si>
  <si>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</si>
  <si>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</si>
  <si>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</si>
  <si>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</si>
  <si>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</si>
  <si>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</si>
  <si>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</si>
  <si>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</si>
  <si>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</si>
  <si>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</si>
  <si>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</si>
  <si>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</si>
  <si>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</si>
  <si>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</si>
  <si>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</si>
  <si>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</si>
  <si>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</si>
  <si>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</si>
  <si>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</si>
  <si>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</si>
  <si>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</si>
  <si>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</si>
  <si>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</si>
  <si>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</si>
  <si>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</si>
  <si>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</si>
  <si>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</si>
  <si>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</si>
  <si>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</si>
  <si>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</si>
  <si>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</si>
  <si>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</si>
  <si>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</si>
  <si>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</si>
  <si>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</si>
  <si>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</si>
  <si>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</si>
  <si>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</si>
  <si>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</si>
  <si>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</si>
  <si>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</si>
  <si>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</si>
  <si>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</si>
  <si>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</si>
  <si>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</si>
  <si>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</si>
  <si>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</si>
  <si>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</si>
  <si>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</si>
  <si>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</si>
  <si>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</si>
  <si>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</si>
  <si>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</si>
  <si>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</si>
  <si>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</si>
  <si>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</si>
  <si>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</si>
  <si>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</si>
  <si>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</si>
  <si>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</si>
  <si>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</si>
  <si>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</si>
  <si>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</si>
  <si>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</si>
  <si>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</si>
  <si>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</si>
  <si>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</si>
  <si>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</si>
  <si>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</si>
  <si>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</si>
  <si>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</si>
  <si>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</si>
  <si>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</si>
  <si>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</si>
  <si>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</si>
  <si>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</si>
  <si>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</si>
  <si>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</si>
  <si>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</si>
  <si>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</si>
  <si>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</si>
  <si>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</si>
  <si>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</si>
  <si>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</si>
  <si>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</si>
  <si>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</si>
  <si>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</si>
  <si>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</si>
  <si>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</si>
  <si>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</si>
  <si>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</si>
  <si>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</si>
  <si>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</si>
  <si>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</si>
  <si>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</si>
  <si>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</si>
  <si>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</si>
  <si>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</si>
  <si>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</si>
  <si>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</si>
  <si>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</si>
  <si>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</si>
  <si>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</si>
  <si>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</si>
  <si>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</si>
  <si>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</si>
  <si>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</si>
  <si>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</si>
  <si>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</si>
  <si>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</si>
  <si>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</si>
  <si>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</si>
  <si>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</si>
  <si>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</si>
  <si>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</si>
  <si>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</si>
  <si>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</si>
  <si>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</si>
  <si>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</si>
  <si>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</si>
  <si>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</si>
  <si>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</si>
  <si>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</si>
  <si>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</si>
  <si>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</si>
  <si>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</si>
  <si>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</si>
  <si>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</si>
  <si>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</si>
  <si>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</si>
  <si>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</si>
  <si>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</si>
  <si>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</si>
  <si>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</si>
  <si>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</si>
  <si>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</si>
  <si>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</si>
  <si>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</si>
  <si>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</si>
  <si>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</si>
  <si>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</si>
  <si>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</si>
  <si>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</si>
  <si>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</si>
  <si>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</si>
  <si>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</si>
  <si>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</si>
  <si>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</si>
  <si>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</si>
  <si>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</si>
  <si>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</si>
  <si>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</si>
  <si>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</si>
  <si>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</si>
  <si>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</si>
  <si>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</si>
  <si>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</si>
  <si>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</si>
  <si>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</si>
  <si>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</si>
  <si>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</si>
  <si>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</si>
  <si>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</si>
  <si>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</si>
  <si>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</si>
  <si>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</si>
  <si>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</si>
  <si>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</si>
  <si>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</si>
  <si>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</si>
  <si>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</si>
  <si>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</si>
  <si>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</si>
  <si>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</si>
  <si>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</si>
  <si>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</si>
  <si>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</si>
  <si>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</si>
  <si>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</si>
  <si>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</si>
  <si>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</si>
  <si>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</si>
  <si>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</si>
  <si>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</si>
  <si>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</si>
  <si>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</si>
  <si>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</si>
  <si>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</si>
  <si>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</si>
  <si>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</si>
  <si>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</si>
  <si>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</si>
  <si>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</si>
  <si>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</si>
  <si>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</si>
  <si>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</si>
  <si>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</si>
  <si>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</si>
  <si>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</si>
  <si>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</si>
  <si>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</si>
  <si>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</si>
  <si>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</si>
  <si>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</si>
  <si>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</si>
  <si>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</si>
  <si>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</si>
  <si>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</si>
  <si>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</si>
  <si>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</si>
  <si>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</si>
  <si>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</si>
  <si>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</si>
  <si>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</si>
  <si>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</si>
  <si>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</si>
  <si>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</si>
  <si>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</si>
  <si>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</si>
  <si>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</si>
  <si>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</si>
  <si>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</si>
  <si>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</si>
  <si>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</si>
  <si>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</si>
  <si>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</si>
  <si>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</si>
  <si>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</si>
  <si>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</si>
  <si>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</si>
  <si>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</si>
  <si>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</si>
  <si>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</si>
  <si>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</si>
  <si>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</si>
  <si>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</si>
  <si>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</si>
  <si>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</si>
  <si>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</si>
  <si>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</si>
  <si>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</si>
  <si>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</si>
  <si>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</si>
  <si>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</si>
  <si>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</si>
  <si>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</si>
  <si>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</si>
  <si>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</si>
  <si>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</si>
  <si>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</si>
  <si>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</si>
  <si>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</si>
  <si>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</si>
  <si>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</si>
  <si>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</si>
  <si>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</si>
  <si>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</si>
  <si>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</si>
  <si>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</si>
  <si>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</si>
  <si>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</si>
  <si>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</si>
  <si>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</si>
  <si>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</si>
  <si>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</si>
  <si>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</si>
  <si>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</si>
  <si>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</si>
  <si>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</si>
  <si>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</si>
  <si>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</si>
  <si>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</si>
  <si>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</si>
  <si>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</si>
  <si>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</si>
  <si>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</si>
  <si>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</si>
  <si>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</si>
  <si>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</si>
  <si>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</si>
  <si>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</si>
  <si>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</si>
  <si>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</si>
  <si>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</si>
  <si>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</si>
  <si>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</si>
  <si>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</si>
  <si>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</si>
  <si>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</si>
  <si>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</si>
  <si>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</si>
  <si>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</si>
  <si>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</si>
  <si>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</si>
  <si>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</si>
  <si>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</si>
  <si>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</si>
  <si>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</si>
  <si>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</si>
  <si>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</si>
  <si>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</si>
  <si>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</si>
  <si>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</si>
  <si>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</si>
  <si>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</si>
  <si>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</si>
  <si>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</si>
  <si>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</si>
  <si>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</si>
  <si>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</si>
  <si>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</si>
  <si>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</si>
  <si>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</si>
  <si>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</si>
  <si>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</si>
  <si>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</si>
  <si>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</si>
  <si>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</si>
  <si>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</si>
  <si>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</si>
  <si>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</si>
  <si>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</si>
  <si>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</si>
  <si>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</si>
  <si>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</si>
  <si>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</si>
  <si>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</si>
  <si>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</si>
  <si>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</si>
  <si>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</si>
  <si>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</si>
  <si>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</si>
  <si>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</si>
  <si>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</si>
  <si>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</si>
  <si>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</si>
  <si>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</si>
  <si>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</si>
  <si>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</si>
  <si>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</si>
  <si>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</si>
  <si>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</si>
  <si>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</si>
  <si>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</si>
  <si>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</si>
  <si>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</si>
  <si>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</si>
  <si>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</si>
  <si>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</si>
  <si>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</si>
  <si>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</si>
  <si>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</si>
  <si>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</si>
  <si>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</si>
  <si>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</si>
  <si>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</si>
  <si>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</si>
  <si>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</si>
  <si>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</si>
  <si>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</si>
  <si>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</si>
  <si>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</si>
  <si>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</si>
  <si>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</si>
  <si>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</si>
  <si>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</si>
  <si>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</si>
  <si>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</si>
  <si>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</si>
  <si>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</si>
  <si>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</si>
  <si>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</si>
  <si>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</si>
  <si>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</si>
  <si>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</si>
  <si>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</si>
  <si>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</si>
  <si>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</si>
  <si>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</si>
  <si>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</si>
  <si>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</si>
  <si>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</si>
  <si>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</si>
  <si>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</si>
  <si>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</si>
  <si>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</si>
  <si>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</si>
  <si>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</si>
  <si>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</si>
  <si>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</si>
  <si>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</si>
  <si>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</si>
  <si>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</si>
  <si>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</si>
  <si>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</si>
  <si>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</si>
  <si>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</si>
  <si>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</si>
  <si>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</si>
  <si>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</si>
  <si>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</si>
  <si>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</si>
  <si>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</si>
  <si>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</si>
  <si>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</si>
  <si>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</si>
  <si>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</si>
  <si>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</si>
  <si>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</si>
  <si>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</si>
  <si>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</si>
  <si>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</si>
  <si>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</si>
  <si>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</si>
  <si>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</si>
  <si>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</si>
  <si>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</si>
  <si>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</si>
  <si>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</si>
  <si>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</si>
  <si>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</si>
  <si>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</si>
  <si>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</si>
  <si>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</si>
  <si>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</si>
  <si>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</si>
  <si>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</si>
  <si>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</si>
  <si>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</si>
  <si>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</si>
  <si>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</si>
  <si>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</si>
  <si>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</si>
  <si>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</si>
  <si>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</si>
  <si>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</si>
  <si>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</si>
  <si>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</si>
  <si>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</si>
  <si>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</si>
  <si>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</si>
  <si>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</si>
  <si>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</si>
  <si>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</si>
  <si>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</si>
  <si>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</si>
  <si>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</si>
  <si>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</si>
  <si>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</si>
  <si>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</si>
  <si>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</si>
  <si>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</si>
  <si>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</si>
  <si>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</si>
  <si>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</si>
  <si>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</si>
  <si>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</si>
  <si>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</si>
  <si>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</si>
  <si>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</si>
  <si>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</si>
  <si>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</si>
  <si>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</si>
  <si>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</si>
  <si>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</si>
  <si>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</si>
  <si>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</si>
  <si>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</si>
  <si>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</si>
  <si>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</si>
  <si>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</si>
  <si>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</si>
  <si>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</si>
  <si>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</si>
  <si>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</si>
  <si>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</si>
  <si>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</si>
  <si>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</si>
  <si>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</si>
  <si>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</si>
  <si>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</si>
  <si>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</si>
  <si>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</si>
  <si>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</si>
  <si>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</si>
  <si>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</si>
  <si>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</si>
  <si>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</si>
  <si>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</si>
  <si>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</si>
  <si>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</si>
  <si>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</si>
  <si>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</si>
  <si>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</si>
  <si>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</si>
  <si>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</si>
  <si>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</si>
  <si>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</si>
  <si>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</si>
  <si>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</si>
  <si>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</si>
  <si>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</si>
  <si>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</si>
  <si>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</si>
  <si>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</si>
  <si>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</si>
  <si>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</si>
  <si>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</si>
  <si>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</si>
  <si>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</si>
  <si>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</si>
  <si>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</si>
  <si>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</si>
  <si>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</si>
  <si>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</si>
  <si>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</si>
  <si>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</si>
  <si>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</si>
  <si>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</si>
  <si>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</si>
  <si>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</si>
  <si>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</si>
  <si>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</si>
  <si>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</si>
  <si>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</si>
  <si>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</si>
  <si>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</si>
  <si>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</si>
  <si>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</si>
  <si>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</si>
  <si>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</si>
  <si>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</si>
  <si>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</si>
  <si>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</si>
  <si>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</si>
  <si>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</si>
  <si>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</si>
  <si>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</si>
  <si>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</si>
  <si>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</si>
  <si>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</si>
  <si>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</si>
  <si>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</si>
  <si>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</si>
  <si>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</si>
  <si>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</si>
  <si>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</si>
  <si>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</si>
  <si>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</si>
  <si>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</si>
  <si>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</si>
  <si>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</si>
  <si>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</si>
  <si>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</si>
  <si>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</si>
  <si>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</si>
  <si>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</si>
  <si>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</si>
  <si>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</si>
  <si>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</si>
  <si>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</si>
  <si>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</si>
  <si>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</si>
  <si>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</si>
  <si>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</si>
  <si>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</si>
  <si>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</si>
  <si>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</si>
  <si>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</si>
  <si>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</si>
  <si>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</si>
  <si>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</si>
  <si>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</si>
  <si>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</si>
  <si>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</si>
  <si>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</si>
  <si>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</si>
  <si>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</si>
  <si>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</si>
  <si>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</si>
  <si>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</si>
  <si>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</si>
  <si>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</si>
  <si>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</si>
  <si>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</si>
  <si>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</si>
  <si>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</si>
  <si>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</si>
  <si>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</si>
  <si>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</si>
  <si>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</si>
  <si>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</si>
  <si>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</si>
  <si>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</si>
  <si>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</si>
  <si>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</si>
  <si>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</si>
  <si>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</si>
  <si>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</si>
  <si>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</si>
  <si>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</si>
  <si>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</si>
  <si>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</si>
  <si>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</si>
  <si>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</si>
  <si>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</si>
  <si>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</si>
  <si>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</si>
  <si>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</si>
  <si>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</si>
  <si>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</si>
  <si>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</si>
  <si>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</si>
  <si>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</si>
  <si>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</si>
  <si>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</si>
  <si>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</si>
  <si>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</si>
  <si>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</si>
  <si>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</si>
  <si>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</si>
  <si>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</si>
  <si>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</si>
  <si>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</si>
  <si>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</si>
  <si>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</si>
  <si>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</si>
  <si>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</si>
  <si>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</si>
  <si>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</si>
  <si>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</si>
  <si>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</si>
  <si>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</si>
  <si>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</si>
  <si>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</si>
  <si>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</si>
  <si>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</si>
  <si>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</si>
  <si>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</si>
  <si>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</si>
  <si>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</si>
  <si>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</si>
  <si>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</si>
  <si>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</si>
  <si>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</si>
  <si>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</si>
  <si>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</si>
  <si>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</si>
  <si>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</si>
  <si>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</si>
  <si>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</si>
  <si>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</si>
  <si>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</si>
  <si>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</si>
  <si>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</si>
  <si>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</si>
  <si>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</si>
  <si>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</si>
  <si>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</si>
  <si>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</si>
  <si>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</si>
  <si>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</si>
  <si>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</si>
  <si>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</si>
  <si>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</si>
  <si>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</si>
  <si>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</si>
  <si>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</si>
  <si>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</si>
  <si>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</si>
  <si>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</si>
  <si>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</si>
  <si>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</si>
  <si>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</si>
  <si>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</si>
  <si>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</si>
  <si>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</si>
  <si>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</si>
  <si>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</si>
  <si>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</si>
  <si>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</si>
  <si>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</si>
  <si>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</si>
  <si>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</si>
  <si>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</si>
  <si>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</si>
  <si>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</si>
  <si>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</si>
  <si>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</si>
  <si>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</si>
  <si>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</si>
  <si>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</si>
  <si>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</si>
  <si>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</si>
  <si>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</si>
  <si>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</si>
  <si>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</si>
  <si>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</si>
  <si>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</si>
  <si>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</si>
  <si>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</si>
  <si>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</si>
  <si>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</si>
  <si>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</si>
  <si>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</si>
  <si>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</si>
  <si>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</si>
  <si>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</si>
  <si>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</si>
  <si>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</si>
  <si>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</si>
  <si>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</si>
  <si>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</si>
  <si>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</si>
  <si>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</si>
  <si>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</si>
  <si>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</si>
  <si>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</si>
  <si>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</si>
  <si>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</si>
  <si>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</si>
  <si>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</si>
  <si>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</si>
  <si>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</si>
  <si>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</si>
  <si>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</si>
  <si>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</si>
  <si>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</si>
  <si>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</si>
  <si>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</si>
  <si>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</si>
  <si>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</si>
  <si>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</si>
  <si>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</si>
  <si>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</si>
  <si>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</si>
  <si>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</si>
  <si>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</si>
  <si>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</si>
  <si>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</si>
  <si>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</si>
  <si>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</si>
  <si>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</si>
  <si>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</si>
  <si>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</si>
  <si>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</si>
  <si>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</si>
  <si>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</si>
  <si>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</si>
  <si>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</si>
  <si>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</si>
  <si>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</si>
  <si>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</si>
  <si>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</si>
  <si>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</si>
  <si>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</si>
  <si>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</si>
  <si>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</si>
  <si>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</si>
  <si>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</si>
  <si>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</si>
  <si>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</si>
  <si>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</si>
  <si>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</si>
  <si>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</si>
  <si>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</si>
  <si>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</si>
  <si>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</si>
  <si>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</si>
  <si>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</si>
  <si>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</si>
  <si>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</si>
  <si>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</si>
  <si>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</si>
  <si>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</si>
  <si>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</si>
  <si>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</si>
  <si>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</si>
  <si>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</si>
  <si>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</si>
  <si>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</si>
  <si>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</si>
  <si>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</si>
  <si>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</si>
  <si>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</si>
  <si>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</si>
  <si>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</si>
  <si>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</si>
  <si>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</si>
  <si>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</si>
  <si>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</si>
  <si>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</si>
  <si>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</si>
  <si>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</si>
  <si>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</si>
  <si>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</si>
  <si>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</si>
  <si>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</si>
  <si>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</si>
  <si>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</si>
  <si>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</si>
  <si>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</si>
  <si>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</si>
  <si>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</si>
  <si>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</si>
  <si>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</si>
  <si>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</si>
  <si>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</si>
  <si>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</si>
  <si>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</si>
  <si>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</si>
  <si>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</si>
  <si>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</si>
  <si>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</si>
  <si>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</si>
  <si>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</si>
  <si>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</si>
  <si>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</si>
  <si>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</si>
  <si>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</si>
  <si>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</si>
  <si>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</si>
  <si>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</si>
  <si>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</si>
  <si>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</si>
  <si>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</si>
  <si>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</si>
  <si>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</si>
  <si>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</si>
  <si>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</si>
  <si>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</si>
  <si>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</si>
  <si>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</si>
  <si>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</si>
  <si>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</si>
  <si>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</si>
  <si>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</si>
  <si>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</si>
  <si>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</si>
  <si>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</si>
  <si>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</si>
  <si>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</si>
  <si>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</si>
  <si>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</si>
  <si>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</si>
  <si>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</si>
  <si>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</si>
  <si>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</si>
  <si>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</si>
  <si>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</si>
  <si>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</si>
  <si>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</si>
  <si>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</si>
  <si>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</si>
  <si>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</si>
  <si>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</si>
  <si>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</si>
  <si>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</si>
  <si>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</si>
  <si>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</si>
  <si>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</si>
  <si>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</si>
  <si>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</si>
  <si>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</si>
  <si>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</si>
  <si>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</si>
  <si>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</si>
  <si>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</si>
  <si>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</si>
  <si>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</si>
  <si>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</si>
  <si>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</si>
  <si>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</si>
  <si>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</si>
  <si>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</si>
  <si>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</si>
  <si>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</si>
  <si>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</si>
  <si>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</si>
  <si>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</si>
  <si>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</si>
  <si>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</si>
  <si>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</si>
  <si>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</si>
  <si>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</si>
  <si>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</si>
  <si>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</si>
  <si>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</si>
  <si>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</si>
  <si>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</si>
  <si>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</si>
  <si>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</si>
  <si>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</si>
  <si>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</si>
  <si>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</si>
  <si>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</si>
  <si>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</si>
  <si>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</si>
  <si>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</si>
  <si>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</si>
  <si>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</si>
  <si>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</si>
  <si>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</si>
  <si>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</si>
  <si>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</si>
  <si>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</si>
  <si>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</si>
  <si>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</si>
  <si>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</si>
  <si>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</si>
  <si>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</si>
  <si>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</si>
  <si>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</si>
  <si>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</si>
  <si>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</si>
  <si>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</si>
  <si>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</si>
  <si>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</si>
  <si>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</si>
  <si>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</si>
  <si>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</si>
  <si>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</si>
  <si>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</si>
  <si>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</si>
  <si>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</si>
  <si>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</si>
  <si>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</si>
  <si>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</si>
  <si>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</si>
  <si>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</si>
  <si>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</si>
  <si>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</si>
  <si>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</si>
  <si>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</si>
  <si>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</si>
  <si>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</si>
  <si>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</si>
  <si>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</si>
  <si>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</si>
  <si>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</si>
  <si>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</si>
  <si>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</si>
  <si>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</si>
  <si>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</si>
  <si>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</si>
  <si>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</si>
  <si>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</si>
  <si>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</si>
  <si>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</si>
  <si>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</si>
  <si>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</si>
  <si>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</si>
  <si>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</si>
  <si>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</si>
  <si>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</si>
  <si>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</si>
  <si>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</si>
  <si>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</si>
  <si>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</si>
  <si>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</si>
  <si>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</si>
  <si>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</si>
  <si>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</si>
  <si>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</si>
  <si>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</si>
  <si>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</si>
  <si>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</si>
  <si>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</si>
  <si>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</si>
  <si>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</si>
  <si>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</si>
  <si>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</si>
  <si>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</si>
  <si>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</si>
  <si>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</si>
  <si>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</si>
  <si>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</si>
  <si>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</si>
  <si>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</si>
  <si>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</si>
  <si>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</si>
  <si>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</si>
  <si>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</si>
  <si>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</si>
  <si>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</si>
  <si>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</si>
  <si>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</si>
  <si>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</si>
  <si>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</si>
  <si>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</si>
  <si>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</si>
  <si>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</si>
  <si>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</si>
  <si>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</si>
  <si>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</si>
  <si>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</si>
  <si>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</si>
  <si>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</si>
  <si>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</si>
  <si>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</si>
  <si>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</si>
  <si>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</si>
  <si>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</si>
  <si>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</si>
  <si>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</si>
  <si>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</si>
  <si>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</si>
  <si>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</si>
  <si>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</si>
  <si>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</si>
  <si>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</si>
  <si>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</si>
  <si>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</si>
  <si>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</si>
  <si>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</si>
  <si>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</si>
  <si>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</si>
  <si>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</si>
  <si>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</si>
  <si>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</si>
  <si>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</si>
  <si>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</si>
  <si>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</si>
  <si>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</si>
  <si>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</si>
  <si>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</si>
  <si>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</si>
  <si>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</si>
  <si>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</si>
  <si>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</si>
  <si>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</si>
  <si>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</si>
  <si>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</si>
  <si>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</si>
  <si>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</si>
  <si>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</si>
  <si>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</si>
  <si>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</si>
  <si>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</si>
  <si>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</si>
  <si>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</si>
  <si>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</si>
  <si>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</si>
  <si>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</si>
  <si>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</si>
  <si>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</si>
  <si>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</si>
  <si>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</si>
  <si>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</si>
  <si>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</si>
  <si>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</si>
  <si>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</si>
  <si>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</si>
  <si>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</si>
  <si>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</si>
  <si>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1 October 2020</t>
  </si>
  <si>
    <t>Total cases by DHB, as at 9.00 am, 1 October 2020</t>
  </si>
  <si>
    <t>Source: DHB survey as at 9.00 am, 1 October 2020</t>
  </si>
  <si>
    <t>Total cases by age as at 9.00 am, 1 October 2020</t>
  </si>
  <si>
    <t>Lab testing for COVID-19 as at 9.00 am 1 October 2020</t>
  </si>
  <si>
    <t>24 September to 30 September 2020</t>
  </si>
  <si>
    <t>22 January to 30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</si>
</sst>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42 ,Recovered 0 ,Deaths 0, &lt;/title&gt;</v>
      </c>
      <c r="G5" s="47">
        <f>VLOOKUP(A5,ImportPopDBH!$A$48:$E$67,5)</f>
        <v>238380</v>
      </c>
      <c r="J5">
        <f>'ImportMoH combined'!E14</f>
        <v>0</v>
      </c>
      <c r="M5">
        <f>'ImportMoH combined'!G14</f>
        <v>0</v>
      </c>
      <c r="P5">
        <f>'ImportMoH combined'!B14</f>
        <v>42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4 ,Recovered 221 ,Deaths 1, &lt;/title&gt;</v>
      </c>
      <c r="G9" s="47">
        <f>VLOOKUP(A9,ImportPopDBH!$A$48:$E$67,5)</f>
        <v>165610</v>
      </c>
      <c r="J9">
        <f>'ImportMoH combined'!E18</f>
        <v>226</v>
      </c>
      <c r="M9">
        <f>'ImportMoH combined'!G18</f>
        <v>0</v>
      </c>
      <c r="P9">
        <f>'ImportMoH combined'!B18</f>
        <v>4</v>
      </c>
      <c r="R9">
        <f>'ImportMoH combined'!C18</f>
        <v>221</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4 ,Recovered 209 ,Deaths 1, &lt;/title&gt;</v>
      </c>
      <c r="G13" s="47">
        <f>VLOOKUP(A13,ImportPopDBH!$A$48:$E$67,5)</f>
        <v>150770</v>
      </c>
      <c r="J13">
        <f>'ImportMoH combined'!E22</f>
        <v>214</v>
      </c>
      <c r="M13">
        <f>'ImportMoH combined'!G22</f>
        <v>0</v>
      </c>
      <c r="P13">
        <f>'ImportMoH combined'!B22</f>
        <v>4</v>
      </c>
      <c r="R13">
        <f>'ImportMoH combined'!C22</f>
        <v>209</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3</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1492</v>
      </c>
      <c r="F40" s="54">
        <f>'ImportMoH combined'!C4</f>
        <v>12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1848</v>
      </c>
      <c r="F42" s="54">
        <f>'ImportMoH combined'!C6</f>
        <v>12</v>
      </c>
      <c r="V42" s="3" t="s">
        <v>1</v>
      </c>
      <c r="W42">
        <v>0.60438082561506901</v>
      </c>
    </row>
    <row r="43" spans="2:28" x14ac:dyDescent="0.3">
      <c r="B43" t="str">
        <f t="shared" si="1"/>
        <v>text {</v>
      </c>
      <c r="C43" s="52" t="s">
        <v>544</v>
      </c>
      <c r="D43" s="54" t="str">
        <f>'ImportMoH combined'!A7</f>
        <v>Number of recovered cases</v>
      </c>
      <c r="E43" s="54">
        <f>'ImportMoH combined'!B7</f>
        <v>1770</v>
      </c>
      <c r="F43" s="54">
        <f>'ImportMoH combined'!C7</f>
        <v>3</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53</v>
      </c>
      <c r="F45" s="54">
        <f>'ImportMoH combined'!C9</f>
        <v>9</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{v:1492},{v:12}],</v>
      </c>
      <c r="C59" t="s">
        <v>562</v>
      </c>
      <c r="D59" t="str">
        <f t="shared" ref="D59:D64" si="4">D40</f>
        <v>Number of confirmed cases in New Zealand</v>
      </c>
      <c r="E59" s="48" t="s">
        <v>570</v>
      </c>
      <c r="F59">
        <f t="shared" ref="F59:F64" si="5">E40</f>
        <v>1492</v>
      </c>
      <c r="G59" t="s">
        <v>568</v>
      </c>
      <c r="H59">
        <f t="shared" ref="H59:H64" si="6">F40</f>
        <v>12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{v:1848},{v:12}],</v>
      </c>
      <c r="C61" t="s">
        <v>562</v>
      </c>
      <c r="D61" t="str">
        <f t="shared" si="4"/>
        <v>Number of confirmed and probable cases</v>
      </c>
      <c r="E61" s="48" t="s">
        <v>570</v>
      </c>
      <c r="F61">
        <f t="shared" si="5"/>
        <v>1848</v>
      </c>
      <c r="G61" t="s">
        <v>568</v>
      </c>
      <c r="H61">
        <f t="shared" si="6"/>
        <v>12</v>
      </c>
      <c r="I61" t="s">
        <v>569</v>
      </c>
      <c r="J61" t="s">
        <v>565</v>
      </c>
      <c r="AB61" s="12" t="s">
        <v>369</v>
      </c>
    </row>
    <row r="62" spans="1:28" x14ac:dyDescent="0.3">
      <c r="B62" t="str">
        <f t="shared" si="3"/>
        <v>['Number of recovered cases',  {v:1770},{v:3}],</v>
      </c>
      <c r="C62" t="s">
        <v>562</v>
      </c>
      <c r="D62" t="str">
        <f t="shared" si="4"/>
        <v>Number of recovered cases</v>
      </c>
      <c r="E62" s="48" t="s">
        <v>570</v>
      </c>
      <c r="F62">
        <f t="shared" si="5"/>
        <v>1770</v>
      </c>
      <c r="G62" t="s">
        <v>568</v>
      </c>
      <c r="H62">
        <f t="shared" si="6"/>
        <v>3</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{v:53},{v:9}]</v>
      </c>
      <c r="C64" t="s">
        <v>562</v>
      </c>
      <c r="D64" t="str">
        <f t="shared" si="4"/>
        <v>Number of active cases</v>
      </c>
      <c r="E64" s="48" t="s">
        <v>570</v>
      </c>
      <c r="F64">
        <f t="shared" si="5"/>
        <v>53</v>
      </c>
      <c r="G64" t="s">
        <v>568</v>
      </c>
      <c r="H64">
        <f t="shared" si="6"/>
        <v>9</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'0.31',</v>
      </c>
      <c r="C131" s="48" t="s">
        <v>671</v>
      </c>
      <c r="D131" s="82">
        <f>'ImportMoH combined'!$B$64</f>
        <v>0.31</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1 October 2020'</v>
      </c>
      <c r="C148" s="48" t="s">
        <v>672</v>
      </c>
      <c r="D148" s="84" t="str">
        <f>'ImportMoH combined'!$A$68</f>
        <v>Lab testing for COVID-19 as at 9.00 am 1 October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44105</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4</v>
      </c>
      <c r="R158" s="6">
        <f>'ImportMoH combined'!C18</f>
        <v>221</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01-10-20&lt;/h1&gt;</v>
      </c>
      <c r="C159" s="51">
        <f ca="1">TODAY()</f>
        <v>44105</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1848 , Active:    53 , Deaths:    25 , Recovered:    1770&lt;/h2&gt;</v>
      </c>
      <c r="C160" s="51" t="s">
        <v>957</v>
      </c>
      <c r="D160">
        <f>E42</f>
        <v>1848</v>
      </c>
      <c r="E160" t="s">
        <v>604</v>
      </c>
      <c r="F160">
        <f>D160-H160-J160</f>
        <v>53</v>
      </c>
      <c r="G160" t="s">
        <v>605</v>
      </c>
      <c r="H160">
        <f>E44</f>
        <v>25</v>
      </c>
      <c r="I160" t="s">
        <v>606</v>
      </c>
      <c r="J160">
        <f>E43</f>
        <v>1770</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4</v>
      </c>
      <c r="R162" s="6">
        <f>'ImportMoH combined'!C22</f>
        <v>209</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&lt;strong&gt;216&lt;/strong&gt; days&lt;br&gt;</v>
      </c>
      <c r="C163" t="s">
        <v>949</v>
      </c>
      <c r="D163" s="50">
        <f ca="1">TODAY()-D162</f>
        <v>216</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&lt;strong&gt;190&lt;/strong&gt;, -162 days to go of 4 week lockdown</v>
      </c>
      <c r="C164" t="s">
        <v>951</v>
      </c>
      <c r="D164" s="50">
        <f ca="1">TODAY() -E154</f>
        <v>190</v>
      </c>
      <c r="E164" t="s">
        <v>952</v>
      </c>
      <c r="F164" s="9">
        <f ca="1">VALUE(E155-TODAY())</f>
        <v>-162</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3</v>
      </c>
      <c r="W169" s="6">
        <f>'ImportMoH combined'!I29</f>
        <v>0</v>
      </c>
    </row>
    <row r="170" spans="2:25" x14ac:dyDescent="0.3">
      <c r="B170" t="str">
        <f t="shared" si="8"/>
        <v>&lt;p class="aligncenter"&gt; &lt;button onclick="myFunction()"&gt;Click to go to Live Charts &lt;/button&gt; &lt;/p&gt;</v>
      </c>
      <c r="C170" t="s">
        <v>676</v>
      </c>
      <c r="J170">
        <f>MAX($Q$158:$Q$177)</f>
        <v>4</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4</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4</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4</v>
      </c>
      <c r="P175" s="6" t="str">
        <f>'ImportMoH combined'!A35</f>
        <v>Waitematā</v>
      </c>
      <c r="Q175" s="6">
        <f>'ImportMoH combined'!B35</f>
        <v>3</v>
      </c>
      <c r="R175" s="6">
        <f>'ImportMoH combined'!C35</f>
        <v>286</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3</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42</v>
      </c>
      <c r="R178" s="6">
        <f>'ImportMoH combined'!C38</f>
        <v>106</v>
      </c>
      <c r="S178" s="6">
        <f>'ImportMoH combined'!D38</f>
        <v>0</v>
      </c>
      <c r="T178" s="6">
        <f>'ImportMoH combined'!E38</f>
        <v>148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42</v>
      </c>
      <c r="P190" s="6"/>
      <c r="Q190" s="6"/>
      <c r="R190" s="6"/>
      <c r="S190" s="6"/>
    </row>
    <row r="191" spans="2:25" x14ac:dyDescent="0.3">
      <c r="C191" t="s">
        <v>466</v>
      </c>
      <c r="F191">
        <v>4</v>
      </c>
      <c r="P191" s="6"/>
      <c r="Q191" s="6"/>
      <c r="R191" s="6"/>
      <c r="S191" s="6"/>
    </row>
    <row r="192" spans="2:25" x14ac:dyDescent="0.3">
      <c r="C192" t="s">
        <v>472</v>
      </c>
      <c r="F192">
        <f>ROUND(F190/4,0)</f>
        <v>11</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1.25</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42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0.25</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0.25</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0.25</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1.25</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4 ,Recovered 221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0.25</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0.25</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0.25</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0.25</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214, new today= 0 ,Active 4 ,Recovered 209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0.25</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0.25</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0.25</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0.25</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0.25</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0.25</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0.25</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0.25</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0.25</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0.25</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42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4 ,Recovered 221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4 ,Recovered 209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4</v>
      </c>
      <c r="O289" s="6">
        <f t="shared" ref="O289:O308" si="21">VLOOKUP($A289,$P$158:$V$176,3)</f>
        <v>221</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42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4</v>
      </c>
      <c r="O293" s="6">
        <f t="shared" si="21"/>
        <v>209</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4 ,Recovered 221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4 ,Recovered 209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3</v>
      </c>
      <c r="O306" s="6">
        <f t="shared" si="21"/>
        <v>286</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8"/>
  <sheetViews>
    <sheetView tabSelected="1" workbookViewId="0">
      <selection activeCell="B5" sqref="B5"/>
    </sheetView>
  </sheetViews>
  <sheetFormatPr defaultRowHeight="15.05" x14ac:dyDescent="0.3"/>
  <cols>
    <col min="1" max="1" width="45.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1492</v>
      </c>
      <c r="C4">
        <v>12</v>
      </c>
    </row>
    <row r="5" spans="1:10" x14ac:dyDescent="0.3">
      <c r="A5" t="s">
        <v>200</v>
      </c>
      <c r="B5">
        <v>356</v>
      </c>
      <c r="C5">
        <v>0</v>
      </c>
      <c r="J5" t="e">
        <f>te</f>
        <v>#NAME?</v>
      </c>
    </row>
    <row r="6" spans="1:10" x14ac:dyDescent="0.3">
      <c r="A6" t="s">
        <v>201</v>
      </c>
      <c r="B6" s="5">
        <v>1848</v>
      </c>
      <c r="C6">
        <v>12</v>
      </c>
    </row>
    <row r="7" spans="1:10" x14ac:dyDescent="0.3">
      <c r="A7" t="s">
        <v>202</v>
      </c>
      <c r="B7" s="5">
        <v>1770</v>
      </c>
      <c r="C7">
        <v>3</v>
      </c>
    </row>
    <row r="8" spans="1:10" x14ac:dyDescent="0.3">
      <c r="A8" t="s">
        <v>203</v>
      </c>
      <c r="B8" s="5">
        <v>25</v>
      </c>
      <c r="C8">
        <v>0</v>
      </c>
    </row>
    <row r="9" spans="1:10" x14ac:dyDescent="0.3">
      <c r="A9" t="s">
        <v>1029</v>
      </c>
      <c r="B9">
        <v>53</v>
      </c>
      <c r="C9">
        <v>9</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179</v>
      </c>
      <c r="B14" s="49">
        <v>42</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4</v>
      </c>
      <c r="C18">
        <v>221</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v>
      </c>
      <c r="C22">
        <v>209</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3</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286</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3</v>
      </c>
    </row>
    <row r="38" spans="1:12" x14ac:dyDescent="0.3">
      <c r="A38" t="s">
        <v>1134</v>
      </c>
      <c r="B38" s="49">
        <v>42</v>
      </c>
      <c r="C38">
        <v>106</v>
      </c>
      <c r="D38">
        <v>0</v>
      </c>
      <c r="E38">
        <v>148</v>
      </c>
      <c r="F38">
        <v>12</v>
      </c>
    </row>
    <row r="39" spans="1:12" x14ac:dyDescent="0.3">
      <c r="A39" t="s">
        <v>206</v>
      </c>
      <c r="B39">
        <v>53</v>
      </c>
      <c r="C39">
        <v>1776</v>
      </c>
      <c r="D39">
        <v>25</v>
      </c>
      <c r="E39">
        <v>1848</v>
      </c>
      <c r="F39">
        <v>12</v>
      </c>
      <c r="J39" t="s">
        <v>668</v>
      </c>
      <c r="L39" t="s">
        <v>667</v>
      </c>
    </row>
    <row r="40" spans="1:12" x14ac:dyDescent="0.3">
      <c r="I40" s="45"/>
    </row>
    <row r="41" spans="1:12" x14ac:dyDescent="0.3">
      <c r="A41" t="s">
        <v>1150</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1151</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7</v>
      </c>
      <c r="C48">
        <v>68</v>
      </c>
      <c r="D48">
        <v>0</v>
      </c>
      <c r="E48">
        <v>75</v>
      </c>
      <c r="H48" t="e">
        <f t="shared" si="0"/>
        <v>#VALUE!</v>
      </c>
    </row>
    <row r="49" spans="1:8" x14ac:dyDescent="0.3">
      <c r="A49" t="s">
        <v>989</v>
      </c>
      <c r="B49" s="9">
        <v>3</v>
      </c>
      <c r="C49">
        <v>163</v>
      </c>
      <c r="D49">
        <v>0</v>
      </c>
      <c r="E49">
        <v>166</v>
      </c>
      <c r="H49">
        <f t="shared" si="0"/>
        <v>700</v>
      </c>
    </row>
    <row r="50" spans="1:8" x14ac:dyDescent="0.3">
      <c r="A50" t="s">
        <v>990</v>
      </c>
      <c r="B50" s="9">
        <v>13</v>
      </c>
      <c r="C50">
        <v>420</v>
      </c>
      <c r="D50">
        <v>0</v>
      </c>
      <c r="E50">
        <v>433</v>
      </c>
      <c r="H50">
        <f t="shared" si="0"/>
        <v>300</v>
      </c>
    </row>
    <row r="51" spans="1:8" x14ac:dyDescent="0.3">
      <c r="A51" t="s">
        <v>991</v>
      </c>
      <c r="B51" s="9">
        <v>15</v>
      </c>
      <c r="C51">
        <v>295</v>
      </c>
      <c r="D51">
        <v>0</v>
      </c>
      <c r="E51">
        <v>310</v>
      </c>
      <c r="H51">
        <f t="shared" si="0"/>
        <v>1300</v>
      </c>
    </row>
    <row r="52" spans="1:8" x14ac:dyDescent="0.3">
      <c r="A52" t="s">
        <v>992</v>
      </c>
      <c r="B52" s="9">
        <v>3</v>
      </c>
      <c r="C52" s="9">
        <v>253</v>
      </c>
      <c r="D52" s="9">
        <v>0</v>
      </c>
      <c r="E52" s="9">
        <v>256</v>
      </c>
      <c r="F52" s="9"/>
      <c r="H52" t="e">
        <f>SUM(H48:H51)</f>
        <v>#VALUE!</v>
      </c>
    </row>
    <row r="53" spans="1:8" x14ac:dyDescent="0.3">
      <c r="A53" t="s">
        <v>993</v>
      </c>
      <c r="B53" s="5">
        <v>8</v>
      </c>
      <c r="C53" s="46">
        <v>275</v>
      </c>
      <c r="D53" s="46">
        <v>2</v>
      </c>
      <c r="E53" s="46">
        <v>285</v>
      </c>
      <c r="F53" s="46"/>
    </row>
    <row r="54" spans="1:8" x14ac:dyDescent="0.3">
      <c r="A54" t="s">
        <v>994</v>
      </c>
      <c r="B54" s="79">
        <v>3</v>
      </c>
      <c r="C54" s="46">
        <v>190</v>
      </c>
      <c r="D54" s="46">
        <v>3</v>
      </c>
      <c r="E54" s="46">
        <v>196</v>
      </c>
      <c r="F54" s="46"/>
    </row>
    <row r="55" spans="1:8" x14ac:dyDescent="0.3">
      <c r="A55" t="s">
        <v>1026</v>
      </c>
      <c r="B55" s="79">
        <v>1</v>
      </c>
      <c r="C55" s="46">
        <v>78</v>
      </c>
      <c r="D55" s="81">
        <v>7</v>
      </c>
      <c r="E55" s="46">
        <v>86</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53</v>
      </c>
      <c r="C58" s="46">
        <v>1770</v>
      </c>
      <c r="D58" s="81">
        <v>25</v>
      </c>
      <c r="E58" s="46">
        <v>1848</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0.39</v>
      </c>
      <c r="C62" s="46"/>
      <c r="D62" s="8"/>
      <c r="E62" s="8"/>
      <c r="F62" s="8"/>
    </row>
    <row r="63" spans="1:8" x14ac:dyDescent="0.3">
      <c r="A63" s="7" t="s">
        <v>1006</v>
      </c>
      <c r="B63" s="8">
        <v>0.25</v>
      </c>
      <c r="C63" s="46"/>
      <c r="D63" s="8"/>
      <c r="E63" s="8"/>
      <c r="F63" s="8"/>
    </row>
    <row r="64" spans="1:8" x14ac:dyDescent="0.3">
      <c r="A64" s="7" t="s">
        <v>1007</v>
      </c>
      <c r="B64" s="8">
        <v>0.31</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1152</v>
      </c>
      <c r="B68" s="8"/>
      <c r="C68" s="46"/>
      <c r="D68" s="8"/>
      <c r="E68" s="8"/>
      <c r="F68" s="8"/>
    </row>
    <row r="69" spans="1:6" x14ac:dyDescent="0.3">
      <c r="A69" s="7"/>
      <c r="B69" s="8" t="s">
        <v>211</v>
      </c>
      <c r="C69" s="46" t="s">
        <v>519</v>
      </c>
      <c r="D69" s="8"/>
      <c r="E69" s="8"/>
      <c r="F69" s="8"/>
    </row>
    <row r="70" spans="1:6" x14ac:dyDescent="0.3">
      <c r="A70" s="7" t="s">
        <v>547</v>
      </c>
      <c r="B70" s="8">
        <v>5679</v>
      </c>
      <c r="C70" s="46">
        <v>44104</v>
      </c>
      <c r="D70" s="8"/>
      <c r="E70" s="8"/>
      <c r="F70" s="8"/>
    </row>
    <row r="71" spans="1:6" x14ac:dyDescent="0.3">
      <c r="A71" s="7" t="s">
        <v>212</v>
      </c>
      <c r="B71" s="8">
        <v>5066</v>
      </c>
      <c r="C71" s="46" t="s">
        <v>1153</v>
      </c>
      <c r="D71" s="8"/>
      <c r="E71" s="8"/>
      <c r="F71" s="8"/>
    </row>
    <row r="72" spans="1:6" x14ac:dyDescent="0.3">
      <c r="A72" s="7" t="s">
        <v>520</v>
      </c>
      <c r="B72" s="58">
        <v>966238</v>
      </c>
      <c r="C72" s="46" t="s">
        <v>1154</v>
      </c>
      <c r="D72" s="8"/>
      <c r="E72" s="8"/>
      <c r="F72" s="8"/>
    </row>
    <row r="73" spans="1:6" x14ac:dyDescent="0.3">
      <c r="A73" s="7" t="s">
        <v>1133</v>
      </c>
      <c r="B73" s="58">
        <v>265746</v>
      </c>
      <c r="C73" s="46">
        <v>44105</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v>44103</v>
      </c>
      <c r="B282" s="8">
        <v>4969</v>
      </c>
      <c r="C282">
        <v>960559</v>
      </c>
    </row>
    <row r="283" spans="1:3" x14ac:dyDescent="0.3">
      <c r="A283" s="7">
        <v>44104</v>
      </c>
      <c r="B283" s="8">
        <v>5679</v>
      </c>
      <c r="C283">
        <v>966238</v>
      </c>
    </row>
    <row r="284" spans="1:3" x14ac:dyDescent="0.3">
      <c r="A284" s="7"/>
      <c r="B284" s="8"/>
    </row>
    <row r="285" spans="1:3" x14ac:dyDescent="0.3">
      <c r="A285" s="7" t="s">
        <v>213</v>
      </c>
      <c r="B285" s="8" t="s">
        <v>214</v>
      </c>
    </row>
    <row r="286" spans="1:3" x14ac:dyDescent="0.3">
      <c r="A286" s="7" t="s">
        <v>198</v>
      </c>
      <c r="B286" s="8" t="s">
        <v>215</v>
      </c>
    </row>
    <row r="287" spans="1:3" x14ac:dyDescent="0.3">
      <c r="A287" s="7" t="s">
        <v>216</v>
      </c>
      <c r="B287" s="8" t="s">
        <v>217</v>
      </c>
    </row>
    <row r="288" spans="1:3" x14ac:dyDescent="0.3">
      <c r="A288" s="7" t="s">
        <v>218</v>
      </c>
      <c r="B288"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2020-10-01T00:17:31Z</dcterms:modified>
</cp:coreProperties>
</file>