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133C004-8DA2-478D-88FB-D97682B4E0C6}"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<sst xmlns="http://schemas.openxmlformats.org/spreadsheetml/2006/main" count="2930" uniqueCount="1146">
  <si>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</si>
  <si>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</si>
  <si>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</si>
  <si>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</si>
  <si>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</si>
  <si>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</si>
  <si>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</si>
  <si>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</si>
  <si>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</si>
  <si>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</si>
  <si>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</si>
  <si>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</si>
  <si>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</si>
  <si>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</si>
  <si>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</si>
  <si>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</si>
  <si>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</si>
  <si>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</si>
  <si>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</si>
  <si>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</si>
  <si>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</si>
  <si>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</si>
  <si>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</si>
  <si>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</si>
  <si>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</si>
  <si>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</si>
  <si>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</si>
  <si>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</si>
  <si>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</si>
  <si>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</si>
  <si>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</si>
  <si>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</si>
  <si>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</si>
  <si>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</si>
  <si>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</si>
  <si>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</si>
  <si>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</si>
  <si>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</si>
  <si>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</si>
  <si>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</si>
  <si>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</si>
  <si>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</si>
  <si>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</si>
  <si>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</si>
  <si>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</si>
  <si>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</si>
  <si>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</si>
  <si>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</si>
  <si>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</si>
  <si>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</si>
  <si>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</si>
  <si>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</si>
  <si>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</si>
  <si>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</si>
  <si>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</si>
  <si>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</si>
  <si>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</si>
  <si>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</si>
  <si>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</si>
  <si>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</si>
  <si>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</si>
  <si>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</si>
  <si>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</si>
  <si>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</si>
  <si>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</si>
  <si>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</si>
  <si>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</si>
  <si>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</si>
  <si>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</si>
  <si>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</si>
  <si>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</si>
  <si>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</si>
  <si>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</si>
  <si>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</si>
  <si>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</si>
  <si>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</si>
  <si>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</si>
  <si>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</si>
  <si>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</si>
  <si>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</si>
  <si>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</si>
  <si>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</si>
  <si>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</si>
  <si>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</si>
  <si>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</si>
  <si>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</si>
  <si>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</si>
  <si>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</si>
  <si>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</si>
  <si>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</si>
  <si>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</si>
  <si>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</si>
  <si>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</si>
  <si>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</si>
  <si>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</si>
  <si>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</si>
  <si>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</si>
  <si>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</si>
  <si>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</si>
  <si>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</si>
  <si>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</si>
  <si>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</si>
  <si>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</si>
  <si>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</si>
  <si>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</si>
  <si>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</si>
  <si>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</si>
  <si>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</si>
  <si>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</si>
  <si>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</si>
  <si>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</si>
  <si>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</si>
  <si>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</si>
  <si>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</si>
  <si>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</si>
  <si>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</si>
  <si>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</si>
  <si>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</si>
  <si>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</si>
  <si>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</si>
  <si>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</si>
  <si>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</si>
  <si>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</si>
  <si>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</si>
  <si>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</si>
  <si>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</si>
  <si>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</si>
  <si>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</si>
  <si>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</si>
  <si>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</si>
  <si>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</si>
  <si>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</si>
  <si>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</si>
  <si>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</si>
  <si>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</si>
  <si>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</si>
  <si>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</si>
  <si>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</si>
  <si>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</si>
  <si>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</si>
  <si>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</si>
  <si>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</si>
  <si>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</si>
  <si>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</si>
  <si>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</si>
  <si>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</si>
  <si>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</si>
  <si>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</si>
  <si>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</si>
  <si>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</si>
  <si>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</si>
  <si>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</si>
  <si>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</si>
  <si>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</si>
  <si>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</si>
  <si>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</si>
  <si>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</si>
  <si>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</si>
  <si>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</si>
  <si>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</si>
  <si>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</si>
  <si>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</si>
  <si>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</si>
  <si>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</si>
  <si>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</si>
  <si>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</si>
  <si>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</si>
  <si>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</si>
  <si>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</si>
  <si>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</si>
  <si>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</si>
  <si>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</si>
  <si>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</si>
  <si>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</si>
  <si>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</si>
  <si>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</si>
  <si>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</si>
  <si>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</si>
  <si>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</si>
  <si>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</si>
  <si>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</si>
  <si>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</si>
  <si>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</si>
  <si>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</si>
  <si>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</si>
  <si>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</si>
  <si>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</si>
  <si>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</si>
  <si>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</si>
  <si>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</si>
  <si>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</si>
  <si>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</si>
  <si>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</si>
  <si>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</si>
  <si>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</si>
  <si>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</si>
  <si>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</si>
  <si>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</si>
  <si>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</si>
  <si>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</si>
  <si>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</si>
  <si>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</si>
  <si>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</si>
  <si>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</si>
  <si>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</si>
  <si>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</si>
  <si>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</si>
  <si>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</si>
  <si>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</si>
  <si>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</si>
  <si>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</si>
  <si>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</si>
  <si>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</si>
  <si>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</si>
  <si>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</si>
  <si>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</si>
  <si>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</si>
  <si>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</si>
  <si>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</si>
  <si>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</si>
  <si>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</si>
  <si>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</si>
  <si>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</si>
  <si>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</si>
  <si>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</si>
  <si>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</si>
  <si>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</si>
  <si>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</si>
  <si>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</si>
  <si>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</si>
  <si>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</si>
  <si>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</si>
  <si>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</si>
  <si>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</si>
  <si>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</si>
  <si>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</si>
  <si>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</si>
  <si>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</si>
  <si>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</si>
  <si>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</si>
  <si>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</si>
  <si>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</si>
  <si>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</si>
  <si>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</si>
  <si>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</si>
  <si>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</si>
  <si>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</si>
  <si>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</si>
  <si>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</si>
  <si>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</si>
  <si>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</si>
  <si>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</si>
  <si>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</si>
  <si>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</si>
  <si>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</si>
  <si>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</si>
  <si>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</si>
  <si>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</si>
  <si>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</si>
  <si>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</si>
  <si>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</si>
  <si>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</si>
  <si>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</si>
  <si>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</si>
  <si>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</si>
  <si>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</si>
  <si>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</si>
  <si>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</si>
  <si>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</si>
  <si>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</si>
  <si>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</si>
  <si>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</si>
  <si>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</si>
  <si>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</si>
  <si>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</si>
  <si>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</si>
  <si>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</si>
  <si>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</si>
  <si>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</si>
  <si>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</si>
  <si>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</si>
  <si>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</si>
  <si>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</si>
  <si>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</si>
  <si>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</si>
  <si>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</si>
  <si>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</si>
  <si>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</si>
  <si>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</si>
  <si>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</si>
  <si>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</si>
  <si>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</si>
  <si>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</si>
  <si>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</si>
  <si>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</si>
  <si>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</si>
  <si>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</si>
  <si>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</si>
  <si>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</si>
  <si>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</si>
  <si>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</si>
  <si>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</si>
  <si>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</si>
  <si>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</si>
  <si>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</si>
  <si>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</si>
  <si>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</si>
  <si>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</si>
  <si>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</si>
  <si>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</si>
  <si>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</si>
  <si>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</si>
  <si>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</si>
  <si>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</si>
  <si>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</si>
  <si>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</si>
  <si>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</si>
  <si>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</si>
  <si>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</si>
  <si>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</si>
  <si>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</si>
  <si>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</si>
  <si>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</si>
  <si>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</si>
  <si>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</si>
  <si>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</si>
  <si>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</si>
  <si>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</si>
  <si>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</si>
  <si>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</si>
  <si>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</si>
  <si>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</si>
  <si>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</si>
  <si>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</si>
  <si>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</si>
  <si>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</si>
  <si>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</si>
  <si>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</si>
  <si>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</si>
  <si>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</si>
  <si>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</si>
  <si>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</si>
  <si>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</si>
  <si>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</si>
  <si>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</si>
  <si>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</si>
  <si>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</si>
  <si>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</si>
  <si>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</si>
  <si>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</si>
  <si>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</si>
  <si>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</si>
  <si>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</si>
  <si>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</si>
  <si>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</si>
  <si>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</si>
  <si>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</si>
  <si>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</si>
  <si>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</si>
  <si>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</si>
  <si>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</si>
  <si>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</si>
  <si>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</si>
  <si>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</si>
  <si>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</si>
  <si>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</si>
  <si>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</si>
  <si>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</si>
  <si>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</si>
  <si>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</si>
  <si>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</si>
  <si>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</si>
  <si>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</si>
  <si>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</si>
  <si>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</si>
  <si>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</si>
  <si>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</si>
  <si>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</si>
  <si>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</si>
  <si>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</si>
  <si>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</si>
  <si>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</si>
  <si>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</si>
  <si>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</si>
  <si>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</si>
  <si>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</si>
  <si>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</si>
  <si>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</si>
  <si>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</si>
  <si>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</si>
  <si>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</si>
  <si>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</si>
  <si>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</si>
  <si>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</si>
  <si>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</si>
  <si>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</si>
  <si>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</si>
  <si>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</si>
  <si>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</si>
  <si>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</si>
  <si>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</si>
  <si>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</si>
  <si>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</si>
  <si>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</si>
  <si>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</si>
  <si>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</si>
  <si>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</si>
  <si>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</si>
  <si>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</si>
  <si>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</si>
  <si>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</si>
  <si>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</si>
  <si>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</si>
  <si>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</si>
  <si>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</si>
  <si>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</si>
  <si>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</si>
  <si>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</si>
  <si>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</si>
  <si>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</si>
  <si>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</si>
  <si>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</si>
  <si>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</si>
  <si>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</si>
  <si>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</si>
  <si>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</si>
  <si>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</si>
  <si>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</si>
  <si>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</si>
  <si>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</si>
  <si>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</si>
  <si>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</si>
  <si>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</si>
  <si>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</si>
  <si>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</si>
  <si>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</si>
  <si>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</si>
  <si>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</si>
  <si>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</si>
  <si>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</si>
  <si>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</si>
  <si>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</si>
  <si>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</si>
  <si>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</si>
  <si>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</si>
  <si>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</si>
  <si>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</si>
  <si>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</si>
  <si>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</si>
  <si>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</si>
  <si>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</si>
  <si>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</si>
  <si>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</si>
  <si>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</si>
  <si>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</si>
  <si>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</si>
  <si>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</si>
  <si>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</si>
  <si>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</si>
  <si>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</si>
  <si>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</si>
  <si>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</si>
  <si>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</si>
  <si>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</si>
  <si>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</si>
  <si>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</si>
  <si>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</si>
  <si>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</si>
  <si>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</si>
  <si>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</si>
  <si>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</si>
  <si>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</si>
  <si>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</si>
  <si>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</si>
  <si>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</si>
  <si>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</si>
  <si>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</si>
  <si>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</si>
  <si>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</si>
  <si>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</si>
  <si>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</si>
  <si>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</si>
  <si>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</si>
  <si>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</si>
  <si>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</si>
  <si>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</si>
  <si>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</si>
  <si>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</si>
  <si>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</si>
  <si>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</si>
  <si>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</si>
  <si>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</si>
  <si>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</si>
  <si>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</si>
  <si>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</si>
  <si>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</si>
  <si>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</si>
  <si>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</si>
  <si>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</si>
  <si>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</si>
  <si>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</si>
  <si>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</si>
  <si>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</si>
  <si>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</si>
  <si>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</si>
  <si>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</si>
  <si>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</si>
  <si>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</si>
  <si>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</si>
  <si>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</si>
  <si>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</si>
  <si>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</si>
  <si>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</si>
  <si>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</si>
  <si>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</si>
  <si>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</si>
  <si>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</si>
  <si>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</si>
  <si>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</si>
  <si>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</si>
  <si>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</si>
  <si>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</si>
  <si>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</si>
  <si>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</si>
  <si>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</si>
  <si>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</si>
  <si>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</si>
  <si>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</si>
  <si>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</si>
  <si>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</si>
  <si>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</si>
  <si>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</si>
  <si>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</si>
  <si>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</si>
  <si>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</si>
  <si>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</si>
  <si>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</si>
  <si>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</si>
  <si>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</si>
  <si>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</si>
  <si>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</si>
  <si>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</si>
  <si>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</si>
  <si>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</si>
  <si>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</si>
  <si>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</si>
  <si>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</si>
  <si>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</si>
  <si>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</si>
  <si>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</si>
  <si>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</si>
  <si>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</si>
  <si>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</si>
  <si>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</si>
  <si>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</si>
  <si>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</si>
  <si>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</si>
  <si>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</si>
  <si>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</si>
  <si>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</si>
  <si>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</si>
  <si>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</si>
  <si>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</si>
  <si>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</si>
  <si>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</si>
  <si>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</si>
  <si>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</si>
  <si>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</si>
  <si>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</si>
  <si>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</si>
  <si>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</si>
  <si>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</si>
  <si>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</si>
  <si>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</si>
  <si>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</si>
  <si>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</si>
  <si>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</si>
  <si>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</si>
  <si>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</si>
  <si>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</si>
  <si>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</si>
  <si>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</si>
  <si>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</si>
  <si>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</si>
  <si>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</si>
  <si>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</si>
  <si>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</si>
  <si>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</si>
  <si>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</si>
  <si>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</si>
  <si>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</si>
  <si>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</si>
  <si>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</si>
  <si>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</si>
  <si>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</si>
  <si>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</si>
  <si>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</si>
  <si>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</si>
  <si>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</si>
  <si>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</si>
  <si>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</si>
  <si>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</si>
  <si>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</si>
  <si>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</si>
  <si>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</si>
  <si>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</si>
  <si>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</si>
  <si>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</si>
  <si>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</si>
  <si>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</si>
  <si>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</si>
  <si>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</si>
  <si>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</si>
  <si>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</si>
  <si>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</si>
  <si>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</si>
  <si>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</si>
  <si>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</si>
  <si>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</si>
  <si>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</si>
  <si>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</si>
  <si>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</si>
  <si>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</si>
  <si>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</si>
  <si>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</si>
  <si>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</si>
  <si>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</si>
  <si>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</si>
  <si>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</si>
  <si>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</si>
  <si>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</si>
  <si>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</si>
  <si>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</si>
  <si>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</si>
  <si>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</si>
  <si>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</si>
  <si>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</si>
  <si>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</si>
  <si>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</si>
  <si>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</si>
  <si>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</si>
  <si>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</si>
  <si>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</si>
  <si>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</si>
  <si>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</si>
  <si>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</si>
  <si>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</si>
  <si>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</si>
  <si>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</si>
  <si>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</si>
  <si>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</si>
  <si>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</si>
  <si>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</si>
  <si>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</si>
  <si>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</si>
  <si>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</si>
  <si>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</si>
  <si>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</si>
  <si>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</si>
  <si>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</si>
  <si>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</si>
  <si>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</si>
  <si>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</si>
  <si>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</si>
  <si>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</si>
  <si>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</si>
  <si>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</si>
  <si>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</si>
  <si>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</si>
  <si>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</si>
  <si>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</si>
  <si>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</si>
  <si>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</si>
  <si>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</si>
  <si>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</si>
  <si>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</si>
  <si>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</si>
  <si>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</si>
  <si>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</si>
  <si>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</si>
  <si>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</si>
  <si>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</si>
  <si>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</si>
  <si>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</si>
  <si>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</si>
  <si>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</si>
  <si>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</si>
  <si>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</si>
  <si>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</si>
  <si>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</si>
  <si>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</si>
  <si>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</si>
  <si>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</si>
  <si>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</si>
  <si>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</si>
  <si>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</si>
  <si>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</si>
  <si>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</si>
  <si>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</si>
  <si>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</si>
  <si>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</si>
  <si>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</si>
  <si>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</si>
  <si>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</si>
  <si>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</si>
  <si>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</si>
  <si>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</si>
  <si>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</si>
  <si>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</si>
  <si>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</si>
  <si>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</si>
  <si>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</si>
  <si>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</si>
  <si>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</si>
  <si>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</si>
  <si>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</si>
  <si>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</si>
  <si>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</si>
  <si>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</si>
  <si>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</si>
  <si>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</si>
  <si>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</si>
  <si>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</si>
  <si>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</si>
  <si>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</si>
  <si>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</si>
  <si>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</si>
  <si>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</si>
  <si>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</si>
  <si>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</si>
  <si>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</si>
  <si>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</si>
  <si>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</si>
  <si>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</si>
  <si>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</si>
  <si>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</si>
  <si>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</si>
  <si>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</si>
  <si>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</si>
  <si>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</si>
  <si>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</si>
  <si>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</si>
  <si>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</si>
  <si>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</si>
  <si>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</si>
  <si>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</si>
  <si>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</si>
  <si>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</si>
  <si>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</si>
  <si>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</si>
  <si>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</si>
  <si>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</si>
  <si>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</si>
  <si>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</si>
  <si>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</si>
  <si>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</si>
  <si>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</si>
  <si>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</si>
  <si>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</si>
  <si>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</si>
  <si>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</si>
  <si>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</si>
  <si>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</si>
  <si>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</si>
  <si>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</si>
  <si>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</si>
  <si>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</si>
  <si>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</si>
  <si>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</si>
  <si>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</si>
  <si>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</si>
  <si>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</si>
  <si>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</si>
  <si>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</si>
  <si>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</si>
  <si>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</si>
  <si>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</si>
  <si>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</si>
  <si>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</si>
  <si>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</si>
  <si>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</si>
  <si>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</si>
  <si>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</si>
  <si>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</si>
  <si>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</si>
  <si>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</si>
  <si>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</si>
  <si>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</si>
  <si>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</si>
  <si>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</si>
  <si>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</si>
  <si>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</si>
  <si>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</si>
  <si>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</si>
  <si>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</si>
  <si>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</si>
  <si>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</si>
  <si>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</si>
  <si>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</si>
  <si>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</si>
  <si>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</si>
  <si>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</si>
  <si>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</si>
  <si>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</si>
  <si>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</si>
  <si>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</si>
  <si>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</si>
  <si>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</si>
  <si>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</si>
  <si>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</si>
  <si>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</si>
  <si>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</si>
  <si>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</si>
  <si>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</si>
  <si>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</si>
  <si>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</si>
  <si>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</si>
  <si>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</si>
  <si>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</si>
  <si>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</si>
  <si>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</si>
  <si>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</si>
  <si>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</si>
  <si>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</si>
  <si>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</si>
  <si>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</si>
  <si>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</si>
  <si>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</si>
  <si>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</si>
  <si>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</si>
  <si>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</si>
  <si>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</si>
  <si>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</si>
  <si>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</si>
  <si>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</si>
  <si>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</si>
  <si>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</si>
  <si>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</si>
  <si>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</si>
  <si>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</si>
  <si>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</si>
  <si>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</si>
  <si>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</si>
  <si>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</si>
  <si>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</si>
  <si>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</si>
  <si>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</si>
  <si>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</si>
  <si>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</si>
  <si>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</si>
  <si>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</si>
  <si>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</si>
  <si>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</si>
  <si>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</si>
  <si>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</si>
  <si>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</si>
  <si>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</si>
  <si>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</si>
  <si>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</si>
  <si>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</si>
  <si>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</si>
  <si>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</si>
  <si>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</si>
  <si>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</si>
  <si>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</si>
  <si>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</si>
  <si>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</si>
  <si>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</si>
  <si>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</si>
  <si>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</si>
  <si>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</si>
  <si>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</si>
  <si>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</si>
  <si>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</si>
  <si>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</si>
  <si>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</si>
  <si>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</si>
  <si>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</si>
  <si>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</si>
  <si>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</si>
  <si>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</si>
  <si>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</si>
  <si>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</si>
  <si>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</si>
  <si>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</si>
  <si>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</si>
  <si>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</si>
  <si>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</si>
  <si>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</si>
  <si>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</si>
  <si>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</si>
  <si>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</si>
  <si>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</si>
  <si>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</si>
  <si>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</si>
  <si>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</si>
  <si>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</si>
  <si>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</si>
  <si>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</si>
  <si>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</si>
  <si>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</si>
  <si>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</si>
  <si>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</si>
  <si>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</si>
  <si>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</si>
  <si>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</si>
  <si>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</si>
  <si>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</si>
  <si>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</si>
  <si>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</si>
  <si>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</si>
  <si>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</si>
  <si>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</si>
  <si>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</si>
  <si>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</si>
  <si>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</si>
  <si>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</si>
  <si>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</si>
  <si>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</si>
  <si>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</si>
  <si>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</si>
  <si>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</si>
  <si>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</si>
  <si>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</si>
  <si>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</si>
  <si>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</si>
  <si>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</si>
  <si>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</si>
  <si>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</si>
  <si>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</si>
  <si>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</si>
  <si>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</si>
  <si>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</si>
  <si>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</si>
  <si>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</si>
  <si>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</si>
  <si>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</si>
  <si>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</si>
  <si>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</si>
  <si>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</si>
  <si>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</si>
  <si>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</si>
  <si>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</si>
  <si>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</si>
  <si>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</si>
  <si>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</si>
  <si>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</si>
  <si>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</si>
  <si>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</si>
  <si>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</si>
  <si>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</si>
  <si>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</si>
  <si>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</si>
  <si>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</si>
  <si>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</si>
  <si>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</si>
  <si>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</si>
  <si>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</si>
  <si>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</si>
  <si>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</si>
  <si>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</si>
  <si>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</si>
  <si>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</si>
  <si>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</si>
  <si>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</si>
  <si>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</si>
  <si>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</si>
  <si>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</si>
  <si>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</si>
  <si>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</si>
  <si>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</si>
  <si>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</si>
  <si>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</si>
  <si>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</si>
  <si>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</si>
  <si>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</si>
  <si>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</si>
  <si>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</si>
  <si>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</si>
  <si>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</si>
  <si>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</si>
  <si>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</si>
  <si>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</si>
  <si>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</si>
  <si>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</si>
  <si>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</si>
  <si>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</si>
  <si>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</si>
  <si>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</si>
  <si>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</si>
  <si>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</si>
  <si>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</si>
  <si>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</si>
  <si>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</si>
  <si>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</si>
  <si>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</si>
  <si>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</si>
  <si>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</si>
  <si>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</si>
  <si>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</si>
  <si>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</si>
  <si>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</si>
  <si>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</si>
  <si>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</si>
  <si>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</si>
  <si>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</si>
  <si>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</si>
  <si>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</si>
  <si>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</si>
  <si>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</si>
  <si>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</si>
  <si>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</si>
  <si>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</si>
  <si>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</si>
  <si>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</si>
  <si>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</si>
  <si>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</si>
  <si>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</si>
  <si>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</si>
  <si>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</si>
  <si>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</si>
  <si>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</si>
  <si>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</si>
  <si>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</si>
  <si>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</si>
  <si>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</si>
  <si>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</si>
  <si>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</si>
  <si>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</si>
  <si>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</si>
  <si>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</si>
  <si>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</si>
  <si>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</si>
  <si>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</si>
  <si>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</si>
  <si>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</si>
  <si>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</si>
  <si>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</si>
  <si>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</si>
  <si>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</si>
  <si>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</si>
  <si>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</si>
  <si>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</si>
  <si>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</si>
  <si>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</si>
  <si>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</si>
  <si>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</si>
  <si>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</si>
  <si>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</si>
  <si>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</si>
  <si>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</si>
  <si>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</si>
  <si>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</si>
  <si>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</si>
  <si>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</si>
  <si>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</si>
  <si>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</si>
  <si>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</si>
  <si>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</si>
  <si>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</si>
  <si>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</si>
  <si>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</si>
  <si>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</si>
  <si>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</si>
  <si>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</si>
  <si>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</si>
  <si>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</si>
  <si>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</si>
  <si>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</si>
  <si>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</si>
  <si>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</si>
  <si>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</si>
  <si>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</si>
  <si>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</si>
  <si>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</si>
  <si>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</si>
  <si>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</si>
  <si>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</si>
  <si>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</si>
  <si>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</si>
  <si>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</si>
  <si>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</si>
  <si>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</si>
  <si>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</si>
  <si>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</si>
  <si>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</si>
  <si>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</si>
  <si>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</si>
  <si>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</si>
  <si>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</si>
  <si>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</si>
  <si>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</si>
  <si>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</si>
  <si>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</si>
  <si>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</si>
  <si>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</si>
  <si>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</si>
  <si>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</si>
  <si>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</si>
  <si>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</si>
  <si>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</si>
  <si>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</si>
  <si>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</si>
  <si>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</si>
  <si>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</si>
  <si>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</si>
  <si>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</si>
  <si>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</si>
  <si>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</si>
  <si>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</si>
  <si>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</si>
  <si>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</si>
  <si>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</si>
  <si>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</si>
  <si>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</si>
  <si>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</si>
  <si>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</si>
  <si>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</si>
  <si>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</si>
  <si>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</si>
  <si>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</si>
  <si>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</si>
  <si>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</si>
  <si>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</si>
  <si>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</si>
  <si>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</si>
  <si>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</si>
  <si>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</si>
  <si>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</si>
  <si>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</si>
  <si>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</si>
  <si>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</si>
  <si>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</si>
  <si>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</si>
  <si>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</si>
  <si>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</si>
  <si>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</si>
  <si>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</si>
  <si>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</si>
  <si>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24 August 2020</t>
  </si>
  <si>
    <t>Total cases by DHB, as at 9.00 am, 24 August 2020</t>
  </si>
  <si>
    <t>Source: DHB survey as at 9.00 am, 24 August 2020</t>
  </si>
  <si>
    <t>Total cases by age as at 9.00 am, 24 August 2020</t>
  </si>
  <si>
    <t>Lab testing for COVID-19 as at 9.00 am 24 August</t>
  </si>
  <si>
    <t>17 August to 23 August 2020</t>
  </si>
  <si>
    <t>22 January to 23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</si>
</sst>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19 ,Recovered 0 ,Deaths 0, &lt;/title&gt;</v>
      </c>
      <c r="G5" s="47">
        <f>VLOOKUP(A5,ImportPopDBH!$A$48:$E$67,5)</f>
        <v>238380</v>
      </c>
      <c r="J5">
        <f>'ImportMoH combined'!E14</f>
        <v>0</v>
      </c>
      <c r="M5">
        <f>'ImportMoH combined'!G14</f>
        <v>0</v>
      </c>
      <c r="P5">
        <f>'ImportMoH combined'!B14</f>
        <v>19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208, new today= 0 ,Active 32 ,Recovered 176 ,Deaths 0, &lt;/title&gt;</v>
      </c>
      <c r="G9" s="47">
        <f>VLOOKUP(A9,ImportPopDBH!$A$48:$E$67,5)</f>
        <v>165610</v>
      </c>
      <c r="J9">
        <f>'ImportMoH combined'!E18</f>
        <v>208</v>
      </c>
      <c r="M9">
        <f>'ImportMoH combined'!G18</f>
        <v>0</v>
      </c>
      <c r="P9">
        <f>'ImportMoH combined'!B18</f>
        <v>32</v>
      </c>
      <c r="R9">
        <f>'ImportMoH combined'!C18</f>
        <v>176</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187, new today= 0 ,Active 54 ,Recovered 133 ,Deaths 0, &lt;/title&gt;</v>
      </c>
      <c r="G13" s="47">
        <f>VLOOKUP(A13,ImportPopDBH!$A$48:$E$67,5)</f>
        <v>150770</v>
      </c>
      <c r="J13">
        <f>'ImportMoH combined'!E22</f>
        <v>187</v>
      </c>
      <c r="M13">
        <f>'ImportMoH combined'!G22</f>
        <v>0</v>
      </c>
      <c r="P13">
        <f>'ImportMoH combined'!B22</f>
        <v>54</v>
      </c>
      <c r="R13">
        <f>'ImportMoH combined'!C22</f>
        <v>133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1146</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1332</v>
      </c>
      <c r="F40" s="54">
        <f>'ImportMoH combined'!C4</f>
        <v>8</v>
      </c>
      <c r="V40" t="s">
        <v>374</v>
      </c>
    </row>
    <row r="41" spans="2:28" x14ac:dyDescent="0.3">
      <c r="B41" t="str">
        <f t="shared" si="1"/>
        <v>clear: both;</v>
      </c>
      <c r="C41" t="s">
        <v>461</v>
      </c>
      <c r="D41" s="54" t="str">
        <f>'ImportMoH combined'!A5</f>
        <v>Number of probable cases</v>
      </c>
      <c r="E41" s="54">
        <f>'ImportMoH combined'!B5</f>
        <v>351</v>
      </c>
      <c r="F41" s="54">
        <f>'ImportMoH combined'!C5</f>
        <v>1</v>
      </c>
    </row>
    <row r="42" spans="2:28" x14ac:dyDescent="0.3">
      <c r="B42" t="str">
        <f t="shared" si="1"/>
        <v>}</v>
      </c>
      <c r="C42" t="s">
        <v>370</v>
      </c>
      <c r="D42" s="54" t="str">
        <f>'ImportMoH combined'!A6</f>
        <v>Number of confirmed and probable cases</v>
      </c>
      <c r="E42" s="54">
        <f>'ImportMoH combined'!B6</f>
        <v>1683</v>
      </c>
      <c r="F42" s="54">
        <f>'ImportMoH combined'!C6</f>
        <v>9</v>
      </c>
      <c r="V42" s="3" t="s">
        <v>1</v>
      </c>
      <c r="W42">
        <v>0.60438082561506901</v>
      </c>
    </row>
    <row r="43" spans="2:28" x14ac:dyDescent="0.3">
      <c r="B43" t="str">
        <f t="shared" si="1"/>
        <v>text {</v>
      </c>
      <c r="C43" s="52" t="s">
        <v>545</v>
      </c>
      <c r="D43" s="54" t="str">
        <f>'ImportMoH combined'!A7</f>
        <v>Number of recovered cases</v>
      </c>
      <c r="E43" s="54">
        <f>'ImportMoH combined'!B7</f>
        <v>1538</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123</v>
      </c>
      <c r="F45" s="54">
        <f>'ImportMoH combined'!C9</f>
        <v>9</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{v:1332},{v:8}],</v>
      </c>
      <c r="C59" t="s">
        <v>563</v>
      </c>
      <c r="D59" t="str">
        <f t="shared" ref="D59:D64" si="4">D40</f>
        <v>Number of confirmed cases in New Zealand</v>
      </c>
      <c r="E59" s="48" t="s">
        <v>571</v>
      </c>
      <c r="F59">
        <f t="shared" ref="F59:F64" si="5">E40</f>
        <v>1332</v>
      </c>
      <c r="G59" t="s">
        <v>569</v>
      </c>
      <c r="H59">
        <f t="shared" ref="H59:H64" si="6">F40</f>
        <v>8</v>
      </c>
      <c r="I59" t="s">
        <v>570</v>
      </c>
      <c r="J59" t="s">
        <v>566</v>
      </c>
      <c r="AB59" s="12" t="s">
        <v>504</v>
      </c>
    </row>
    <row r="60" spans="1:28" x14ac:dyDescent="0.3">
      <c r="B60" t="str">
        <f t="shared" si="3"/>
        <v>['Number of probable cases',  {v:351},{v:1}],</v>
      </c>
      <c r="C60" t="s">
        <v>563</v>
      </c>
      <c r="D60" t="str">
        <f t="shared" si="4"/>
        <v>Number of probable cases</v>
      </c>
      <c r="E60" s="48" t="s">
        <v>571</v>
      </c>
      <c r="F60">
        <f t="shared" si="5"/>
        <v>351</v>
      </c>
      <c r="G60" t="s">
        <v>569</v>
      </c>
      <c r="H60">
        <f t="shared" si="6"/>
        <v>1</v>
      </c>
      <c r="I60" t="s">
        <v>570</v>
      </c>
      <c r="J60" t="s">
        <v>566</v>
      </c>
      <c r="AB60" s="12" t="s">
        <v>493</v>
      </c>
    </row>
    <row r="61" spans="1:28" x14ac:dyDescent="0.3">
      <c r="B61" t="str">
        <f t="shared" si="3"/>
        <v>['Number of confirmed and probable cases',  {v:1683},{v:9}],</v>
      </c>
      <c r="C61" t="s">
        <v>563</v>
      </c>
      <c r="D61" t="str">
        <f t="shared" si="4"/>
        <v>Number of confirmed and probable cases</v>
      </c>
      <c r="E61" s="48" t="s">
        <v>571</v>
      </c>
      <c r="F61">
        <f t="shared" si="5"/>
        <v>1683</v>
      </c>
      <c r="G61" t="s">
        <v>569</v>
      </c>
      <c r="H61">
        <f t="shared" si="6"/>
        <v>9</v>
      </c>
      <c r="I61" t="s">
        <v>570</v>
      </c>
      <c r="J61" t="s">
        <v>566</v>
      </c>
      <c r="AB61" s="12" t="s">
        <v>370</v>
      </c>
    </row>
    <row r="62" spans="1:28" x14ac:dyDescent="0.3">
      <c r="B62" t="str">
        <f t="shared" si="3"/>
        <v>['Number of recovered cases',  {v:1538},{v:0}],</v>
      </c>
      <c r="C62" t="s">
        <v>563</v>
      </c>
      <c r="D62" t="str">
        <f t="shared" si="4"/>
        <v>Number of recovered cases</v>
      </c>
      <c r="E62" s="48" t="s">
        <v>571</v>
      </c>
      <c r="F62">
        <f t="shared" si="5"/>
        <v>1538</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{v:123},{v:9}]</v>
      </c>
      <c r="C64" t="s">
        <v>563</v>
      </c>
      <c r="D64" t="str">
        <f t="shared" si="4"/>
        <v>Number of active cases</v>
      </c>
      <c r="E64" s="48" t="s">
        <v>571</v>
      </c>
      <c r="F64">
        <f t="shared" si="5"/>
        <v>123</v>
      </c>
      <c r="G64" t="s">
        <v>569</v>
      </c>
      <c r="H64">
        <f t="shared" si="6"/>
        <v>9</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combined'!$B$65</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'0.27',</v>
      </c>
      <c r="C139" s="48" t="s">
        <v>672</v>
      </c>
      <c r="D139" s="82">
        <f>'ImportMoH combined'!$B$66</f>
        <v>0.27</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'0.29',</v>
      </c>
      <c r="C143" s="48" t="s">
        <v>672</v>
      </c>
      <c r="D143" s="82">
        <f>'ImportMoH combined'!$B$67</f>
        <v>0.28999999999999998</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44067</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32</v>
      </c>
      <c r="R158" s="6">
        <f>'ImportMoH combined'!C18</f>
        <v>176</v>
      </c>
      <c r="S158" s="6">
        <f>'ImportMoH combined'!D18</f>
        <v>0</v>
      </c>
      <c r="T158" s="6">
        <f>'ImportMoH combined'!E18</f>
        <v>208</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24-08-20&lt;/h1&gt;</v>
      </c>
      <c r="C159" s="51">
        <f ca="1">TODAY()</f>
        <v>44067</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1683 , Active:    123 , Deaths:    22 , Recovered:    1538&lt;/h2&gt;</v>
      </c>
      <c r="C160" s="51" t="s">
        <v>958</v>
      </c>
      <c r="D160">
        <f>E42</f>
        <v>1683</v>
      </c>
      <c r="E160" t="s">
        <v>605</v>
      </c>
      <c r="F160">
        <f>D160-H160-J160</f>
        <v>123</v>
      </c>
      <c r="G160" t="s">
        <v>606</v>
      </c>
      <c r="H160">
        <f>E44</f>
        <v>22</v>
      </c>
      <c r="I160" t="s">
        <v>607</v>
      </c>
      <c r="J160">
        <f>E43</f>
        <v>1538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54</v>
      </c>
      <c r="R162" s="6">
        <f>'ImportMoH combined'!C22</f>
        <v>133</v>
      </c>
      <c r="S162" s="6">
        <f>'ImportMoH combined'!D22</f>
        <v>0</v>
      </c>
      <c r="T162" s="6">
        <f>'ImportMoH combined'!E22</f>
        <v>187</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&lt;strong&gt;178&lt;/strong&gt; days&lt;br&gt;</v>
      </c>
      <c r="C163" t="s">
        <v>950</v>
      </c>
      <c r="D163" s="50">
        <f ca="1">TODAY()-D162</f>
        <v>178</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&lt;strong&gt;152&lt;/strong&gt;, -124 days to go of 4 week lockdown</v>
      </c>
      <c r="C164" t="s">
        <v>952</v>
      </c>
      <c r="D164" s="50">
        <f ca="1">TODAY() -E154</f>
        <v>152</v>
      </c>
      <c r="E164" t="s">
        <v>953</v>
      </c>
      <c r="F164" s="9">
        <f ca="1">VALUE(E155-TODAY())</f>
        <v>-124</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54</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32</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32</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32</v>
      </c>
      <c r="P175" s="6" t="str">
        <f>'ImportMoH combined'!A35</f>
        <v>Waitematā</v>
      </c>
      <c r="Q175" s="6">
        <f>'ImportMoH combined'!B35</f>
        <v>17</v>
      </c>
      <c r="R175" s="6">
        <f>'ImportMoH combined'!C35</f>
        <v>233</v>
      </c>
      <c r="S175" s="6">
        <f>'ImportMoH combined'!D35</f>
        <v>4</v>
      </c>
      <c r="T175" s="6">
        <f>'ImportMoH combined'!E35</f>
        <v>254</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19</v>
      </c>
      <c r="R178" s="6">
        <f>'ImportMoH combined'!C38</f>
        <v>54</v>
      </c>
      <c r="S178" s="6">
        <f>'ImportMoH combined'!D38</f>
        <v>0</v>
      </c>
      <c r="T178" s="6">
        <f>'ImportMoH combined'!E38</f>
        <v>73</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54</v>
      </c>
      <c r="P190" s="6"/>
      <c r="Q190" s="6"/>
      <c r="R190" s="6"/>
      <c r="S190" s="6"/>
    </row>
    <row r="191" spans="2:25" x14ac:dyDescent="0.3">
      <c r="C191" t="s">
        <v>467</v>
      </c>
      <c r="F191">
        <v>4</v>
      </c>
      <c r="P191" s="6"/>
      <c r="Q191" s="6"/>
      <c r="R191" s="6"/>
      <c r="S191" s="6"/>
    </row>
    <row r="192" spans="2:25" x14ac:dyDescent="0.3">
      <c r="C192" t="s">
        <v>473</v>
      </c>
      <c r="F192">
        <f>ROUND(F190/4,0)</f>
        <v>14</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opacity="0.851851851851852"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0.85185185185185186</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opacity="0.259259259259259" style="mix-blend-mode: overlay"&gt;&lt;title&gt;Bay of Plenty DHB @Pop = 238380 ,   Confirmed  = 0, new today= 0 ,Active 19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0.25925925925925924</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opacity="0.259259259259259"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0.25925925925925924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opacity="0.259259259259259"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0.25925925925925924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opacity="1.25925925925926"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1.2592592592592593</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opacity="0.259259259259259" style="mix-blend-mode: overlay"&gt;&lt;title&gt;Hawke's Bay DHB @Pop = 165610 ,   Confirmed  = 208, new today= 0 ,Active 32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0.25925925925925924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opacity="0.259259259259259"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0.25925925925925924</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opacity="0.259259259259259"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0.25925925925925924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opacity="0.259259259259259"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0.25925925925925924</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opacity="0.259259259259259" style="mix-blend-mode: overlay"&gt;&lt;title&gt;Nelson Marlborough DHB @Pop = 150770 ,   Confirmed  = 187, new today= 0 ,Active 54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0.25925925925925924</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opacity="0.259259259259259"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0.25925925925925924</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opacity="0.259259259259259"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0.25925925925925924</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opacity="0.259259259259259"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0.25925925925925924</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opacity="0.259259259259259"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0.25925925925925924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opacity="0.259259259259259"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0.25925925925925924</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opacity="0.277777777777778"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0.27777777777777779</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opacity="0.259259259259259"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0.25925925925925924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opacity="0.574074074074074"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0.57407407407407407</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opacity="0.259259259259259"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0.25925925925925924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opacity="0.259259259259259"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0.25925925925925924</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0.259259259259259Managed Isolationgreengreengreengreengreengreen</v>
      </c>
      <c r="D222" s="6">
        <f t="shared" si="9"/>
        <v>0.25925925925925924</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19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208, new today= 0 ,Active 32 ,Recovered 176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187, new today= 0 ,Active 54 ,Recovered 133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32</v>
      </c>
      <c r="O289" s="6">
        <f t="shared" ref="O289:O308" si="21">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19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54</v>
      </c>
      <c r="O293" s="6">
        <f t="shared" si="21"/>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208, new today= 0 ,Active 32 ,Recovered 176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187, new today= 0 ,Active 54 ,Recovered 133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17</v>
      </c>
      <c r="O306" s="6">
        <f t="shared" si="21"/>
        <v>233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3"/>
  <sheetViews>
    <sheetView workbookViewId="0">
      <selection activeCell="C66" sqref="C6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1332</v>
      </c>
      <c r="C4">
        <v>8</v>
      </c>
    </row>
    <row r="5" spans="1:10" x14ac:dyDescent="0.3">
      <c r="A5" t="s">
        <v>201</v>
      </c>
      <c r="B5">
        <v>351</v>
      </c>
      <c r="C5">
        <v>1</v>
      </c>
      <c r="J5" t="e">
        <f>te</f>
        <v>#NAME?</v>
      </c>
    </row>
    <row r="6" spans="1:10" x14ac:dyDescent="0.3">
      <c r="A6" t="s">
        <v>202</v>
      </c>
      <c r="B6" s="5">
        <v>1683</v>
      </c>
      <c r="C6">
        <v>9</v>
      </c>
    </row>
    <row r="7" spans="1:10" x14ac:dyDescent="0.3">
      <c r="A7" t="s">
        <v>203</v>
      </c>
      <c r="B7" s="5">
        <v>1538</v>
      </c>
      <c r="C7">
        <v>0</v>
      </c>
    </row>
    <row r="8" spans="1:10" x14ac:dyDescent="0.3">
      <c r="A8" t="s">
        <v>204</v>
      </c>
      <c r="B8" s="5">
        <v>22</v>
      </c>
      <c r="C8">
        <v>0</v>
      </c>
    </row>
    <row r="9" spans="1:10" x14ac:dyDescent="0.3">
      <c r="A9" t="s">
        <v>1032</v>
      </c>
      <c r="B9">
        <v>123</v>
      </c>
      <c r="C9">
        <v>9</v>
      </c>
    </row>
    <row r="10" spans="1:10" x14ac:dyDescent="0.3">
      <c r="A10" t="s">
        <v>817</v>
      </c>
      <c r="B10">
        <v>10</v>
      </c>
      <c r="C10">
        <v>1</v>
      </c>
    </row>
    <row r="12" spans="1:10" x14ac:dyDescent="0.3">
      <c r="A12" t="s">
        <v>1097</v>
      </c>
    </row>
    <row r="13" spans="1:10" x14ac:dyDescent="0.3">
      <c r="A13" t="s">
        <v>1100</v>
      </c>
      <c r="B13" s="49" t="s">
        <v>1098</v>
      </c>
      <c r="H13">
        <f>B37</f>
        <v>0</v>
      </c>
    </row>
    <row r="14" spans="1:10" x14ac:dyDescent="0.3">
      <c r="A14">
        <v>105</v>
      </c>
      <c r="B14" s="49">
        <v>19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32</v>
      </c>
      <c r="C18">
        <v>176</v>
      </c>
      <c r="D18">
        <v>0</v>
      </c>
      <c r="E18">
        <v>208</v>
      </c>
      <c r="F18">
        <v>1</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54</v>
      </c>
      <c r="C22">
        <v>133</v>
      </c>
      <c r="D22">
        <v>0</v>
      </c>
      <c r="E22">
        <v>187</v>
      </c>
      <c r="F22">
        <v>6</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17</v>
      </c>
      <c r="C35">
        <v>233</v>
      </c>
      <c r="D35">
        <v>4</v>
      </c>
      <c r="E35">
        <v>254</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19</v>
      </c>
      <c r="C38">
        <v>54</v>
      </c>
      <c r="D38">
        <v>0</v>
      </c>
      <c r="E38">
        <v>73</v>
      </c>
      <c r="F38">
        <v>1</v>
      </c>
    </row>
    <row r="39" spans="1:12" x14ac:dyDescent="0.3">
      <c r="A39" t="s">
        <v>207</v>
      </c>
      <c r="B39">
        <v>123</v>
      </c>
      <c r="C39">
        <v>1538</v>
      </c>
      <c r="D39">
        <v>22</v>
      </c>
      <c r="E39">
        <v>1683</v>
      </c>
      <c r="F39">
        <v>9</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3</v>
      </c>
    </row>
    <row r="44" spans="1:12" x14ac:dyDescent="0.3">
      <c r="A44" t="s">
        <v>5</v>
      </c>
      <c r="B44" s="5">
        <v>4</v>
      </c>
    </row>
    <row r="45" spans="1:12" x14ac:dyDescent="0.3">
      <c r="A45" t="s">
        <v>10</v>
      </c>
      <c r="B45" s="9">
        <v>1</v>
      </c>
    </row>
    <row r="46" spans="1:12" x14ac:dyDescent="0.3">
      <c r="A46" t="s">
        <v>815</v>
      </c>
      <c r="B46" s="9">
        <v>2</v>
      </c>
      <c r="H46">
        <f t="shared" ref="H46:H51" si="0">VALUE(B45)*100</f>
        <v>100</v>
      </c>
    </row>
    <row r="47" spans="1:12" x14ac:dyDescent="0.3">
      <c r="A47" t="s">
        <v>207</v>
      </c>
      <c r="B47" s="9">
        <v>10</v>
      </c>
      <c r="H47">
        <f t="shared" si="0"/>
        <v>200</v>
      </c>
    </row>
    <row r="48" spans="1:12" x14ac:dyDescent="0.3">
      <c r="B48" s="9"/>
      <c r="H48">
        <f t="shared" si="0"/>
        <v>1000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12</v>
      </c>
      <c r="C51">
        <v>38</v>
      </c>
      <c r="D51">
        <v>0</v>
      </c>
      <c r="E51">
        <v>50</v>
      </c>
      <c r="H51" t="e">
        <f t="shared" si="0"/>
        <v>#VALUE!</v>
      </c>
    </row>
    <row r="52" spans="1:8" x14ac:dyDescent="0.3">
      <c r="A52" t="s">
        <v>992</v>
      </c>
      <c r="B52" s="9">
        <v>18</v>
      </c>
      <c r="C52" s="9">
        <v>122</v>
      </c>
      <c r="D52" s="9">
        <v>0</v>
      </c>
      <c r="E52" s="9">
        <v>140</v>
      </c>
      <c r="F52" s="9"/>
      <c r="H52" t="e">
        <f>SUM(H48:H51)</f>
        <v>#VALUE!</v>
      </c>
    </row>
    <row r="53" spans="1:8" x14ac:dyDescent="0.3">
      <c r="A53" t="s">
        <v>993</v>
      </c>
      <c r="B53" s="5">
        <v>20</v>
      </c>
      <c r="C53" s="46">
        <v>376</v>
      </c>
      <c r="D53" s="46">
        <v>0</v>
      </c>
      <c r="E53" s="46">
        <v>396</v>
      </c>
      <c r="F53" s="46"/>
    </row>
    <row r="54" spans="1:8" x14ac:dyDescent="0.3">
      <c r="A54" t="s">
        <v>994</v>
      </c>
      <c r="B54" s="79">
        <v>23</v>
      </c>
      <c r="C54" s="46">
        <v>249</v>
      </c>
      <c r="D54" s="46">
        <v>0</v>
      </c>
      <c r="E54" s="46">
        <v>272</v>
      </c>
      <c r="F54" s="46"/>
    </row>
    <row r="55" spans="1:8" x14ac:dyDescent="0.3">
      <c r="A55" t="s">
        <v>995</v>
      </c>
      <c r="B55" s="79">
        <v>18</v>
      </c>
      <c r="C55" s="46">
        <v>223</v>
      </c>
      <c r="D55" s="81">
        <v>0</v>
      </c>
      <c r="E55" s="46">
        <v>241</v>
      </c>
      <c r="F55" s="46"/>
    </row>
    <row r="56" spans="1:8" x14ac:dyDescent="0.3">
      <c r="A56" t="s">
        <v>996</v>
      </c>
      <c r="B56" s="79">
        <v>22</v>
      </c>
      <c r="C56" s="46">
        <v>251</v>
      </c>
      <c r="D56" s="81">
        <v>0</v>
      </c>
      <c r="E56" s="46">
        <v>273</v>
      </c>
      <c r="F56" s="46"/>
    </row>
    <row r="57" spans="1:8" x14ac:dyDescent="0.3">
      <c r="A57" t="s">
        <v>997</v>
      </c>
      <c r="B57" s="79">
        <v>5</v>
      </c>
      <c r="C57" s="46">
        <v>179</v>
      </c>
      <c r="D57" s="81">
        <v>3</v>
      </c>
      <c r="E57" s="46">
        <v>187</v>
      </c>
      <c r="F57" s="46"/>
    </row>
    <row r="58" spans="1:8" x14ac:dyDescent="0.3">
      <c r="A58" t="s">
        <v>1029</v>
      </c>
      <c r="B58" s="79">
        <v>4</v>
      </c>
      <c r="C58" s="46">
        <v>73</v>
      </c>
      <c r="D58" s="81">
        <v>7</v>
      </c>
      <c r="E58" s="46">
        <v>84</v>
      </c>
      <c r="F58" s="46"/>
    </row>
    <row r="59" spans="1:8" x14ac:dyDescent="0.3">
      <c r="A59" s="7" t="s">
        <v>1030</v>
      </c>
      <c r="B59" s="83">
        <v>1</v>
      </c>
      <c r="C59">
        <v>23</v>
      </c>
      <c r="D59">
        <v>7</v>
      </c>
      <c r="E59">
        <v>31</v>
      </c>
    </row>
    <row r="60" spans="1:8" x14ac:dyDescent="0.3">
      <c r="A60" s="7" t="s">
        <v>1031</v>
      </c>
      <c r="B60" s="83">
        <v>0</v>
      </c>
      <c r="C60" s="8">
        <v>4</v>
      </c>
      <c r="D60" s="8">
        <v>5</v>
      </c>
      <c r="E60" s="8">
        <v>9</v>
      </c>
      <c r="F60" s="8"/>
    </row>
    <row r="61" spans="1:8" x14ac:dyDescent="0.3">
      <c r="A61" s="7" t="s">
        <v>207</v>
      </c>
      <c r="B61" s="8">
        <v>123</v>
      </c>
      <c r="C61" s="46">
        <v>1538</v>
      </c>
      <c r="D61">
        <v>22</v>
      </c>
      <c r="E61">
        <v>1683</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0.39</v>
      </c>
      <c r="C65" s="46"/>
      <c r="D65" s="8"/>
      <c r="E65" s="8"/>
      <c r="F65" s="8"/>
    </row>
    <row r="66" spans="1:6" x14ac:dyDescent="0.3">
      <c r="A66" s="7" t="s">
        <v>1009</v>
      </c>
      <c r="B66" s="8">
        <v>0.27</v>
      </c>
      <c r="C66" s="46"/>
      <c r="D66" s="8"/>
      <c r="E66" s="8"/>
      <c r="F66" s="8"/>
    </row>
    <row r="67" spans="1:6" x14ac:dyDescent="0.3">
      <c r="A67" s="7" t="s">
        <v>1010</v>
      </c>
      <c r="B67" s="8">
        <v>0.28999999999999998</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4589</v>
      </c>
      <c r="C73" s="46">
        <v>44066</v>
      </c>
      <c r="D73" s="8"/>
      <c r="E73" s="8"/>
      <c r="F73" s="8"/>
    </row>
    <row r="74" spans="1:6" x14ac:dyDescent="0.3">
      <c r="A74" s="7" t="s">
        <v>213</v>
      </c>
      <c r="B74" s="58">
        <v>14159</v>
      </c>
      <c r="C74" s="46" t="s">
        <v>1144</v>
      </c>
      <c r="D74" s="8"/>
      <c r="E74" s="8"/>
      <c r="F74" s="8"/>
    </row>
    <row r="75" spans="1:6" x14ac:dyDescent="0.3">
      <c r="A75" s="7" t="s">
        <v>521</v>
      </c>
      <c r="B75" s="58">
        <v>697070</v>
      </c>
      <c r="C75" s="46" t="s">
        <v>1145</v>
      </c>
      <c r="D75" s="8"/>
      <c r="E75" s="8"/>
      <c r="F75" s="8"/>
    </row>
    <row r="76" spans="1:6" x14ac:dyDescent="0.3">
      <c r="A76" s="7" t="s">
        <v>1137</v>
      </c>
      <c r="B76" s="58">
        <v>290575</v>
      </c>
      <c r="C76" s="46">
        <v>44067</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c r="B249" s="8"/>
    </row>
    <row r="250" spans="1:3" x14ac:dyDescent="0.3">
      <c r="A250" s="7" t="s">
        <v>214</v>
      </c>
      <c r="B250" s="8" t="s">
        <v>215</v>
      </c>
    </row>
    <row r="251" spans="1:3" x14ac:dyDescent="0.3">
      <c r="A251" s="7" t="s">
        <v>199</v>
      </c>
      <c r="B251" s="8" t="s">
        <v>216</v>
      </c>
    </row>
    <row r="252" spans="1:3" x14ac:dyDescent="0.3">
      <c r="A252" s="7" t="s">
        <v>217</v>
      </c>
      <c r="B252" s="8" t="s">
        <v>218</v>
      </c>
    </row>
    <row r="253" spans="1:3" x14ac:dyDescent="0.3">
      <c r="A253" s="7" t="s">
        <v>219</v>
      </c>
      <c r="B253"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2020-08-24T04:29:42Z</dcterms:modified>
</cp:coreProperties>
</file>