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tables/table1.xml" ContentType="application/vnd.openxmlformats-officedocument.spreadsheetml.table+xml"/>
  <Override PartName="/xl/queryTables/queryTable3.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C:\Users\drake\Downloads\VS Code\covid\TestGraphPage\"/>
    </mc:Choice>
  </mc:AlternateContent>
  <xr:revisionPtr revIDLastSave="0" documentId="13_ncr:1_{9330D53D-59EE-4DAB-9E96-188D106550E6}" xr6:coauthVersionLast="45" xr6:coauthVersionMax="45" xr10:uidLastSave="{00000000-0000-0000-0000-000000000000}"/>
  <bookViews>
    <workbookView xWindow="4438" yWindow="2108" windowWidth="22150" windowHeight="14125" firstSheet="1" activeTab="1" xr2:uid="{AC2895E8-5856-4BF6-961A-9526F49F6D1B}"/>
  </bookViews>
  <sheets>
    <sheet name="Tooltips" sheetId="22" r:id="rId1"/>
    <sheet name="Map Data points (2)" sheetId="20" r:id="rId2"/>
    <sheet name="ImportMoH combined" sheetId="21" r:id="rId3"/>
    <sheet name="ImportPopDBH" sheetId="6" r:id="rId4"/>
    <sheet name="concat1" sheetId="23" r:id="rId5"/>
    <sheet name="concatMap" sheetId="24" r:id="rId6"/>
    <sheet name="concattitle" sheetId="25" r:id="rId7"/>
    <sheet name="Sheet1" sheetId="29" r:id="rId8"/>
    <sheet name="Sheet3" sheetId="27" r:id="rId9"/>
    <sheet name="job loss" sheetId="28" r:id="rId10"/>
  </sheets>
  <definedNames>
    <definedName name="_xlnm._FilterDatabase" localSheetId="9" hidden="1">'job loss'!$A$1:$B$45</definedName>
    <definedName name="AHtml">#REF!</definedName>
    <definedName name="AL">#REF!</definedName>
    <definedName name="ALL">#REF!</definedName>
    <definedName name="All2Ap">#REF!</definedName>
    <definedName name="allsecondap">#REF!</definedName>
    <definedName name="ALLwTITLE">#REF!</definedName>
    <definedName name="covid_19_current_cases" localSheetId="2">'ImportMoH combined'!$A$2:$F$275</definedName>
    <definedName name="District_health_board_Locations" localSheetId="3">ImportPopDBH!$A$3:$E$337</definedName>
    <definedName name="DPTWO">'Map Data points (2)'!$B$199:$B$313</definedName>
    <definedName name="ExternalData_1" localSheetId="8" hidden="1">Sheet3!$A$1:$F$120</definedName>
    <definedName name="FULL" localSheetId="1">'Map Data points (2)'!$B$26:$B$339</definedName>
    <definedName name="FULL">#REF!</definedName>
    <definedName name="HTML" localSheetId="1">'Map Data points (2)'!$B$199:$B$309</definedName>
    <definedName name="HTML">#REF!</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48" i="20" l="1"/>
  <c r="D147" i="20"/>
  <c r="D144" i="20"/>
  <c r="D143" i="20"/>
  <c r="D140" i="20"/>
  <c r="D139" i="20"/>
  <c r="D136" i="20"/>
  <c r="D135" i="20"/>
  <c r="D132" i="20"/>
  <c r="D131" i="20"/>
  <c r="W165" i="20" l="1"/>
  <c r="H29" i="21" l="1"/>
  <c r="D27" i="20" l="1"/>
  <c r="C28" i="25" l="1"/>
  <c r="L6" i="28" l="1"/>
  <c r="L4" i="28"/>
  <c r="K5" i="28" s="1"/>
  <c r="K6" i="28" s="1"/>
  <c r="K7" i="28" s="1"/>
  <c r="F4" i="28"/>
  <c r="H7" i="28"/>
  <c r="I6" i="28"/>
  <c r="H6" i="28"/>
  <c r="H5" i="28"/>
  <c r="I4" i="28"/>
  <c r="J5" i="21" l="1"/>
  <c r="I24" i="28" l="1"/>
  <c r="I25" i="28"/>
  <c r="B20" i="20"/>
  <c r="P158" i="20"/>
  <c r="Q158" i="20"/>
  <c r="R158" i="20"/>
  <c r="S158" i="20"/>
  <c r="T158" i="20"/>
  <c r="U158" i="20"/>
  <c r="W158" i="20"/>
  <c r="P159" i="20"/>
  <c r="Q159" i="20"/>
  <c r="R159" i="20"/>
  <c r="S159" i="20"/>
  <c r="T159" i="20"/>
  <c r="U159" i="20"/>
  <c r="V159" i="20"/>
  <c r="W159" i="20"/>
  <c r="P160" i="20"/>
  <c r="Q160" i="20"/>
  <c r="R160" i="20"/>
  <c r="S160" i="20"/>
  <c r="T160" i="20"/>
  <c r="U160" i="20"/>
  <c r="V160" i="20"/>
  <c r="W160" i="20"/>
  <c r="P161" i="20"/>
  <c r="Q161" i="20"/>
  <c r="R161" i="20"/>
  <c r="S161" i="20"/>
  <c r="T161" i="20"/>
  <c r="U161" i="20"/>
  <c r="V161" i="20"/>
  <c r="W161" i="20"/>
  <c r="P162" i="20"/>
  <c r="Q162" i="20"/>
  <c r="R162" i="20"/>
  <c r="S162" i="20"/>
  <c r="T162" i="20"/>
  <c r="U162" i="20"/>
  <c r="V162" i="20"/>
  <c r="W162" i="20"/>
  <c r="P163" i="20"/>
  <c r="Q163" i="20"/>
  <c r="R163" i="20"/>
  <c r="S163" i="20"/>
  <c r="T163" i="20"/>
  <c r="U163" i="20"/>
  <c r="V163" i="20"/>
  <c r="W163" i="20"/>
  <c r="P164" i="20"/>
  <c r="Q164" i="20"/>
  <c r="R164" i="20"/>
  <c r="S164" i="20"/>
  <c r="T164" i="20"/>
  <c r="U164" i="20"/>
  <c r="V164" i="20"/>
  <c r="W164" i="20"/>
  <c r="P165" i="20"/>
  <c r="Q165" i="20"/>
  <c r="R165" i="20"/>
  <c r="S165" i="20"/>
  <c r="T165" i="20"/>
  <c r="U165" i="20"/>
  <c r="V165" i="20"/>
  <c r="P166" i="20"/>
  <c r="Q166" i="20"/>
  <c r="R166" i="20"/>
  <c r="S166" i="20"/>
  <c r="T166" i="20"/>
  <c r="U166" i="20"/>
  <c r="V166" i="20"/>
  <c r="W166" i="20"/>
  <c r="P167" i="20"/>
  <c r="Q167" i="20"/>
  <c r="R167" i="20"/>
  <c r="S167" i="20"/>
  <c r="T167" i="20"/>
  <c r="U167" i="20"/>
  <c r="V167" i="20"/>
  <c r="W167" i="20"/>
  <c r="P168" i="20"/>
  <c r="Q168" i="20"/>
  <c r="R168" i="20"/>
  <c r="S168" i="20"/>
  <c r="T168" i="20"/>
  <c r="U168" i="20"/>
  <c r="V168" i="20"/>
  <c r="W168" i="20"/>
  <c r="P169" i="20"/>
  <c r="Q169" i="20"/>
  <c r="R169" i="20"/>
  <c r="S169" i="20"/>
  <c r="T169" i="20"/>
  <c r="U169" i="20"/>
  <c r="V169" i="20"/>
  <c r="W169" i="20"/>
  <c r="P170" i="20"/>
  <c r="Q170" i="20"/>
  <c r="R170" i="20"/>
  <c r="S170" i="20"/>
  <c r="T170" i="20"/>
  <c r="U170" i="20"/>
  <c r="V170" i="20"/>
  <c r="W170" i="20"/>
  <c r="P171" i="20"/>
  <c r="Q171" i="20"/>
  <c r="R171" i="20"/>
  <c r="S171" i="20"/>
  <c r="T171" i="20"/>
  <c r="U171" i="20"/>
  <c r="V171" i="20"/>
  <c r="W171" i="20"/>
  <c r="P172" i="20"/>
  <c r="Q172" i="20"/>
  <c r="R172" i="20"/>
  <c r="S172" i="20"/>
  <c r="T172" i="20"/>
  <c r="U172" i="20"/>
  <c r="V172" i="20"/>
  <c r="W172" i="20"/>
  <c r="P173" i="20"/>
  <c r="Q173" i="20"/>
  <c r="R173" i="20"/>
  <c r="S173" i="20"/>
  <c r="T173" i="20"/>
  <c r="U173" i="20"/>
  <c r="V173" i="20"/>
  <c r="W173" i="20"/>
  <c r="P174" i="20"/>
  <c r="Q174" i="20"/>
  <c r="R174" i="20"/>
  <c r="S174" i="20"/>
  <c r="T174" i="20"/>
  <c r="U174" i="20"/>
  <c r="W174" i="20"/>
  <c r="P175" i="20"/>
  <c r="Q175" i="20"/>
  <c r="R175" i="20"/>
  <c r="S175" i="20"/>
  <c r="T175" i="20"/>
  <c r="U175" i="20"/>
  <c r="V175" i="20"/>
  <c r="W175" i="20"/>
  <c r="P176" i="20"/>
  <c r="Q176" i="20"/>
  <c r="R176" i="20"/>
  <c r="S176" i="20"/>
  <c r="T176" i="20"/>
  <c r="U176" i="20"/>
  <c r="V176" i="20"/>
  <c r="W176" i="20"/>
  <c r="P177" i="20"/>
  <c r="Q177" i="20"/>
  <c r="R177" i="20"/>
  <c r="S177" i="20"/>
  <c r="T177" i="20"/>
  <c r="U177" i="20"/>
  <c r="W177" i="20"/>
  <c r="P178" i="20"/>
  <c r="Q178" i="20"/>
  <c r="R178" i="20"/>
  <c r="S178" i="20"/>
  <c r="T178" i="20"/>
  <c r="U178" i="20"/>
  <c r="V178" i="20"/>
  <c r="W178" i="20"/>
  <c r="Q157" i="20"/>
  <c r="R157" i="20"/>
  <c r="S157" i="20"/>
  <c r="T157" i="20"/>
  <c r="U157" i="20"/>
  <c r="V157" i="20"/>
  <c r="W157" i="20"/>
  <c r="P157" i="20"/>
  <c r="J170" i="20" l="1"/>
  <c r="J175" i="20"/>
  <c r="J172" i="20"/>
  <c r="J171" i="20"/>
  <c r="D218" i="20"/>
  <c r="D203" i="20"/>
  <c r="D204" i="20"/>
  <c r="D206" i="20"/>
  <c r="D214" i="20"/>
  <c r="D210" i="20"/>
  <c r="D222" i="20"/>
  <c r="B222" i="20" s="1"/>
  <c r="D221" i="20"/>
  <c r="D217" i="20"/>
  <c r="D213" i="20"/>
  <c r="D209" i="20"/>
  <c r="D205" i="20"/>
  <c r="D220" i="20"/>
  <c r="D216" i="20"/>
  <c r="D212" i="20"/>
  <c r="D208" i="20"/>
  <c r="D202" i="20"/>
  <c r="D219" i="20"/>
  <c r="D215" i="20"/>
  <c r="D211" i="20"/>
  <c r="D207" i="20"/>
  <c r="F5" i="6"/>
  <c r="A32" i="25" l="1"/>
  <c r="J32" i="28" l="1"/>
  <c r="J31" i="28"/>
  <c r="B47" i="28" l="1"/>
  <c r="H37" i="21" l="1"/>
  <c r="V158" i="20"/>
  <c r="H13" i="21"/>
  <c r="V174" i="20" l="1"/>
  <c r="V177" i="20"/>
  <c r="B148" i="20"/>
  <c r="B147" i="20"/>
  <c r="B149" i="20"/>
  <c r="B146" i="20"/>
  <c r="B145" i="20"/>
  <c r="A44" i="25" l="1"/>
  <c r="B45" i="25" s="1"/>
  <c r="B48" i="25"/>
  <c r="B49" i="25"/>
  <c r="B41" i="25"/>
  <c r="B40" i="25"/>
  <c r="B39" i="25"/>
  <c r="B38" i="25"/>
  <c r="F135" i="20"/>
  <c r="E31" i="25"/>
  <c r="B29" i="20"/>
  <c r="B30" i="20"/>
  <c r="B31" i="20"/>
  <c r="B28" i="20"/>
  <c r="J5" i="25"/>
  <c r="L5" i="25" s="1"/>
  <c r="P5" i="25"/>
  <c r="T5" i="25"/>
  <c r="X5" i="25"/>
  <c r="AB5" i="25"/>
  <c r="AF5" i="25"/>
  <c r="J6" i="25"/>
  <c r="L6" i="25" s="1"/>
  <c r="P6" i="25"/>
  <c r="T6" i="25"/>
  <c r="X6" i="25"/>
  <c r="AB6" i="25"/>
  <c r="AF6" i="25"/>
  <c r="J7" i="25"/>
  <c r="P7" i="25"/>
  <c r="T7" i="25"/>
  <c r="X7" i="25"/>
  <c r="AB7" i="25"/>
  <c r="AF7" i="25"/>
  <c r="J8" i="25"/>
  <c r="A8" i="25" s="1"/>
  <c r="L8" i="25"/>
  <c r="P8" i="25"/>
  <c r="T8" i="25"/>
  <c r="X8" i="25"/>
  <c r="AB8" i="25"/>
  <c r="AF8" i="25"/>
  <c r="J9" i="25"/>
  <c r="L9" i="25" s="1"/>
  <c r="P9" i="25"/>
  <c r="T9" i="25"/>
  <c r="X9" i="25"/>
  <c r="AB9" i="25"/>
  <c r="AF9" i="25"/>
  <c r="J10" i="25"/>
  <c r="L10" i="25" s="1"/>
  <c r="P10" i="25"/>
  <c r="T10" i="25"/>
  <c r="A10" i="25" s="1"/>
  <c r="X10" i="25"/>
  <c r="AB10" i="25"/>
  <c r="AF10" i="25"/>
  <c r="J11" i="25"/>
  <c r="P11" i="25"/>
  <c r="T11" i="25"/>
  <c r="X11" i="25"/>
  <c r="AB11" i="25"/>
  <c r="AF11" i="25"/>
  <c r="J12" i="25"/>
  <c r="A12" i="25" s="1"/>
  <c r="L12" i="25"/>
  <c r="P12" i="25"/>
  <c r="T12" i="25"/>
  <c r="X12" i="25"/>
  <c r="AB12" i="25"/>
  <c r="AF12" i="25"/>
  <c r="J13" i="25"/>
  <c r="L13" i="25" s="1"/>
  <c r="P13" i="25"/>
  <c r="T13" i="25"/>
  <c r="X13" i="25"/>
  <c r="AB13" i="25"/>
  <c r="AF13" i="25"/>
  <c r="J14" i="25"/>
  <c r="L14" i="25" s="1"/>
  <c r="P14" i="25"/>
  <c r="T14" i="25"/>
  <c r="X14" i="25"/>
  <c r="AB14" i="25"/>
  <c r="AF14" i="25"/>
  <c r="J15" i="25"/>
  <c r="P15" i="25"/>
  <c r="T15" i="25"/>
  <c r="X15" i="25"/>
  <c r="AB15" i="25"/>
  <c r="AF15" i="25"/>
  <c r="J16" i="25"/>
  <c r="A16" i="25" s="1"/>
  <c r="L16" i="25"/>
  <c r="P16" i="25"/>
  <c r="T16" i="25"/>
  <c r="X16" i="25"/>
  <c r="AB16" i="25"/>
  <c r="AF16" i="25"/>
  <c r="J17" i="25"/>
  <c r="L17" i="25" s="1"/>
  <c r="P17" i="25"/>
  <c r="T17" i="25"/>
  <c r="X17" i="25"/>
  <c r="AB17" i="25"/>
  <c r="AF17" i="25"/>
  <c r="J18" i="25"/>
  <c r="L18" i="25" s="1"/>
  <c r="P18" i="25"/>
  <c r="T18" i="25"/>
  <c r="A18" i="25" s="1"/>
  <c r="X18" i="25"/>
  <c r="AB18" i="25"/>
  <c r="AF18" i="25"/>
  <c r="J19" i="25"/>
  <c r="P19" i="25"/>
  <c r="T19" i="25"/>
  <c r="X19" i="25"/>
  <c r="AB19" i="25"/>
  <c r="AF19" i="25"/>
  <c r="J20" i="25"/>
  <c r="A20" i="25" s="1"/>
  <c r="L20" i="25"/>
  <c r="P20" i="25"/>
  <c r="T20" i="25"/>
  <c r="X20" i="25"/>
  <c r="AB20" i="25"/>
  <c r="AF20" i="25"/>
  <c r="J21" i="25"/>
  <c r="L21" i="25" s="1"/>
  <c r="P21" i="25"/>
  <c r="T21" i="25"/>
  <c r="X21" i="25"/>
  <c r="AB21" i="25"/>
  <c r="AF21" i="25"/>
  <c r="J22" i="25"/>
  <c r="L22" i="25" s="1"/>
  <c r="P22" i="25"/>
  <c r="T22" i="25"/>
  <c r="X22" i="25"/>
  <c r="AB22" i="25"/>
  <c r="AF22" i="25"/>
  <c r="J23" i="25"/>
  <c r="P23" i="25"/>
  <c r="T23" i="25"/>
  <c r="X23" i="25"/>
  <c r="AB23" i="25"/>
  <c r="AF23" i="25"/>
  <c r="AB4" i="25"/>
  <c r="AF4" i="25"/>
  <c r="X4" i="25"/>
  <c r="T4" i="25"/>
  <c r="P4" i="25"/>
  <c r="J4" i="25"/>
  <c r="L4" i="25" s="1"/>
  <c r="C5" i="25"/>
  <c r="C6" i="25"/>
  <c r="C7" i="25"/>
  <c r="C8" i="25"/>
  <c r="C9" i="25"/>
  <c r="C10" i="25"/>
  <c r="C11" i="25"/>
  <c r="C12" i="25"/>
  <c r="C13" i="25"/>
  <c r="C14" i="25"/>
  <c r="C15" i="25"/>
  <c r="C16" i="25"/>
  <c r="C17" i="25"/>
  <c r="C18" i="25"/>
  <c r="C19" i="25"/>
  <c r="C20" i="25"/>
  <c r="C21" i="25"/>
  <c r="C22" i="25"/>
  <c r="C23" i="25"/>
  <c r="C4" i="25"/>
  <c r="P9" i="24"/>
  <c r="P13" i="24"/>
  <c r="P17" i="24"/>
  <c r="P21" i="24"/>
  <c r="P25" i="24"/>
  <c r="S15" i="24"/>
  <c r="F8" i="24"/>
  <c r="S8" i="24" s="1"/>
  <c r="F9" i="24"/>
  <c r="S9" i="24" s="1"/>
  <c r="F10" i="24"/>
  <c r="S10" i="24" s="1"/>
  <c r="F11" i="24"/>
  <c r="P11" i="24" s="1"/>
  <c r="F12" i="24"/>
  <c r="S12" i="24" s="1"/>
  <c r="F13" i="24"/>
  <c r="S13" i="24" s="1"/>
  <c r="F14" i="24"/>
  <c r="S14" i="24" s="1"/>
  <c r="F15" i="24"/>
  <c r="P15" i="24" s="1"/>
  <c r="F16" i="24"/>
  <c r="S16" i="24" s="1"/>
  <c r="F17" i="24"/>
  <c r="S17" i="24" s="1"/>
  <c r="F18" i="24"/>
  <c r="S18" i="24" s="1"/>
  <c r="F19" i="24"/>
  <c r="S19" i="24" s="1"/>
  <c r="F20" i="24"/>
  <c r="S20" i="24" s="1"/>
  <c r="F21" i="24"/>
  <c r="S21" i="24" s="1"/>
  <c r="F22" i="24"/>
  <c r="S22" i="24" s="1"/>
  <c r="F23" i="24"/>
  <c r="S23" i="24" s="1"/>
  <c r="F24" i="24"/>
  <c r="S24" i="24" s="1"/>
  <c r="F25" i="24"/>
  <c r="S25" i="24" s="1"/>
  <c r="F26" i="24"/>
  <c r="S26" i="24" s="1"/>
  <c r="F27" i="24"/>
  <c r="F7" i="24"/>
  <c r="S7" i="24" s="1"/>
  <c r="A23" i="25" l="1"/>
  <c r="A6" i="25"/>
  <c r="S11" i="24"/>
  <c r="P24" i="24"/>
  <c r="P20" i="24"/>
  <c r="P16" i="24"/>
  <c r="P12" i="24"/>
  <c r="P8" i="24"/>
  <c r="L23" i="25"/>
  <c r="L15" i="25"/>
  <c r="A15" i="25" s="1"/>
  <c r="L7" i="25"/>
  <c r="A7" i="25" s="1"/>
  <c r="A21" i="25"/>
  <c r="A17" i="25"/>
  <c r="A13" i="25"/>
  <c r="A9" i="25"/>
  <c r="A5" i="25"/>
  <c r="P7" i="24"/>
  <c r="P23" i="24"/>
  <c r="P19" i="24"/>
  <c r="A22" i="25"/>
  <c r="A14" i="25"/>
  <c r="P26" i="24"/>
  <c r="P22" i="24"/>
  <c r="P18" i="24"/>
  <c r="P14" i="24"/>
  <c r="P10" i="24"/>
  <c r="L19" i="25"/>
  <c r="A19" i="25" s="1"/>
  <c r="L11" i="25"/>
  <c r="A11" i="25" s="1"/>
  <c r="A4" i="25"/>
  <c r="B44" i="25"/>
  <c r="B47" i="25"/>
  <c r="B46" i="25"/>
  <c r="T5" i="22"/>
  <c r="T6" i="22"/>
  <c r="T7" i="22"/>
  <c r="T8" i="22"/>
  <c r="T9" i="22"/>
  <c r="T10" i="22"/>
  <c r="T11" i="22"/>
  <c r="T12" i="22"/>
  <c r="T13" i="22"/>
  <c r="T14" i="22"/>
  <c r="T15" i="22"/>
  <c r="T16" i="22"/>
  <c r="T17" i="22"/>
  <c r="T18" i="22"/>
  <c r="T19" i="22"/>
  <c r="T20" i="22"/>
  <c r="T21" i="22"/>
  <c r="T22" i="22"/>
  <c r="T23" i="22"/>
  <c r="T4" i="22"/>
  <c r="R5" i="22"/>
  <c r="R6" i="22"/>
  <c r="R7" i="22"/>
  <c r="R8" i="22"/>
  <c r="R9" i="22"/>
  <c r="R10" i="22"/>
  <c r="R11" i="22"/>
  <c r="R12" i="22"/>
  <c r="R13" i="22"/>
  <c r="R14" i="22"/>
  <c r="R15" i="22"/>
  <c r="R16" i="22"/>
  <c r="R17" i="22"/>
  <c r="R18" i="22"/>
  <c r="R19" i="22"/>
  <c r="R20" i="22"/>
  <c r="R21" i="22"/>
  <c r="R22" i="22"/>
  <c r="R23" i="22"/>
  <c r="R4" i="22"/>
  <c r="P5" i="22"/>
  <c r="P6" i="22"/>
  <c r="P7" i="22"/>
  <c r="P8" i="22"/>
  <c r="P9" i="22"/>
  <c r="P10" i="22"/>
  <c r="P11" i="22"/>
  <c r="P12" i="22"/>
  <c r="P13" i="22"/>
  <c r="P14" i="22"/>
  <c r="P15" i="22"/>
  <c r="P16" i="22"/>
  <c r="P17" i="22"/>
  <c r="P18" i="22"/>
  <c r="P19" i="22"/>
  <c r="P20" i="22"/>
  <c r="P21" i="22"/>
  <c r="P22" i="22"/>
  <c r="P23" i="22"/>
  <c r="P4" i="22"/>
  <c r="V5" i="22"/>
  <c r="V6" i="22"/>
  <c r="V7" i="22"/>
  <c r="V8" i="22"/>
  <c r="V9" i="22"/>
  <c r="V10" i="22"/>
  <c r="V11" i="22"/>
  <c r="V12" i="22"/>
  <c r="V13" i="22"/>
  <c r="V14" i="22"/>
  <c r="V15" i="22"/>
  <c r="V16" i="22"/>
  <c r="V17" i="22"/>
  <c r="V18" i="22"/>
  <c r="V19" i="22"/>
  <c r="V20" i="22"/>
  <c r="V21" i="22"/>
  <c r="V22" i="22"/>
  <c r="V23" i="22"/>
  <c r="M5" i="22"/>
  <c r="M6" i="22"/>
  <c r="M7" i="22"/>
  <c r="M8" i="22"/>
  <c r="M9" i="22"/>
  <c r="M10" i="22"/>
  <c r="M11" i="22"/>
  <c r="M12" i="22"/>
  <c r="M13" i="22"/>
  <c r="M14" i="22"/>
  <c r="M15" i="22"/>
  <c r="M16" i="22"/>
  <c r="M17" i="22"/>
  <c r="M18" i="22"/>
  <c r="M19" i="22"/>
  <c r="M20" i="22"/>
  <c r="M21" i="22"/>
  <c r="M22" i="22"/>
  <c r="M23" i="22"/>
  <c r="M4" i="22"/>
  <c r="J5" i="22"/>
  <c r="J6" i="22"/>
  <c r="J7" i="22"/>
  <c r="J8" i="22"/>
  <c r="J9" i="22"/>
  <c r="J10" i="22"/>
  <c r="J11" i="22"/>
  <c r="J12" i="22"/>
  <c r="J13" i="22"/>
  <c r="J14" i="22"/>
  <c r="J15" i="22"/>
  <c r="J16" i="22"/>
  <c r="J17" i="22"/>
  <c r="J18" i="22"/>
  <c r="J19" i="22"/>
  <c r="J20" i="22"/>
  <c r="J21" i="22"/>
  <c r="J22" i="22"/>
  <c r="J23" i="22"/>
  <c r="J4" i="22"/>
  <c r="M290" i="20" l="1"/>
  <c r="M294" i="20"/>
  <c r="M298" i="20"/>
  <c r="M302" i="20"/>
  <c r="M306" i="20"/>
  <c r="M291" i="20"/>
  <c r="M295" i="20"/>
  <c r="M299" i="20"/>
  <c r="M303" i="20"/>
  <c r="M307" i="20"/>
  <c r="M292" i="20"/>
  <c r="M296" i="20"/>
  <c r="M300" i="20"/>
  <c r="M304" i="20"/>
  <c r="M308" i="20"/>
  <c r="M293" i="20"/>
  <c r="M297" i="20"/>
  <c r="M301" i="20"/>
  <c r="M305" i="20"/>
  <c r="M289" i="20"/>
  <c r="O298" i="20"/>
  <c r="O304" i="20"/>
  <c r="O302" i="20"/>
  <c r="O290" i="20"/>
  <c r="O300" i="20"/>
  <c r="O308" i="20"/>
  <c r="O306" i="20"/>
  <c r="O307" i="20"/>
  <c r="O305" i="20"/>
  <c r="O303" i="20"/>
  <c r="O301" i="20"/>
  <c r="O299" i="20"/>
  <c r="O297" i="20"/>
  <c r="O295" i="20"/>
  <c r="O293" i="20"/>
  <c r="O291" i="20"/>
  <c r="J25" i="22"/>
  <c r="V4" i="22"/>
  <c r="N307" i="20"/>
  <c r="N305" i="20"/>
  <c r="N303" i="20"/>
  <c r="N301" i="20"/>
  <c r="N299" i="20"/>
  <c r="N297" i="20"/>
  <c r="N295" i="20"/>
  <c r="N293" i="20"/>
  <c r="N291" i="20"/>
  <c r="O294" i="20"/>
  <c r="O292" i="20"/>
  <c r="O296" i="20"/>
  <c r="N308" i="20"/>
  <c r="N306" i="20"/>
  <c r="N304" i="20"/>
  <c r="N302" i="20"/>
  <c r="N300" i="20"/>
  <c r="N298" i="20"/>
  <c r="N296" i="20"/>
  <c r="N294" i="20"/>
  <c r="N292" i="20"/>
  <c r="N290" i="20"/>
  <c r="H46" i="21"/>
  <c r="H47" i="21"/>
  <c r="O50" i="23"/>
  <c r="O51" i="23"/>
  <c r="O52" i="23"/>
  <c r="O53" i="23"/>
  <c r="O54" i="23"/>
  <c r="O55" i="23"/>
  <c r="O56" i="23"/>
  <c r="O57" i="23"/>
  <c r="O58" i="23"/>
  <c r="O59" i="23"/>
  <c r="O60" i="23"/>
  <c r="O61" i="23"/>
  <c r="O62" i="23"/>
  <c r="O63" i="23"/>
  <c r="O64" i="23"/>
  <c r="O65" i="23"/>
  <c r="O66" i="23"/>
  <c r="O67" i="23"/>
  <c r="O68" i="23"/>
  <c r="O49" i="23"/>
  <c r="O28" i="23"/>
  <c r="O29" i="23"/>
  <c r="O30" i="23"/>
  <c r="O31" i="23"/>
  <c r="O32" i="23"/>
  <c r="O33" i="23"/>
  <c r="O34" i="23"/>
  <c r="O35" i="23"/>
  <c r="O36" i="23"/>
  <c r="O37" i="23"/>
  <c r="O38" i="23"/>
  <c r="O39" i="23"/>
  <c r="O40" i="23"/>
  <c r="O41" i="23"/>
  <c r="O42" i="23"/>
  <c r="O43" i="23"/>
  <c r="O44" i="23"/>
  <c r="O45" i="23"/>
  <c r="O46" i="23"/>
  <c r="O3" i="23"/>
  <c r="O27" i="23"/>
  <c r="N289" i="20"/>
  <c r="H48" i="21"/>
  <c r="O289" i="20" l="1"/>
  <c r="M25" i="22"/>
  <c r="H50" i="21"/>
  <c r="H51" i="21"/>
  <c r="B136" i="20" l="1"/>
  <c r="B132" i="20"/>
  <c r="B176" i="20"/>
  <c r="B167" i="20"/>
  <c r="B166" i="20"/>
  <c r="B168" i="20"/>
  <c r="B169" i="20"/>
  <c r="B170" i="20"/>
  <c r="B171" i="20"/>
  <c r="B172" i="20"/>
  <c r="B173" i="20"/>
  <c r="B174" i="20"/>
  <c r="B175" i="20"/>
  <c r="B177" i="20"/>
  <c r="B178" i="20"/>
  <c r="B179" i="20"/>
  <c r="B180" i="20"/>
  <c r="B144" i="20"/>
  <c r="B140" i="20"/>
  <c r="H49" i="21"/>
  <c r="G5" i="22"/>
  <c r="B5" i="22" s="1"/>
  <c r="G6" i="22"/>
  <c r="B6" i="22" s="1"/>
  <c r="G7" i="22"/>
  <c r="B7" i="22" s="1"/>
  <c r="G8" i="22"/>
  <c r="B8" i="22" s="1"/>
  <c r="G9" i="22"/>
  <c r="B9" i="22" s="1"/>
  <c r="G10" i="22"/>
  <c r="B10" i="22" s="1"/>
  <c r="G11" i="22"/>
  <c r="B11" i="22" s="1"/>
  <c r="G12" i="22"/>
  <c r="B12" i="22" s="1"/>
  <c r="G13" i="22"/>
  <c r="B13" i="22" s="1"/>
  <c r="G14" i="22"/>
  <c r="B14" i="22" s="1"/>
  <c r="G15" i="22"/>
  <c r="B15" i="22" s="1"/>
  <c r="G16" i="22"/>
  <c r="B16" i="22" s="1"/>
  <c r="G17" i="22"/>
  <c r="B17" i="22" s="1"/>
  <c r="G18" i="22"/>
  <c r="B18" i="22" s="1"/>
  <c r="G19" i="22"/>
  <c r="B19" i="22" s="1"/>
  <c r="G20" i="22"/>
  <c r="B20" i="22" s="1"/>
  <c r="G21" i="22"/>
  <c r="B21" i="22" s="1"/>
  <c r="G22" i="22"/>
  <c r="B22" i="22" s="1"/>
  <c r="G23" i="22"/>
  <c r="B23" i="22" s="1"/>
  <c r="G4" i="22"/>
  <c r="B4" i="22" s="1"/>
  <c r="B16" i="20"/>
  <c r="B15" i="20"/>
  <c r="B79" i="20"/>
  <c r="B80" i="20"/>
  <c r="B81" i="20"/>
  <c r="B82" i="20"/>
  <c r="B83" i="20"/>
  <c r="B84" i="20"/>
  <c r="B85" i="20"/>
  <c r="B86" i="20"/>
  <c r="B87" i="20"/>
  <c r="B76" i="20"/>
  <c r="B77" i="20"/>
  <c r="B94" i="20"/>
  <c r="B96" i="20"/>
  <c r="B97" i="20"/>
  <c r="B98" i="20"/>
  <c r="B99" i="20"/>
  <c r="B100" i="20"/>
  <c r="B101" i="20"/>
  <c r="B102" i="20"/>
  <c r="B103" i="20"/>
  <c r="B104" i="20"/>
  <c r="B105" i="20"/>
  <c r="B106" i="20"/>
  <c r="B107" i="20"/>
  <c r="B108" i="20"/>
  <c r="B109" i="20"/>
  <c r="B111" i="20"/>
  <c r="B112" i="20"/>
  <c r="B113" i="20"/>
  <c r="B114" i="20"/>
  <c r="B115" i="20"/>
  <c r="B116" i="20"/>
  <c r="B117" i="20"/>
  <c r="B118" i="20"/>
  <c r="B119" i="20"/>
  <c r="B120" i="20"/>
  <c r="B121" i="20"/>
  <c r="B122" i="20"/>
  <c r="B123" i="20"/>
  <c r="B124" i="20"/>
  <c r="B125" i="20"/>
  <c r="B126" i="20"/>
  <c r="B127" i="20"/>
  <c r="B128" i="20"/>
  <c r="B129" i="20"/>
  <c r="B130" i="20"/>
  <c r="B133" i="20"/>
  <c r="B134" i="20"/>
  <c r="B137" i="20"/>
  <c r="B138" i="20"/>
  <c r="B141" i="20"/>
  <c r="B142" i="20"/>
  <c r="B318" i="20"/>
  <c r="B152" i="20"/>
  <c r="B73" i="20"/>
  <c r="B6" i="20"/>
  <c r="B8" i="20"/>
  <c r="B9" i="20"/>
  <c r="B7" i="20"/>
  <c r="B78" i="20"/>
  <c r="B89" i="20"/>
  <c r="B91" i="20"/>
  <c r="B92" i="20"/>
  <c r="B93" i="20"/>
  <c r="B150" i="20"/>
  <c r="B151" i="20"/>
  <c r="B316" i="20"/>
  <c r="B319" i="20"/>
  <c r="F164" i="20"/>
  <c r="G154" i="20"/>
  <c r="D164" i="20"/>
  <c r="B68" i="20"/>
  <c r="B69" i="20"/>
  <c r="B39" i="20"/>
  <c r="B314" i="20"/>
  <c r="B315" i="20"/>
  <c r="B313" i="20"/>
  <c r="B321" i="20"/>
  <c r="B5" i="20"/>
  <c r="B71" i="20"/>
  <c r="B50" i="20"/>
  <c r="B51" i="20"/>
  <c r="B53" i="20"/>
  <c r="B54" i="20"/>
  <c r="B55" i="20"/>
  <c r="B56" i="20"/>
  <c r="B57" i="20"/>
  <c r="B58" i="20"/>
  <c r="B65" i="20"/>
  <c r="B67" i="20"/>
  <c r="B72" i="20"/>
  <c r="B153" i="20"/>
  <c r="B48" i="20"/>
  <c r="D40" i="20"/>
  <c r="D59" i="20" s="1"/>
  <c r="E40" i="20"/>
  <c r="F59" i="20" s="1"/>
  <c r="F40" i="20"/>
  <c r="H59" i="20" s="1"/>
  <c r="D41" i="20"/>
  <c r="D60" i="20" s="1"/>
  <c r="E41" i="20"/>
  <c r="F60" i="20" s="1"/>
  <c r="F41" i="20"/>
  <c r="H60" i="20" s="1"/>
  <c r="D42" i="20"/>
  <c r="D61" i="20" s="1"/>
  <c r="E42" i="20"/>
  <c r="F61" i="20" s="1"/>
  <c r="F42" i="20"/>
  <c r="H61" i="20" s="1"/>
  <c r="D43" i="20"/>
  <c r="D62" i="20" s="1"/>
  <c r="E43" i="20"/>
  <c r="F43" i="20"/>
  <c r="H62" i="20" s="1"/>
  <c r="D44" i="20"/>
  <c r="D63" i="20" s="1"/>
  <c r="E44" i="20"/>
  <c r="F44" i="20"/>
  <c r="H63" i="20" s="1"/>
  <c r="D45" i="20"/>
  <c r="D64" i="20" s="1"/>
  <c r="E45" i="20"/>
  <c r="F64" i="20" s="1"/>
  <c r="F45" i="20"/>
  <c r="H64" i="20" s="1"/>
  <c r="E39" i="20"/>
  <c r="F39" i="20"/>
  <c r="B323" i="20"/>
  <c r="B35" i="20"/>
  <c r="B1" i="20"/>
  <c r="B2" i="20"/>
  <c r="B3" i="20"/>
  <c r="B4" i="20"/>
  <c r="B155" i="20"/>
  <c r="B156" i="20"/>
  <c r="B10" i="20"/>
  <c r="B11" i="20"/>
  <c r="B12" i="20"/>
  <c r="B13" i="20"/>
  <c r="B14" i="20"/>
  <c r="B17" i="20"/>
  <c r="B18" i="20"/>
  <c r="B19" i="20"/>
  <c r="B21" i="20"/>
  <c r="B36" i="20"/>
  <c r="B37" i="20"/>
  <c r="B38" i="20"/>
  <c r="B22" i="20"/>
  <c r="B23" i="20"/>
  <c r="B24" i="20"/>
  <c r="B26" i="20"/>
  <c r="B40" i="20"/>
  <c r="B41" i="20"/>
  <c r="B42" i="20"/>
  <c r="B43" i="20"/>
  <c r="B44" i="20"/>
  <c r="B45" i="20"/>
  <c r="B46" i="20"/>
  <c r="B158" i="20"/>
  <c r="B161" i="20"/>
  <c r="B162" i="20"/>
  <c r="B165" i="20"/>
  <c r="B182" i="20"/>
  <c r="B157" i="20"/>
  <c r="B187" i="20"/>
  <c r="B197" i="20"/>
  <c r="B199" i="20"/>
  <c r="B201" i="20"/>
  <c r="B223" i="20"/>
  <c r="B225" i="20"/>
  <c r="B226" i="20"/>
  <c r="B227" i="20"/>
  <c r="B228" i="20"/>
  <c r="B229" i="20"/>
  <c r="B230" i="20"/>
  <c r="B231" i="20"/>
  <c r="B232" i="20"/>
  <c r="B233" i="20"/>
  <c r="B234" i="20"/>
  <c r="B235" i="20"/>
  <c r="B236" i="20"/>
  <c r="B237" i="20"/>
  <c r="B238" i="20"/>
  <c r="B239" i="20"/>
  <c r="B240" i="20"/>
  <c r="B241" i="20"/>
  <c r="B242" i="20"/>
  <c r="B243" i="20"/>
  <c r="B244" i="20"/>
  <c r="B245" i="20"/>
  <c r="B247" i="20"/>
  <c r="B248" i="20"/>
  <c r="B249" i="20"/>
  <c r="B250" i="20"/>
  <c r="B251" i="20"/>
  <c r="B252" i="20"/>
  <c r="B253" i="20"/>
  <c r="B254" i="20"/>
  <c r="B255" i="20"/>
  <c r="B256" i="20"/>
  <c r="B257" i="20"/>
  <c r="B262" i="20"/>
  <c r="B285" i="20"/>
  <c r="B288" i="20"/>
  <c r="B309" i="20"/>
  <c r="B310" i="20"/>
  <c r="B311" i="20"/>
  <c r="B324" i="20"/>
  <c r="F62" i="20" l="1"/>
  <c r="B62" i="20" s="1"/>
  <c r="J160" i="20"/>
  <c r="F63" i="20"/>
  <c r="B63" i="20" s="1"/>
  <c r="H160" i="20"/>
  <c r="B143" i="20"/>
  <c r="B139" i="20"/>
  <c r="B135" i="20"/>
  <c r="H52" i="21"/>
  <c r="B131" i="20"/>
  <c r="D160" i="20"/>
  <c r="B164" i="20"/>
  <c r="B64" i="20"/>
  <c r="B59" i="20"/>
  <c r="B60" i="20"/>
  <c r="B61" i="20"/>
  <c r="D163" i="20"/>
  <c r="B163" i="20" s="1"/>
  <c r="E156" i="20"/>
  <c r="C159" i="20"/>
  <c r="B159" i="20" s="1"/>
  <c r="F160" i="20" l="1"/>
  <c r="B160" i="20" s="1"/>
  <c r="Q264" i="20"/>
  <c r="E22" i="20"/>
  <c r="F194" i="20"/>
  <c r="K280" i="20" l="1"/>
  <c r="K282" i="20"/>
  <c r="F271" i="20"/>
  <c r="E271" i="20"/>
  <c r="E290" i="20"/>
  <c r="F290" i="20"/>
  <c r="E291" i="20"/>
  <c r="F291" i="20"/>
  <c r="E292" i="20"/>
  <c r="F292" i="20"/>
  <c r="E293" i="20"/>
  <c r="F293" i="20"/>
  <c r="E294" i="20"/>
  <c r="F294" i="20"/>
  <c r="E295" i="20"/>
  <c r="F295" i="20"/>
  <c r="E296" i="20"/>
  <c r="F296" i="20"/>
  <c r="E297" i="20"/>
  <c r="F297" i="20"/>
  <c r="E298" i="20"/>
  <c r="F298" i="20"/>
  <c r="E299" i="20"/>
  <c r="F299" i="20"/>
  <c r="E300" i="20"/>
  <c r="F300" i="20"/>
  <c r="E301" i="20"/>
  <c r="F301" i="20"/>
  <c r="E302" i="20"/>
  <c r="F302" i="20"/>
  <c r="E303" i="20"/>
  <c r="F303" i="20"/>
  <c r="E304" i="20"/>
  <c r="F304" i="20"/>
  <c r="E305" i="20"/>
  <c r="F305" i="20"/>
  <c r="E306" i="20"/>
  <c r="F306" i="20"/>
  <c r="E307" i="20"/>
  <c r="F307" i="20"/>
  <c r="E308" i="20"/>
  <c r="F308" i="20"/>
  <c r="F289" i="20"/>
  <c r="E289" i="20"/>
  <c r="E265" i="20"/>
  <c r="F265" i="20"/>
  <c r="E266" i="20"/>
  <c r="F266" i="20"/>
  <c r="E267" i="20"/>
  <c r="F267" i="20"/>
  <c r="E268" i="20"/>
  <c r="F268" i="20"/>
  <c r="E269" i="20"/>
  <c r="F269" i="20"/>
  <c r="E270" i="20"/>
  <c r="F270" i="20"/>
  <c r="E272" i="20"/>
  <c r="F272" i="20"/>
  <c r="E273" i="20"/>
  <c r="F273" i="20"/>
  <c r="E274" i="20"/>
  <c r="F274" i="20"/>
  <c r="E275" i="20"/>
  <c r="F275" i="20"/>
  <c r="E276" i="20"/>
  <c r="F276" i="20"/>
  <c r="E277" i="20"/>
  <c r="F277" i="20"/>
  <c r="E278" i="20"/>
  <c r="F278" i="20"/>
  <c r="E279" i="20"/>
  <c r="F279" i="20"/>
  <c r="E280" i="20"/>
  <c r="F280" i="20"/>
  <c r="E281" i="20"/>
  <c r="F281" i="20"/>
  <c r="E282" i="20"/>
  <c r="F282" i="20"/>
  <c r="E283" i="20"/>
  <c r="F283" i="20"/>
  <c r="F264" i="20"/>
  <c r="E264" i="20"/>
  <c r="Q265" i="20"/>
  <c r="Q266" i="20"/>
  <c r="Q267" i="20"/>
  <c r="Q268" i="20"/>
  <c r="Q269" i="20"/>
  <c r="Q270" i="20"/>
  <c r="Q271" i="20"/>
  <c r="Q272" i="20"/>
  <c r="Q273" i="20"/>
  <c r="Q274" i="20"/>
  <c r="Q275" i="20"/>
  <c r="Q276" i="20"/>
  <c r="Q277" i="20"/>
  <c r="Q278" i="20"/>
  <c r="Q279" i="20"/>
  <c r="Q280" i="20"/>
  <c r="Q281" i="20"/>
  <c r="Q282" i="20"/>
  <c r="Q263" i="20"/>
  <c r="P264" i="20"/>
  <c r="P265" i="20"/>
  <c r="P266" i="20"/>
  <c r="P267" i="20"/>
  <c r="P268" i="20"/>
  <c r="P269" i="20"/>
  <c r="P270" i="20"/>
  <c r="P271" i="20"/>
  <c r="P272" i="20"/>
  <c r="P273" i="20"/>
  <c r="P274" i="20"/>
  <c r="P275" i="20"/>
  <c r="P276" i="20"/>
  <c r="P277" i="20"/>
  <c r="P278" i="20"/>
  <c r="P279" i="20"/>
  <c r="P280" i="20"/>
  <c r="P281" i="20"/>
  <c r="P282" i="20"/>
  <c r="P263" i="20"/>
  <c r="G221" i="20"/>
  <c r="G220" i="20"/>
  <c r="G219" i="20"/>
  <c r="G218" i="20"/>
  <c r="G217" i="20"/>
  <c r="G216" i="20"/>
  <c r="G215" i="20"/>
  <c r="G214" i="20"/>
  <c r="G213" i="20"/>
  <c r="G212" i="20"/>
  <c r="G211" i="20"/>
  <c r="G210" i="20"/>
  <c r="G209" i="20"/>
  <c r="G208" i="20"/>
  <c r="G207" i="20"/>
  <c r="G206" i="20"/>
  <c r="G205" i="20"/>
  <c r="G204" i="20"/>
  <c r="G203" i="20"/>
  <c r="G202" i="20"/>
  <c r="K265" i="20" l="1"/>
  <c r="K278" i="20"/>
  <c r="K275" i="20"/>
  <c r="K266" i="20"/>
  <c r="K279" i="20"/>
  <c r="K272" i="20"/>
  <c r="B202" i="20"/>
  <c r="K264" i="20"/>
  <c r="B283" i="20"/>
  <c r="B281" i="20"/>
  <c r="B279" i="20"/>
  <c r="B277" i="20"/>
  <c r="B275" i="20"/>
  <c r="B273" i="20"/>
  <c r="B270" i="20"/>
  <c r="B268" i="20"/>
  <c r="B266" i="20"/>
  <c r="B282" i="20"/>
  <c r="B280" i="20"/>
  <c r="B278" i="20"/>
  <c r="B276" i="20"/>
  <c r="B274" i="20"/>
  <c r="B272" i="20"/>
  <c r="B269" i="20"/>
  <c r="B267" i="20"/>
  <c r="B265" i="20"/>
  <c r="B264" i="20"/>
  <c r="B271" i="20"/>
  <c r="B221" i="20"/>
  <c r="K277" i="20"/>
  <c r="K274" i="20"/>
  <c r="K271" i="20"/>
  <c r="K276" i="20"/>
  <c r="K281" i="20"/>
  <c r="K268" i="20"/>
  <c r="K269" i="20"/>
  <c r="K273" i="20"/>
  <c r="K270" i="20"/>
  <c r="K267" i="20"/>
  <c r="K283" i="20"/>
  <c r="I289" i="20"/>
  <c r="B289" i="20" s="1"/>
  <c r="B204" i="20"/>
  <c r="B208" i="20"/>
  <c r="B212" i="20"/>
  <c r="B216" i="20"/>
  <c r="B220" i="20"/>
  <c r="B213" i="20"/>
  <c r="B205" i="20"/>
  <c r="B209" i="20"/>
  <c r="B217" i="20"/>
  <c r="B218" i="20"/>
  <c r="B206" i="20"/>
  <c r="B210" i="20"/>
  <c r="B214" i="20"/>
  <c r="F190" i="20"/>
  <c r="F192" i="20" s="1"/>
  <c r="B203" i="20"/>
  <c r="B207" i="20"/>
  <c r="B211" i="20"/>
  <c r="B215" i="20"/>
  <c r="B219" i="20"/>
  <c r="I292" i="20" l="1"/>
  <c r="B292" i="20" s="1"/>
  <c r="I296" i="20"/>
  <c r="B296" i="20" s="1"/>
  <c r="I300" i="20"/>
  <c r="B300" i="20" s="1"/>
  <c r="I304" i="20"/>
  <c r="B304" i="20" s="1"/>
  <c r="I308" i="20"/>
  <c r="B308" i="20" s="1"/>
  <c r="I293" i="20"/>
  <c r="B293" i="20" s="1"/>
  <c r="I297" i="20"/>
  <c r="B297" i="20" s="1"/>
  <c r="I301" i="20"/>
  <c r="B301" i="20" s="1"/>
  <c r="I305" i="20"/>
  <c r="B305" i="20" s="1"/>
  <c r="I290" i="20"/>
  <c r="B290" i="20" s="1"/>
  <c r="I294" i="20"/>
  <c r="B294" i="20" s="1"/>
  <c r="I298" i="20"/>
  <c r="B298" i="20" s="1"/>
  <c r="I302" i="20"/>
  <c r="B302" i="20" s="1"/>
  <c r="I306" i="20"/>
  <c r="B306" i="20" s="1"/>
  <c r="I291" i="20"/>
  <c r="B291" i="20" s="1"/>
  <c r="I295" i="20"/>
  <c r="B295" i="20" s="1"/>
  <c r="I299" i="20"/>
  <c r="B299" i="20" s="1"/>
  <c r="I303" i="20"/>
  <c r="B303" i="20" s="1"/>
  <c r="I307" i="20"/>
  <c r="B307" i="20"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1B5E123-F6C5-430E-AD38-2507D4C9C414}" name="Connection1" type="4" refreshedVersion="6" background="1" saveData="1">
    <webPr sourceData="1" parsePre="1" consecutive="1" xl2000="1" url="https://en.wikipedia.org/wiki/District_health_board#Locations"/>
  </connection>
  <connection id="2" xr16:uid="{E23CE7B3-D45A-4859-8BF8-564A025332F5}" name="Connection4" type="4" refreshedVersion="6" background="1" saveData="1">
    <webPr sourceData="1" parsePre="1" consecutive="1" xl2000="1" url="https://www.health.govt.nz/our-work/diseases-and-conditions/covid-19-novel-coronavirus/covid-19-current-situation/covid-19-current-cases" htmlTables="1"/>
  </connection>
  <connection id="3" xr16:uid="{B4A0F250-7AE4-4E3E-84EF-1B0EE0CB4638}" keepAlive="1" name="Query - covid-19-current-cases" description="Connection to the 'covid-19-current-cases' query in the workbook." type="5" refreshedVersion="6" background="1" saveData="1">
    <dbPr connection="Provider=Microsoft.Mashup.OleDb.1;Data Source=$Workbook$;Location=covid-19-current-cases;Extended Properties=&quot;&quot;" command="SELECT * FROM [covid-19-current-cases]"/>
  </connection>
</connections>
</file>

<file path=xl/sharedStrings.xml><?xml version="1.0" encoding="utf-8"?>
<sst xmlns="http://schemas.openxmlformats.org/spreadsheetml/2006/main" count="2929" uniqueCount="1146">
  <si>
    <t>DHB</t>
  </si>
  <si>
    <t>Auckland</t>
  </si>
  <si>
    <t>Bay of Plenty</t>
  </si>
  <si>
    <t>Canterbury</t>
  </si>
  <si>
    <t>Capital and Coast</t>
  </si>
  <si>
    <t>Counties Manukau</t>
  </si>
  <si>
    <t>Hawke's Bay</t>
  </si>
  <si>
    <t>Nelson Marlborough</t>
  </si>
  <si>
    <t>South Canterbury</t>
  </si>
  <si>
    <t>Southern</t>
  </si>
  <si>
    <t>Waikato</t>
  </si>
  <si>
    <t>Waitemata</t>
  </si>
  <si>
    <t>Hutt Valley</t>
  </si>
  <si>
    <t>MidCentral</t>
  </si>
  <si>
    <t>Taranaki</t>
  </si>
  <si>
    <t>Whanganui</t>
  </si>
  <si>
    <t>Lakes</t>
  </si>
  <si>
    <t>Northland</t>
  </si>
  <si>
    <t>Tairawhiti</t>
  </si>
  <si>
    <t>West Coast</t>
  </si>
  <si>
    <t>Wairarapa</t>
  </si>
  <si>
    <t>URL</t>
  </si>
  <si>
    <t>https://en.wikipedia.org/wiki/District_health_board#Locations</t>
  </si>
  <si>
    <t>District health board</t>
  </si>
  <si>
    <t>From Wikipedia, the free encyclopedia</t>
  </si>
  <si>
    <t>Jump to navigation Jump to search</t>
  </si>
  <si>
    <t>Contents</t>
  </si>
  <si>
    <t>1 History</t>
  </si>
  <si>
    <t>2 Organisation</t>
  </si>
  <si>
    <t>3 Locations</t>
  </si>
  <si>
    <t>4 See also</t>
  </si>
  <si>
    <t>5 References</t>
  </si>
  <si>
    <t>6 External links</t>
  </si>
  <si>
    <t>History[edit]</t>
  </si>
  <si>
    <t>From their creation until 1 May 2010, there were 21 DHBs. At that date, Otago DHB and Southland DHB amalgamated their boards to form the new Southern DHB.[2]</t>
  </si>
  <si>
    <t>Organisation[edit]</t>
  </si>
  <si>
    <t>Locations[edit]</t>
  </si>
  <si>
    <t>There are 20 DHBs, organised around geographical areas, of varying population sizes, though they are not coterminous with the Regions of New Zealand:</t>
  </si>
  <si>
    <t>Name</t>
  </si>
  <si>
    <t>Acronym/short name</t>
  </si>
  <si>
    <t>Website</t>
  </si>
  <si>
    <t>Area covered</t>
  </si>
  <si>
    <t>ADHB</t>
  </si>
  <si>
    <t>http://www.adhb.health.nz/</t>
  </si>
  <si>
    <t>Central Auckland</t>
  </si>
  <si>
    <t>BOPDHB</t>
  </si>
  <si>
    <t>http://www.bopdhb.govt.nz/</t>
  </si>
  <si>
    <t>Tauranga City, Western Bay of Plenty District, Whakatane District, Kawerau District</t>
  </si>
  <si>
    <t>CDHB</t>
  </si>
  <si>
    <t>http://www.cdhb.govt.nz/</t>
  </si>
  <si>
    <t>CCDHB</t>
  </si>
  <si>
    <t>http://www.ccdhb.org.nz/</t>
  </si>
  <si>
    <t>Wellington City, Porirua City, Kapiti Coast District (excluding Otaki ward)</t>
  </si>
  <si>
    <t>CM Health</t>
  </si>
  <si>
    <t>Manukau, Papakura District, Franklin District</t>
  </si>
  <si>
    <t>HBDHB</t>
  </si>
  <si>
    <t>hawkesbay.health.nz</t>
  </si>
  <si>
    <t>Wairoa District, Hastings District, Napier City, Central Hawke's Bay District</t>
  </si>
  <si>
    <t>Hutt Valley DHB</t>
  </si>
  <si>
    <t>http://www.huttvalleydhb.org.nz/</t>
  </si>
  <si>
    <t>Upper Hutt City, Lower Hutt City</t>
  </si>
  <si>
    <t>www.lakesdhb.govt.nz</t>
  </si>
  <si>
    <t>MDHB</t>
  </si>
  <si>
    <t>http://www.midcentraldhb.govt.nz/</t>
  </si>
  <si>
    <t>Manawatu District, Palmerston North City, Tararua District, Horowhenua District, Otaki ward of Kapiti Coast District</t>
  </si>
  <si>
    <t>NMDHB</t>
  </si>
  <si>
    <t>http://www.nmdhb.govt.nz/</t>
  </si>
  <si>
    <t>Tasman District, Nelson City, Marlborough District</t>
  </si>
  <si>
    <t>NDHB</t>
  </si>
  <si>
    <t>northlanddhb.org.nz</t>
  </si>
  <si>
    <t>Far North District, Whangarei District, Kaipara District</t>
  </si>
  <si>
    <t>SCDHB</t>
  </si>
  <si>
    <t>http://www.scdhb.health.nz/</t>
  </si>
  <si>
    <t>Timaru District, Mackenzie District, Waimate District</t>
  </si>
  <si>
    <t>Southern DHB</t>
  </si>
  <si>
    <t>https://www.southernhealth.nz/</t>
  </si>
  <si>
    <t>Waitaki District, Central Otago District, Queenstown Lakes District, Dunedin City, Clutha District, Gore District, Southland District, Invercargill City</t>
  </si>
  <si>
    <t>Gisborne District</t>
  </si>
  <si>
    <t>TDHB</t>
  </si>
  <si>
    <t>http://www.tdhb.org.nz/</t>
  </si>
  <si>
    <t>New Plymouth District, Stratford District, South Taranaki District</t>
  </si>
  <si>
    <t>Waikato DHB</t>
  </si>
  <si>
    <t>http://www.waikatodhb.health.nz/</t>
  </si>
  <si>
    <t>Hamilton City, Waikato District, Matamata Piako District, Thames Coromandel District, Hauraki District, Waipa District, South Waikato District, Otorohanga District, Waitomo District, Ruapehu District excluding Waimarino-Waiouru ward.</t>
  </si>
  <si>
    <t>Wairarapa DHB</t>
  </si>
  <si>
    <t>http://www.wairarapa.dhb.org.nz/</t>
  </si>
  <si>
    <t>Masterton District, Carterton District, South Wairarapa District</t>
  </si>
  <si>
    <t>Waitemata DHB</t>
  </si>
  <si>
    <t>http://www.waitematadhb.govt.nz/</t>
  </si>
  <si>
    <t>North Shore, Waitakere, Rodney District</t>
  </si>
  <si>
    <t>WCDHB</t>
  </si>
  <si>
    <t>http://www.westcoastdhb.org.nz/</t>
  </si>
  <si>
    <t>Buller District, Grey District, Westland District</t>
  </si>
  <si>
    <t>WDHB</t>
  </si>
  <si>
    <t>http://www.wdhb.org.nz/</t>
  </si>
  <si>
    <t>Wanganui District, Rangitikei District, Waimarino-Waiouru ward of Ruapehu District</t>
  </si>
  <si>
    <t>See also[edit]</t>
  </si>
  <si>
    <t>Association of Salaried Medical Specialists, a trade union that represents just over 4000 senior salaried doctors and dentists, most of whom are employed by DHBs</t>
  </si>
  <si>
    <t>List of hospitals in New Zealand</t>
  </si>
  <si>
    <t>References[edit]</t>
  </si>
  <si>
    <t>2. ^ Ryall, Tony. "New Southern DHB roles announced".</t>
  </si>
  <si>
    <t>4. ^ "Editorial: Elected boards an unhealthy hybrid". The New Zealand Herald. 30 June 2000. Retrieved 8 January 2017.</t>
  </si>
  <si>
    <t>External links[edit]</t>
  </si>
  <si>
    <t>New Zealand Ministry of Health: District health boards</t>
  </si>
  <si>
    <t>v</t>
  </si>
  <si>
    <t>t</t>
  </si>
  <si>
    <t>e</t>
  </si>
  <si>
    <t>District health boards in New Zealand</t>
  </si>
  <si>
    <t>Existing</t>
  </si>
  <si>
    <t>North Island</t>
  </si>
  <si>
    <t>South Island</t>
  </si>
  <si>
    <t>Former</t>
  </si>
  <si>
    <t>Otago District Health Board</t>
  </si>
  <si>
    <t>Southland District Health Board</t>
  </si>
  <si>
    <t>Elections</t>
  </si>
  <si>
    <t>New Zealand Crown agents</t>
  </si>
  <si>
    <t>Part of the public sector organisations in New Zealand</t>
  </si>
  <si>
    <t>Accident Compensation Corporation</t>
  </si>
  <si>
    <t>Careers New Zealand</t>
  </si>
  <si>
    <t>Civil Aviation Authority</t>
  </si>
  <si>
    <t>Crown Health Financing Agency</t>
  </si>
  <si>
    <t>District health boards</t>
  </si>
  <si>
    <t>Earthquake Commission</t>
  </si>
  <si>
    <t>Electricity Authority</t>
  </si>
  <si>
    <t>Energy Efficiency and Conservation Authority</t>
  </si>
  <si>
    <t>Health Promotion Authority</t>
  </si>
  <si>
    <t>Health Research Council of New Zealand</t>
  </si>
  <si>
    <t>Health Sponsorship Council †</t>
  </si>
  <si>
    <t>Legal Services Agency</t>
  </si>
  <si>
    <t>Maritime New Zealand</t>
  </si>
  <si>
    <t>New Zealand Antarctic Institute</t>
  </si>
  <si>
    <t>New Zealand Blood Service</t>
  </si>
  <si>
    <t>New Zealand Fire Service Commission</t>
  </si>
  <si>
    <t>New Zealand Qualifications Authority</t>
  </si>
  <si>
    <t>New Zealand Tourism Board</t>
  </si>
  <si>
    <t>New Zealand Trade and Enterprise</t>
  </si>
  <si>
    <t>NZ Transport Agency</t>
  </si>
  <si>
    <t>New Zealand Walking Access Commission</t>
  </si>
  <si>
    <t>Pharmaceutical Management Agency</t>
  </si>
  <si>
    <t>Real Estate Agents Authority</t>
  </si>
  <si>
    <t>Social Workers Registration Board</t>
  </si>
  <si>
    <t>Sport New Zealand</t>
  </si>
  <si>
    <t>Tertiary Education Commission</t>
  </si>
  <si>
    <t>WorkSafe New Zealand</t>
  </si>
  <si>
    <t>† indicates an entity which has been dissolved</t>
  </si>
  <si>
    <t>Categories:</t>
  </si>
  <si>
    <t>Hidden categories:</t>
  </si>
  <si>
    <t>Webarchive template wayback links</t>
  </si>
  <si>
    <t>Use dmy dates from March 2020</t>
  </si>
  <si>
    <t>Navigation menu</t>
  </si>
  <si>
    <t>Personal tools</t>
  </si>
  <si>
    <t>Not logged in</t>
  </si>
  <si>
    <t>Talk</t>
  </si>
  <si>
    <t>Contributions</t>
  </si>
  <si>
    <t>Create account</t>
  </si>
  <si>
    <t>Log in</t>
  </si>
  <si>
    <t>Namespaces</t>
  </si>
  <si>
    <t>Article</t>
  </si>
  <si>
    <t>Variants</t>
  </si>
  <si>
    <t>Views</t>
  </si>
  <si>
    <t>Read</t>
  </si>
  <si>
    <t>Edit</t>
  </si>
  <si>
    <t>View history</t>
  </si>
  <si>
    <t>More</t>
  </si>
  <si>
    <t>Search</t>
  </si>
  <si>
    <t>Navigation</t>
  </si>
  <si>
    <t>Main page</t>
  </si>
  <si>
    <t>Current events</t>
  </si>
  <si>
    <t>Random article</t>
  </si>
  <si>
    <t>Wikipedia store</t>
  </si>
  <si>
    <t>Help</t>
  </si>
  <si>
    <t>About Wikipedia</t>
  </si>
  <si>
    <t>Community portal</t>
  </si>
  <si>
    <t>Recent changes</t>
  </si>
  <si>
    <t>Tools</t>
  </si>
  <si>
    <t>What links here</t>
  </si>
  <si>
    <t>Related changes</t>
  </si>
  <si>
    <t>Upload file</t>
  </si>
  <si>
    <t>Special pages</t>
  </si>
  <si>
    <t>Permanent link</t>
  </si>
  <si>
    <t>Page information</t>
  </si>
  <si>
    <t>Wikidata item</t>
  </si>
  <si>
    <t>Cite this page</t>
  </si>
  <si>
    <t>Print/export</t>
  </si>
  <si>
    <t>Download as PDF</t>
  </si>
  <si>
    <t>Printable version</t>
  </si>
  <si>
    <t>Languages</t>
  </si>
  <si>
    <t>Add links</t>
  </si>
  <si>
    <t>Text is available under the Creative Commons Attribution-ShareAlike License; additional terms may apply. By using this site, you agree to the Terms of Use and Privacy Policy. Wikipedia® is a registered trademark of the Wikimedia Foundation, Inc., a non-profit organization.</t>
  </si>
  <si>
    <t>Privacy policy</t>
  </si>
  <si>
    <t>Disclaimers</t>
  </si>
  <si>
    <t>Contact Wikipedia</t>
  </si>
  <si>
    <t>Developers</t>
  </si>
  <si>
    <t>Statistics</t>
  </si>
  <si>
    <t>Cookie statement</t>
  </si>
  <si>
    <t>Mobile view</t>
  </si>
  <si>
    <t>Wikimedia Foundation</t>
  </si>
  <si>
    <t>Powered by MediaWiki</t>
  </si>
  <si>
    <t>Ministry of Health</t>
  </si>
  <si>
    <t>Healthline</t>
  </si>
  <si>
    <t>Number of confirmed cases in New Zealand</t>
  </si>
  <si>
    <t>Number of probable cases</t>
  </si>
  <si>
    <t>Number of confirmed and probable cases</t>
  </si>
  <si>
    <t>Number of recovered cases</t>
  </si>
  <si>
    <t>Number of deaths</t>
  </si>
  <si>
    <t>Total cases</t>
  </si>
  <si>
    <t>Tairāwhiti</t>
  </si>
  <si>
    <t>Total</t>
  </si>
  <si>
    <t>% of cases</t>
  </si>
  <si>
    <t>Contact with known case</t>
  </si>
  <si>
    <t>Community transmission</t>
  </si>
  <si>
    <t>Source under investigation</t>
  </si>
  <si>
    <t>Tests</t>
  </si>
  <si>
    <t>7-day rolling average</t>
  </si>
  <si>
    <t>Emergencies</t>
  </si>
  <si>
    <t>Dial 111 (for ambulance, fire or police)</t>
  </si>
  <si>
    <t>Dial 0800 611 116</t>
  </si>
  <si>
    <t>Poisons</t>
  </si>
  <si>
    <t>Dial 0800 POISON (0800 764 766)</t>
  </si>
  <si>
    <t>Mental health crisis</t>
  </si>
  <si>
    <t>Emergency contact numbers</t>
  </si>
  <si>
    <t>https://www.health.govt.nz/our-work/diseases-and-conditions/covid-19-novel-coronavirus/covid-19-current-situation/covid-19-current-cases</t>
  </si>
  <si>
    <t>In other projects</t>
  </si>
  <si>
    <t>Wikimedia Commons</t>
  </si>
  <si>
    <t>&lt;g id="LABELS"&gt;</t>
  </si>
  <si>
    <t>&lt;/g&gt;</t>
  </si>
  <si>
    <t>&lt;g id="DOTS"&gt;</t>
  </si>
  <si>
    <t>&lt;g id="BASE_MAP"&gt;</t>
  </si>
  <si>
    <t>&lt;g id="</t>
  </si>
  <si>
    <t>" transform="translate(</t>
  </si>
  <si>
    <t>323 276.79</t>
  </si>
  <si>
    <t>)"&gt;</t>
  </si>
  <si>
    <t xml:space="preserve">    &lt;text text-anchor="middle" y="30" class=""&gt;</t>
  </si>
  <si>
    <t>&lt;/text&gt;&lt;/g&gt;</t>
  </si>
  <si>
    <t>555.83 261.02</t>
  </si>
  <si>
    <t>349.06 680.71</t>
  </si>
  <si>
    <t>272.99 469.5</t>
  </si>
  <si>
    <t>480.28 219.19</t>
  </si>
  <si>
    <t>548.78 425.51</t>
  </si>
  <si>
    <t>410.82 600.18</t>
  </si>
  <si>
    <t>448.43 375.11</t>
  </si>
  <si>
    <t>530.2 473.26</t>
  </si>
  <si>
    <t>246.24 541.89</t>
  </si>
  <si>
    <t>402.4 119.64</t>
  </si>
  <si>
    <t>308.14 768.18</t>
  </si>
  <si>
    <t>121.24 905.89</t>
  </si>
  <si>
    <t>570.02 363.17</t>
  </si>
  <si>
    <t>353.8 362.04</t>
  </si>
  <si>
    <t>350.68 309.9</t>
  </si>
  <si>
    <t>518 528.12</t>
  </si>
  <si>
    <t>436.93 179.19</t>
  </si>
  <si>
    <t>174.07 623.96</t>
  </si>
  <si>
    <t>353.79 427.95</t>
  </si>
  <si>
    <t xml:space="preserve">        &lt;circle r="</t>
  </si>
  <si>
    <t xml:space="preserve">        &lt;circle r="26.739483914241877</t>
  </si>
  <si>
    <t xml:space="preserve"> cy=-7.5" fill="red"&gt;&lt;/circle&gt;</t>
  </si>
  <si>
    <t>red</t>
  </si>
  <si>
    <t xml:space="preserve"> </t>
  </si>
  <si>
    <t>&lt;g id="Polygons"&gt;</t>
  </si>
  <si>
    <t>&lt;path d="M409,189.91c-.46-.84-.73-1.21,0-2.26a13.92,13.92,0,0,1,1.39-2c.52-.5.89-.77,1.08-.29s0,1.23.56,1.44.59-.11,1.14.11,1,1.36.48,1.55c-1.12.44-1.73-.52-1.66.4a9.06,9.06,0,0,1,.14,2c-.13.44-.3,1.18-.8.66s-.38-1-1-1.06S409.48,190.75,409,189.91Z"</t>
  </si>
  <si>
    <t>&lt;path d="M406.06,232.26a2.79,2.79,0,0,1-.05-1.43,16.54,16.54,0,0,0,.45-2.13s1.22,0,1.61.43a1.85,1.85,0,0,0,1.3.39s-.06-.91.49-.7.1.59.65.8.7.5,1.27.19,1-.49,1.17-.92-.38-1,.14-.95a1.77,1.77,0,0,1,1,.54c.27.36.39.44.6-.11s-.06-.91.27-1.38.33-.46.73-1.05.74-1.05,1.21-.73.47.33.17,1a4.07,4.07,0,0,0-.33,1s-.14.43.66.29,1.17-.41,1.07.22-1.62,1.32-1.62,1.32-1.1-.42-.52.5.89,1,.79,1.6-.36.27-.57.82a2.38,2.38,0,0,0-.1,1.14l-.66.94-.63-.09-1-1.05s-.74-.18-.84.45.15,2-.62,1.14-1.17-.82-1.17-.82l-1,0,.66-.94-1,0s-1,.17-1-.54.62-1.14-.09-1.11-1.38-.27-1.91.23Z"</t>
  </si>
  <si>
    <t>&lt;path d="M401.31,226.85c.92-.58.95.14,1.93.48s.27.36.17,1a3.66,3.66,0,0,1-.3,1.18c-.21.55.45.84.76,1.41s-.34,1-.34,1a1.41,1.41,0,0,1-1-.86c-.34-.76-.52,0-.52,0a1.84,1.84,0,0,1-1-1.37c-.06-.91-.5-.52-1.14-.62s-.29.67.37,1.48.13.79-.34,1a2,2,0,0,1-2.18-.13c-.94-.65.48-1.93.77-2.6s.76-.34,1.61-.79S400.39,227.42,401.31,226.85Z"</t>
  </si>
  <si>
    <t>&lt;path d="M419,234.69c-.21.55-.32.46-.14.94s.46.85.33,1.28.06.91-.3,1.18-.33.47-.8.14a2,2,0,0,1-.65-.81,1.35,1.35,0,0,0-.73-.69,2,2,0,0,1-.9-1,4.81,4.81,0,0,1,1.14-1.12c.64-.42.44-.39.57-.82s1-.69,1-.69a1.83,1.83,0,0,1,.86.77A4.76,4.76,0,0,0,419,234.69Z"</t>
  </si>
  <si>
    <t>&lt;path d="M394.89,240.22a3.56,3.56,0,0,0,1.09-1.16,4.33,4.33,0,0,0,.68-1.93c.18-.65.35-1.36.43-1.67a2.34,2.34,0,0,1-1,1c-1,.66-.53-1.07-.53-1.07a1.19,1.19,0,0,0-1.31-.11c-.83.35-1.27-.19-1.92-.76s-1.06.53-2,1.25-.52.91-1,1.61-.65-.56-1.13-.54-.1,1,.14,2.29-.64.25-.82-.33a22.46,22.46,0,0,1-.23-2.49,2.22,2.22,0,0,0-.75-1.57l.38-.9.67-.45-.6-1.13-.73.05a3.17,3.17,0,0,0-1.24,2.18,8.38,8.38,0,0,0-.26,1.91,6,6,0,0,1-.43,1.61,5.74,5.74,0,0,0-.09,2,8.62,8.62,0,0,1-.15,1.88c-.11.84.1.57.63,1.1s.89.36.89.36h0a12.15,12.15,0,0,1,2.19-.84,16.88,16.88,0,0,1,4.41-.57h.43S394.25,240.65,394.89,240.22Z"</t>
  </si>
  <si>
    <t xml:space="preserve">  &lt;path id="</t>
  </si>
  <si>
    <t xml:space="preserve"> fill="</t>
  </si>
  <si>
    <t>&lt;g opacity="</t>
  </si>
  <si>
    <t>" style="mix-blend-mode: overlay"&gt;</t>
  </si>
  <si>
    <t>" d="M423,188.16c.14-.95.45-.9.45-.9a6.31,6.31,0,0,0,1.81.91c.63.1-.23-.68-.81-1.08s-1.22-.5-1.52-1.07-.18-1,.3-1.18,1.41.47,2.4.81.2,0,.49-.7-.26-.88-.94-.66-.83-.06-1.46-.15-.78-.37-.64-1.32.49-.7,1.05-1,1.42,0,2.26,0,0-.51-.41-1.15a2.6,2.6,0,0,0-1.29-.9s0-1,0-1.75-.26-.87.38-1.3,1.54.56,1.54.56a6.8,6.8,0,0,0,1.07-.3,3,3,0,0,1,2.41.29c1,.54.06.91-.43,1.61s.06.92.06.92.69,1,.48,1.55-.41.59-.7,1.26.42.64,1.08,1.45.55.21,1.06.22a1.93,1.93,0,0,1,1.18.3,6.14,6.14,0,0,0,1.22.5s.56-.3,1-.49.93.66.64,1.32-.32,0-1.68.4-.28.67.25,1.39.22,1-1.22,1.41.72,1,.72,1l.5,1.28a6.9,6.9,0,0,1,1.34,1.4c.72,1,1.25.88,1.61,1.36s-.14,1.53-.14,1.53l.45,1-.59.52-1.06.18.08,1.22s-.48.36-1.26-.19-.89-.39-1.52-.82a5.17,5.17,0,0,0,1.07-1.35c.28-.67.08-.64-.3-1.08s-1.16.41-1.45,1.08-1.53-.55-2-.88-.49-1-.31-1.79a3.39,3.39,0,0,1,.78-1.37,7.49,7.49,0,0,0-2.19.39c-1,.38-.68.22-.86-.26s0-1-.09-1.62-.51,0-.76.34a2.42,2.42,0,0,1-.69.74c-.36.26-.58-.42-1.63-1.67s-1.06-.22-1.84-.59S422.83,189.11,423,188.16Z"</t>
  </si>
  <si>
    <t>" d="M461,280.84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a7.49,7.49,0,0,1-1.48,2.1c-.6.63-1.08.3-1.7.2s-.38.79-.38.79.06.91-.3,1.18-1.23,0-2.12.78.69,1,.39,2.19,0,.71-.55,1.53-.61.62-1.47,1.59a7.5,7.5,0,0,1-2.22,1.93,8.8,8.8,0,0,1-2.28,1,15.07,15.07,0,0,0-2.16,1.1c-.92.57-1,.89-1.56,1s-.55-.22-1.55,0-.29.67-2.31.31-1.73,0-2.88-.11-.66.94-.66.94.63.6.37,1-.82-.06-1.33-.59-.33-.76-1-1.05-2.1.27-3.14.25-.43-.13-1,0a1.13,1.13,0,0,0-.8.66s.78.37.57.92-.53.5-1,1,.35.24.29,1.07-.41.59-.76.34-.64-1.32-.64-1.32a1.39,1.39,0,0,1-1.2.21c-.74-.17-.76-1.4-.76-1.4a6.2,6.2,0,0,0-1.32.64c-.64.43-.36.27-1-.14s.17-.23.62-.62.24-.35-.23-.67-.07-.4.53-.51,1.62-.08,2.73-.17.53-.51.53-.51a4.38,4.38,0,0,0-1.76-.71c-.84-.06-2,.15-2.85-.42s-2.4-.81-3.93-1.36A29.32,29.32,0,0,0,515.3,308c-1.9-.28-4.27-2.11-6.68-2.4s-2.61-.26-4-1.05-5.58-3.72-7.7-4.68-2.43-1-3.31-2.49-1.24-1.22-1.73-.52-2.74.18-2.74.18a20.42,20.42,0,0,0-2.9-1.33,48.46,48.46,0,0,1-5.55-3c-2.39-1.32-2-1.9-3-3.87s-1.44-1.18-1.44-1.18a13.26,13.26,0,0,0,1.11,3.39c.76,1.41,1.63,2.89,1.57,3.72s-.42-.13-2.39-.8-.56-1.44-.56-1.44a3.39,3.39,0,0,0-1.5-.35c-1.14-.11-.33.46-.73,1.05s-.55-.21-.54-.73-.86-.77-1.39-1.49-1.12.09-1.36.44-.14,1-.82,1.17-.21-1.19-.21-1.19a2.06,2.06,0,0,0-.73-1.21c-.58-.4-.47-.32-.41-1.15s-.7-.49-.91.05-.13,1-1,1.41-.66-.29-1.29-.9-.83-.06-1.41-.47.44-.38,1.06-1.52.13-.43-.28-1.59-.62-.61-.95-.14-1.19.21-1.05-.74.34-1-.09-1.1-.69.73-1.21.72,0-.51.42-1.1.53-.5.82-1.17-.81-1.09-.81-1.09.18-.75.81-.65a2.38,2.38,0,0,0,1.11-.1,4,4,0,0,1,1.75-.51c1.12-.09,2.13,1,3.23,2.61s1.52,1.57.83,1.8-1.39.24-1.45,1.07.63.61,1.21,1a5.54,5.54,0,0,0,1.65.63,1.79,1.79,0,0,1,.5-1.22c.53-.5.62.61.76,1.41a3.39,3.39,0,0,0,1.7,2.05c.67.3-.45-1.35-.45-1.35s.18-.75,1-.18.87,1.49,1.35,1.3-1.56-2.49-1.56-2.49l-1.58-2a26.5,26.5,0,0,1-2.54-3.34,18,18,0,0,0-3.33-3.72l-1.07.3s-.36.26-1.62-.44a2.4,2.4,0,0,0-.85-.31l-.69.28A22.34,22.34,0,0,1,461,280.84Z"</t>
  </si>
  <si>
    <t>&lt;path d="M489.72,500.08a16.78,16.78,0,0,1-1.79-3.62c-.28-1.26,0-4.09-.23-5.48s.37-2.09-1.78-3.62-1.93-3-2.52-4.31a3.38,3.38,0,0,1,.33-3.68c.87-1.4-1.54-2.67-1-4.3s-1.79-2-3.38-2.76a15.6,15.6,0,0,0-3.84-1.12c-1.65-.42-3.36-1.17-4.39-.79s-.44-3.14.56-4.34.68-4.24,1.39-6.17a4.26,4.26,0,0,0,0-3.34c-.54.47-1.51.76-2.32,1.44-1.32,1.12-3,.63-4.64.08s-2.51-.56-4.76-1.28-1.11-.31-2.54.29-1.84.85-4-.13-3.08.84-4,1.68a13.92,13.92,0,0,0-2.46,3.49c-.43.93-1.77,2.55-2.36,4.5s-2,1.59-2,3.36-1.71,1.76-3,3.7-2.63,2-3.47,3.72-.65,2.12-2.31,4,.21,1.32-2.31,4.4-1.68,2-4,3.47c-2,1.31-1.91,1.93-1.86,2.06l0,0c.33.76,1,1.05.19,1.71s-.55.3-.77.85a24.45,24.45,0,0,0-.45,4.38,12.51,12.51,0,0,1-.64,3.91c-.34,1-2.44,7.71-2.66,8.77s-2,5.38-3,6.27a8.46,8.46,0,0,0-1.86,4.63c-.06,1.35-.6.62-1.61,1.32a13.1,13.1,0,0,0-1.45,1.07c-.44.39.3,1.08-.49,2.45a5.22,5.22,0,0,0-.29.58l1.67-.31,1.72,1.81,1.4,1.31a5.74,5.74,0,0,0,2,.51c1.45.2,1.68,2.38,1.68,2.38a5.76,5.76,0,0,1,0,2.52c-.28,1.69-.68,1.14-2,2.6s-.74.47-3.38,2.32c-1.95,1.37-1.22,1.6-1.53,2.4a10.51,10.51,0,0,1,3.12-.35,32.62,32.62,0,0,0,4.34-.09c1.54-.11,2.23-3.22,5.22-.37-.16-1.12-.33-.81.61-3.3,1.17-3.13.64-2.51,1.81-4.31s1.46-1.5,2.54-3.89.92-.67,1.31-3.16a31.33,31.33,0,0,0,.43-3.75s.7-2.11,2-.7,2.38,1.73,3.94,2.81,1.33,5,3.35,2a26.21,26.21,0,0,1,3.26-4.38c1.29-1.44,1.49-3.68,3.42-2.32s4.55,1.53,4.53,3.9-2.11,5.18,1.25,3.64,3.43-2.65,4.75-3.16,1.8.73,2.53-1.21,2.67-2.57,3.2-3.75-.1-2,2.34-.86a13.43,13.43,0,0,1,4.28,3.51s1,2.12,2.66,1.55,4.27.92,4.27.92a45.31,45.31,0,0,1,3.24-4.65c1.06-1.52.19-1.26.13-2.18s.94-1.6,1.71-2.45A4.73,4.73,0,0,0,487,514.1c.42-1.1-.09-1.11.18-2.49s2.47-2.28,3.73-3.84a9.73,9.73,0,0,0,1.64-4.59C491.06,503.86,489.72,500.08,489.72,500.08Z"</t>
  </si>
  <si>
    <t>&lt;path d="M350.07,532.05c.52-.62,1.4-1.46,1.4-1.46s-.46-.91-1-.87a2.23,2.23,0,0,0-.93.28,25.17,25.17,0,0,1-.33-3.8c.14-.58,1,.87,1.65,1.39s.65.9,1.65,1.38.15-.39-.29-1.12-1-.67-1.67-1.57-.07-.76.64-1.39.71-.64,1.25-1.07.18-2.31.13-2.88a5.76,5.76,0,0,1,.42-1.75s.47,1.1.75,2,.82.7.82.7.13-.78.55-2.54,1.05,1.06.95,2.21-.31.79,0,1.92.74-.26,1.28-.69,1.25-1.06.66-1.2-1.36-.27-1.36-.27l.71-.63.91-.46a2,2,0,0,1-.14-1.52,2.22,2.22,0,0,1,.7-.82l.29-3.28a22.38,22.38,0,0,1,1.16,2.38,7.43,7.43,0,0,1,.18,2.09,1.53,1.53,0,0,1-.83,1.41l.86,1.07a3.18,3.18,0,0,0-.42,1.76c-.08,1.34-.15.39-.49,1s-.36.22-2,.56-.54.43-.66,1.2a2.79,2.79,0,0,1,1.09,1.44c.27.93-.87,1-.87,1l-1-.67a2.58,2.58,0,0,1-1.21,1.44,3,3,0,0,0-1.24,1.07l-.25,1.55a9.3,9.3,0,0,0-1.83.92,2.36,2.36,0,0,1-2.05.57C348.27,533.35,349.55,532.67,350.07,532.05Z"</t>
  </si>
  <si>
    <t>&lt;path d="M268.14,532.5c.75,2.66,2.47,2.62,3.64,3.93s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-1.32,4.91,0,2.15.68,2.16.67c.5-.53,1.09-1.1,1.64-1.67,1.18-1.25,5.47-7.79,6-8.55a84.7,84.7,0,0,0,4.77-7.73c1-2.09,1.49-2.7,2.21-4.2a4.69,4.69,0,0,0,.31-3l-.53.48s-.91,1.08-1.78,1-.81-1.08-1-1.49-1.05-.48-1.05-.48-.75-.36-1.65-.86-.5-.81-.74-1.94-.63-2.24-.94-4.07a20.22,20.22,0,0,0-2.48-5.52A3.23,3.23,0,0,0,371,573a7.65,7.65,0,0,1-.13,1.88c-.19,1-1.07-.77-2.1-2.68s-1.07-4.07-1.38-6,.51-.62,1.08-.67a1.83,1.83,0,0,0,1.52-.71c.52-.61.29-1.6.17-2.88a5.33,5.33,0,0,1,.25-2.17,2,2,0,0,1,.95-.51c.7-.21,1-.37,1.22-.83a1.16,1.16,0,0,1,1.24-.54c.44.11,0,1.16-.54,1.91a1.29,1.29,0,0,0,0,1.44.74.74,0,0,0,1-.08,3.13,3.13,0,0,0,.73-1.5,1,1,0,0,1,.87.06c.45.25,1.12-.24,1.54-.42s.23-.59-.24-1.13.36-.74,1.06-1,1.6.29,1.55-.28a15,15,0,0,1,.5-2.48,8.13,8.13,0,0,1,.77-2.64c.25-.45.46-1.34-.11-1.28s-1.16,1.53-1.5,2.43-.17,1.44-.75,1.35-.46-.39-.91-.64-.47-.39-.47-.39l.63-1.06,1.29-1.54c.52-.62,2.66-.67,3.09-.7a3.76,3.76,0,0,0,1.54-.42c.69-.35.54-.48.29-1.61s-.05-.56,0-1.43.22-.74.86-1.65-.3-1.84-.91-2.21-1.3,1.54-2.11,2-1,.22-1.54.41.06.72.06.72.76.5,1.16.18.62-1.06,1.2-1.11.07.86,0,1.3a23.9,23.9,0,0,1-.95,2.23s-.94.65-1.38.55.3-1.46-.11-1.28a2.36,2.36,0,0,0-.8.79l-.69.2-.92.94-.57,0a11.55,11.55,0,0,1-1,1.52c-.52.62-.85.08-1.28.12a1.06,1.06,0,0,0-.68.34,5.45,5.45,0,0,0-1.05,1.09c-.25.46.15.14.87.21s.4-.32.81-.64.71-.06,1.28-.11.63.66.52,1.1-1.26.25-1.69.29-.94.66-.94.66l-.55.33s-.28,0-1.29,0,0-.42,0-.42-.76-.51-1.18-.33a5,5,0,0,0-1.51.7c-.67.49-.69.35-1.38.55s-.88-.21-.88-.21l-1.09.67a4.77,4.77,0,0,1-1.37.7c-.43,0-.62-.52-.82-1.22s.09-.58.52-.62.29.11.86.07.79-.79,1.2-1.11.55-.19.55-.19a8.39,8.39,0,0,0,1.85-.16,2.53,2.53,0,0,0,.94-.66c.53-.47.45.25.88.21l.43,0-.07-.85.75.5a2.67,2.67,0,0,0,1.11-.38c.55-.33-.1-1.28-.1-1.28a3.93,3.93,0,0,1,.81-.5,12.23,12.23,0,0,1,1.26-.4,1.67,1.67,0,0,0-.65-.8c-.45-.24-.25-1.27-.25-1.27A7.5,7.5,0,0,0,373,547c-.74-.22-.84-1.5-1.05-2.2s.57-1.63,1-2.09.44.11.48.53.23,1,.3,1.7.35.83.35.83l.71-.06.51-.77a1.4,1.4,0,0,1,1.14-.1c.59.24.28,0,.82-.35s-.07-.86-.07-.86-1-.34-1.07-.76,1.79-.88,2.22-.91.08-.59-.11-1.14a1.22,1.22,0,0,1,.29-1.6c.66-.64,2.09-2.34,1.86-3.32s-.68.49-1.06,1a6.45,6.45,0,0,1-1.6,1.42,6.33,6.33,0,0,0-2,1.76c-.51.75-.31,1.31-.88,1.5s-.62-.66-.62-.66-.29,0-1.41.27-.35-.69.19-1,.68-.49,1.22-.82.31-1.32.39-2,.67-.64.67-.64a3,3,0,0,0,.29-1.6c-.2-.56-.56.2-.95.66s-.53.47-1.24.54-.34-.55-.55-1.39-.4-1.26-.83-1.22,0,2.87,0,2.87l-.43.09-.79-.32a5.79,5.79,0,0,1-.18,1.17c-.15.49-.65.25-.65.25a2.36,2.36,0,0,0-.08-.95c-.15-.66-.31-.36-.9-.4s-.43.51-.69.82-.39-.15-.89-.4-.59-.23-1.39.5-.44.43-.85.18-.68-.13-1.08-1.53-1.32-.84-1.32-.84l-.41.8a2.22,2.22,0,0,0-.85.07.55.55,0,0,0-.11,1c.31.25.06.66-.22.78a9.31,9.31,0,0,0-.82.45,2.54,2.54,0,0,0,.2,1.13c.22.37.57,0,.87.12s.11.18.14.56-.31.88-.17,1.25.69.33,1,.11.14-.58.25-1.55,1.08-.67,1.83-.83.87,1.26.87,1.26a2.15,2.15,0,0,1-1.08.67c-.65.16.07.76.56.91s.7,1.47.38,2.16-.43-.53-1.21-.75-.83.35-.9.65-.17,1.35-.17,1.35-.3.89-.54,1.48-.4-.25-.53-.62-.26-.74-.52-1.58.32-.69.86-1-.18-1-.18-1-.53.52-.8.74-.29-.07-.57,0-.16.4-.47,1.19-.62.53-.58,1-.66,1.11-1,1.43a4.35,4.35,0,0,0-.9,2.84,3.06,3.06,0,0,0,.46,2c.23.36.76-.07,1.71-.15s.9-.65,1.06-1,.41-.8.69-.83.64.71.77,1.18,1.07.09,1.78-.45.22-.78.39-1.08.37-.13.91-.37a4.46,4.46,0,0,1,2.12.1,23.73,23.73,0,0,0,2.49.07c.67,0-.16.4-.61.63a6.83,6.83,0,0,1-1.32.31,10.87,10.87,0,0,0-1,.47c-.36.12-.68-.14-1-.49a.65.65,0,0,0-1,.76c.26.74.33.44-.3,1s-.93.27-1.73.82a1.66,1.66,0,0,1-1.31.4c-.38,0,.15-.49,0-.86s-.38,0-1.11.38-.28.12-1.31.31-.65.25-1.46.79.3.26.88.31A5.33,5.33,0,0,1,360,554c.49.15-.8.74-1.35,1a3.47,3.47,0,0,1-1.4.32c-.67.05-.48,0-.76.16a1.8,1.8,0,0,0-.77.92c-.25.5,0,.57.09,1.05s-.17.3-.43.51-.79-.22-.79-.22a9.36,9.36,0,0,1-1-.58c-.5-.34-.48,0-1,0s-.49-.15-.43-.54.46-.23,1.39-.5.62-.53.89-.75a3.25,3.25,0,0,0,.8-.64c.35-.41.17-1.26.41-1.85a21.6,21.6,0,0,1,1.17-1.92c.17-.3-.61-.51-.92-.68s-.56-1-.69-1.38a3.05,3.05,0,0,1,.61-1.76c.26-.31.14-.59.11-1s.24-.5.87-.94,0-.81,0-.81a1.07,1.07,0,0,1-.22-.84c.1-.44.26-.31.85-.07s.59.09,1,.34.85-.22,1.09-.67.55-.34,1-.66-.78-.79-.78-.79l-.8-.79a1.55,1.55,0,0,0-1,0c-.41.17-.67.48-1.36.83s-.44-.11-.88-.21a5.41,5.41,0,0,1-1.2-.61l-1,1.81-.17,1.3a4.32,4.32,0,0,0-.82.5c-.4.32.1,1.14-.28,1.6s-.29,0-.71.06-.48-.53-.48-.53l-.32-.4s.11-.29.93-.79.16-1.45.16-1.45l-.93-.78.52-.62.5-.9-1.21-.61.92-.94a5.76,5.76,0,0,1,1.46.3c.6.23.31.26.89.21s.54-.34.92-.8.69-.35.69-.35l1,.2L358,538s-.22-1-.26-1.42.66-.63.66-.63l.84-.21.19-1.17a3.86,3.86,0,0,0,1.15,0c.71-.07.12-.3.08-.72s.51-.62.51-.62l.08-.73.67-.63s.51,1,1,1.06.32-1.17.27-1.74a5.55,5.55,0,0,0-.24-1.13l-.61-.37a4,4,0,0,0-.42-1.54c-.32-.4-.65.77-.65.77s-1.19,2.83-1.74,3-.6-.23-1.58,0-.23.59.25,1.26-.37.61-1.34,1-.72.06-1.1.53-.21.88-.32,1.31-.67.49-1.1.53-.69.35-1-.06.51-.76.51-.76.95-.65,1-1.09a5.44,5.44,0,0,0-.14-1.56c0-.43-.46-.4-.87-.21s-.24.59-.77,1.06a2.35,2.35,0,0,1-1.24.54.52.52,0,0,0,.2.71c.46.24-.08.72-.08.72l-.71.06a6.46,6.46,0,0,0-.76,1.21c-.36.75-.43-.11-.78-.79s-1.17-.33-1.17-.33a2.46,2.46,0,0,0,0,1.29c.19.56.08.86-.63.92a1.17,1.17,0,0,1-1.06-.63s-.7,1.79-1.2,2.69,1.1,1,1.1,1l.88-1.37a3.23,3.23,0,0,1,1.5.73c.47.53.63.66.53,1.25s-.14,0-.83.21-.58-.09-1.14.1-.38.61-1.05,1.1a1.33,1.33,0,0,1-1.44,0,8.11,8.11,0,0,0,.7,1.37c.5.81.17.42,0,1.44s-.57,0-1-.34a2.92,2.92,0,0,1-.62-.67,1.86,1.86,0,0,1-.83.37c-.43,0-.17-.28-.21-.7s.25-.45.49-.91a.72.72,0,0,0-.21-.84l-1,.09c-.71.06-.35-.83-.35-.83l-.84.36s-.93.8-1.59,1.43.58,1.67.58,1.67a2.22,2.22,0,0,1-1.1.53c-.84.21-.32-.41-1.36-.74s-.63.91-.7,1.77a5.83,5.83,0,0,1-1.5,2.57,1.68,1.68,0,0,1-2,.46c-.88-.21,0-1.58,0-1.58l-.59-.23s-.35.89-.58,1.63-.69.2-1.54.41-.64.78-.64.78-1.51.85-2.05,1.18a2.66,2.66,0,0,0-.83,1.94,4.62,4.62,0,0,1-1.11,2.1,5.93,5.93,0,0,0-.85,1.79l.81-.64,1.27-1.83a2.06,2.06,0,0,1,.12,1.42c-.22.74-.75,1.21-2.62,2.81s-1.25.4-2.09.61-.39.47-.35,1,.06.56-.55,1.76-.7.21-1.63-.57-1.07-.76-1.3-1.75.85-.08,1.7-.29-1.37-.88-2.4-1.22-1,.37-.63,1.06A1.82,1.82,0,0,1,318,562a10.17,10.17,0,0,1-1.68.43c-.57.06-.72-.07-.79-.93a12.43,12.43,0,0,1,.48-2.62c.08-.73-.72-1.66-1.23-2.62s-.67-2.66-1.13-3-.75,1.22-.75,1.22a6.15,6.15,0,0,0-1.31-1.9c-.61-.38-1.1-2.63-.58-3.25s.5.82,1,1.78.41-.18.51-.76a9.21,9.21,0,0,0-.73-3.38c-.32-.4-.49-.67-1.32-.31s-.29-.12-.52-1.1a6.42,6.42,0,0,1,0-1.86c-.05-.57-.93-.78-1.36-.75a1.85,1.85,0,0,1-1.17-.32c-.46-.25,0-.43.93-.8a6,6,0,0,0,1.63-1c.55-.33,1.9-1.31,2.3-1.63s.17-1.3.17-1.3l-1.4.41a11.74,11.74,0,0,1,1.05-1.1c.41-.32-.64-.8-.82-1.21s.49-.91.49-.91l-1.07-.76a3.8,3.8,0,0,1,.51-.77c.39-.46-.41-1.39-.88-1.92s-.58-.09-1.54.42-.94.8-1.44,0,.74-1.36.74-1.36l.05-1.15.08-.72s.18-1.16.29-1.6a2.23,2.23,0,0,0-.45-1.83c-.46-.38-.73-.08-1.42.13s-.56,1.77-.56,1.77a5,5,0,0,0-1.4-1.17c-.75-.36-.6,1.2-.4,1.9s-1.55,2-1.55,2a3.87,3.87,0,0,0-1.05,1.09c-.5.76-.74-.22-1.87-.12s-.77,1.07-1.28,1.83-.37-1-.37-1l-1.19-.47a15.11,15.11,0,0,0,.67-2.21c.2-1-1.49-2.3-2.59-3.35a15.08,15.08,0,0,1-2.62-3.79c-.19-.55-.53.48-.78.93s-.23.6-.56,0-.21-.69-.13-1.42a5.09,5.09,0,0,0-.14-1.57s-1.16-.18-1.34-.59a7.33,7.33,0,0,1-.07-2.43c.08-.73,1,1.35,1,1.35s.29-1.61.73-3.08-.17-2-.22-2.56-.33-.4-.11-1.28a3.48,3.48,0,0,1,1.7-1.87c.41-.18,0-1.15.41-1.76s2.55-.36,4.7-.41a40.55,40.55,0,0,1,7,.11c2.33.37,2.29-.06,2.29-.06s-.58-.09-2.5-.64-3.6-.26-6.05-.47-5.88.08-7.88.11-2.89,1.25-3.87,1.63-.92.94-1.28,1.69-1.22.82-2.19,1.19.64.81,1.05.48a5.13,5.13,0,0,0,.66-.63s.91.64,1.33.46a1.08,1.08,0,0,0,.5-.76s.47.39.27,1.41-1.39.55-1.39.55l-.83.22.22,1,.36.83-.71.06L284,515l-.79-.79-1.05,1.09a8.38,8.38,0,0,1-.28,1.74c-.22.74-.46-.39-.46-.39a9.87,9.87,0,0,1-.29-1.69c-.09-1,.38-.61.78-.93a5.13,5.13,0,0,0,.66-.63,4.93,4.93,0,0,0-1.05-.48c-.44-.11-1,.37-1.38.55s-.81.64-1.49,1-.87,1.51-1.78,2.59-1.06,1-1.76,1.16-.37.75-.57,1.63a2.67,2.67,0,0,1-1,1.94c-.92.94-3.07,2.57-4.38,4a15.26,15.26,0,0,1-2.26,2.06l-1.27.26a3.6,3.6,0,0,1-.34,1,1.58,1.58,0,0,1-.8.64l-.7.21S267.39,529.84,268.14,532.5Z"</t>
  </si>
  <si>
    <t>&lt;path d="M379.68,196.32c1.54-1,1.45-.41,2.81-2s4.3-5.21,4.3-5.21h0a25.33,25.33,0,0,1-2.57-4.43c-1-2.44-.64-2.48-.53-2.45l-1.36-.49-.32,1.63-1.44,1.89-.78-2.05.51-1.39,1,1.4.2-1.61.49-.7a1.74,1.74,0,0,0-.06-1.08,2.65,2.65,0,0,1-.18-2.22c.29-1.43-.49-.47-1.92-.42s-1.36-.37-2.43-1-1.06-1.32-2.18-1.87.11,2.16.11,2.16a13.13,13.13,0,0,1-.86-1.76c-.57-1.33-.24-1,0-1.71s-.15-1.62,0-2.54-.31-2.54-.37-3.62,1.93-2.26,1.93-2.26a2.79,2.79,0,0,0-1.31-.79c-.86-.26-1-.71-1-.71l-.65-.23-2.15.25a6.13,6.13,0,0,0-1.82.11c-.38.21-.58-.17-1.28-.66s-.88.09-1,.93.86.94.34,1.51-1.7.1-2.32-.34.09-.63.56-1.47a2.59,2.59,0,0,0-.09-2,2.67,2.67,0,0,0,.21-1.95,10.38,10.38,0,0,1-.27-3.44c.06-1.24.39-.89.39-.89s.79,1.37,1.22,2.25a8.81,8.81,0,0,0,1.77,2.28,4.17,4.17,0,0,0,2.84.25,10.23,10.23,0,0,0,1.2-.55c.33-.13,0,.95,0,.95l.68.36a6.28,6.28,0,0,1,.93-.51c.7-.33,1.23.4,1.13,1.71s-.12.5.27.43a2.84,2.84,0,0,1,1.85,1.18c.23.51-.67.8-.79,1.3s1.47.56,2,.68,1.34-.1,1.44-.73-.87-1.08-1.18-1.64-.71-1.65-1-2.22.54-1.12.89-1.45-.5-.94-.5-.94-1.15-.68-1.27-1,0-.56-.3-.91-.83.35-.83.35a1.28,1.28,0,0,1-1.19-.6c-.55-.73.68-1.15.68-1.15a1.36,1.36,0,0,0,1.06-.19c.35-.33-.1-.53-.53-1.07s-.15-.45-.13-1.14a2,2,0,0,0-1.66-1.61c-.76-.08-.92.16-1.74-.18s-.58-1,0-1.42.56-.31,1.22-.08.69.49,1,.71.37-.21.71-.2.71.49,1.15.69.35-.34.27-1.21.41-.76.41-.76.1-1,.13-2.34-1.65-2-2.78-2.18a1.46,1.46,0,0,1-1.24-1.21,4,4,0,0,0-.71-1.31c-.64-.92-.43-.54-.41-1.57s.51-.57-.61-1.94-.62-.78-.77-1.23a11.33,11.33,0,0,0-.34-1.51c-.25-.65-1.06-1-1.36-.38s-.56.3-1.24-.05a1,1,0,0,0-1.4.17c-.22.32-.44.29-.69,0s-.19-1.06-.48-2.31-1.69-2.23-2.78-3-.67-1-.67-1a6,6,0,0,1,1.86.83,18.1,18.1,0,0,0,2.08,1.34c.6.3.31.56.58,1.33s.84.13.84.13a2.8,2.8,0,0,0,.14-1.53c-.08-1.22-1-1.53-1.43-1.94s-.1-.53.28-.73,1-.11,1.64-.36-.19-.72-1-.78a3.41,3.41,0,0,0-1.4.18s-1,.37-1.52.67-.89-.38-1.29-1.13a3.55,3.55,0,0,1-.48-2.31c.12-.85-.32-1-.32-1a8.92,8.92,0,0,0,1.16-1.5c.26-.53.11-1,.1-1.8s.6-.85,1.06-1.35-.17-.58-.59-.64a4.55,4.55,0,0,0-2.15.58c-1,.46-.45,1-.07,1.59s0,.61-.26,1.21-.79-.21-1.21-.27a.42.42,0,0,0-.48.36,4.09,4.09,0,0,0,.55,1.2c.36.48,0,.55-.28.73s-.49-.46-.61-1.12-.5-.12-1.17.34-.6,0-1.39-.16,0,.47.5.94.71.49.29,1.25-1.59-.54-1.88-.63a4.38,4.38,0,0,1-2.09-1c-1.41-1-1.4-1.32-1.31-.79s0,.47-.16,1.39.43.89.79,1a9,9,0,0,0,.93.17c.28.09,1,.71,1.46.9a4.38,4.38,0,0,0,1.55.28c.76.07.88.73,1.63,1.49s-.45,1-1,.79a6.37,6.37,0,0,1-1.74-1c-.63-.43-.59.18-.75.41s-.66.12-1.43.39-.59.51-1,1.14-.13,1.19.25,1.8-.37.2-.92-.18-1.26-.53-1-1.26.34,0,.57-.65a4.74,4.74,0,0,0-.7-2.81c-.39-.62-.85-.95-1.47-1.73a4.25,4.25,0,0,1-.75-1.91l.82-1.17c.54-.78,0-.48-.79-1s-1,.11-1.57.42-1.31.37-1.56.07a1.9,1.9,0,0,0-1.07-.63c-.5-.12-1.2.55-1.2.55s-.25-.64-.42-1.22,1.14-.13,1.61-.15a3,3,0,0,0,1.44-.39c.69-.33-.46-.67-1.1-.76s-.55-.05-1-.58.12-.84.84-1a9.55,9.55,0,0,1,2.56-.18c.42.06.41.41.56,1.2s.38.62,1.09.77.56-.31.89-.78.9-.29,1.27-.15.95,0,.72-.54-1.15-.69-1.36-1.54-.49-.8-.61-1.12-1-.92-1.6-.53-.61.38-1.79-.1-1.46.26-1.47.6-.5-.12-.94-.31-1-.37-1-.37-.29.26-1.71,0-.56-.86-1-2-.24-1-.23-1.33-1.16-1.5-1.76-1.81-.6-.3-1,0-.61,0-1.22-.74-.06-1.08.44-2.13.18-.92-.11-1-.62.72-.89,1.11-.54.09-1.37-.37-.45.15-.74.4a1.68,1.68,0,0,0-.42.76,7.13,7.13,0,0,1-1.61-.19c-.78-.21-.57.64-.73.88s.54.72.74,1.09-.85.57-1.41.87.09.53.29.9.69,1.18.69,1.18-.55.78-1,.8-.92-.53-1.4-.17-.48,1.18-.8,1.31-.22-.51-.05-1.09-.35-.82-.5-1.28.59-.51,1.16-.81.37-.55.58-1.34-.51-.93-.63-1.26.61-.37.67-.8-.52-.25-1.31-.45-1,0-1.42-.3-.37-1,.25-1.68-.3-.56-.79-1a2.84,2.84,0,0,0-1.2-.61l-.16,1.4a2.69,2.69,0,0,1-1.11.74c-.82.35-.28-.09-1.35-.72s-.75-.75-.92-1.34-.86-.6-1.26-.53a.72.72,0,0,0-.53.44l-1-.1-.18-1.41a3.14,3.14,0,0,0-.78-.54c-.29-.09-.23.66-.5,1s-.39.07-.87.09.11,1,.46,1.49,0,.34-.22.66.28.77.28.77a10.41,10.41,0,0,1,1.42,0c.55,0,.12.66.07,1.56s.12.66.37,1.3-.65.59-1.09.4-.53-1.07-.85-1.29a4.5,4.5,0,0,0-1.7-.72,2.11,2.11,0,0,0-1.33.57c-.43.28-.57.65-.91.64s-2.25-1.92-3.19-2.57-1.08-.29-1.16-1.17a3.62,3.62,0,0,0-.91-1.68c-.21-.37-.49-2,.24-2.5s.63-.25,1.64-.36.53.25.91.52.54-.44.63-.72.46-.5.93-.51a4.42,4.42,0,0,0,1.33-.24c.58-.17-1.9-1.44-1.9-1.44a5.78,5.78,0,0,0,.81-.83c.22-.31.28-.73-.21-.84s-.85.21-1.6.28-.63,1.06-.63,1.06a7.28,7.28,0,0,1-.51-.93c-.22-.51.08-1.11.34-2s-.73-1.45-.73-1.45a19.26,19.26,0,0,0-1.49,1.29c-.45.49.37,1.3.49,2a1.45,1.45,0,0,1-.34,1.16l-2,.56a2.42,2.42,0,0,1-1.41.18c-.36-.14-.88.43-.76,1.09s.32,1,.76,2.74a20.57,20.57,0,0,0,1.55,3.76s-.09.63-.21,1.12-.69,0-1.34-.23-.44.62-.56,1.12.2.72.45,1.36-.44.62-1,.71-.91.3-1.45-.08-1.39-.85-1.63-.67,0,1,0,1.29-.57.65-.57.65l-.69-1.18s.17-.58.4-1.23-.48-1.15-.36-1.64.71-1,1.28-1.66a11.15,11.15,0,0,0,1.73-1.82c.82-1.17-1.78-1.94-3.2-2.23s-2.79-1.49-3.74-1.8a10.25,10.25,0,0,1-3.2-1.9c-1.35-1.06-1.23-3.06-1.82-3.71s-.44-1.35-.05-1.42,1.07.63,1.64,1.14a8.26,8.26,0,0,1,1.2,1.77c.29.43.87.26.94-.5s-.92-1.34-1.47-1.73,0-.34-.05-1.08-1.24-1.22-2.41-2a19.62,19.62,0,0,1-3.13-3c-1.26-1.34-1.23-2.71-1.52-4a33.69,33.69,0,0,1-1-3.65c-.16-1.27.13-1.18-.18-1.74s-1.18-.47-1.18-.47-.62-.44-.58.17a6.66,6.66,0,0,0,1,2.69c.69,1.17-.06,1.58-.31,2.1s.16,1.27.28,1.93-.26.87-.63.73-.3-.56-.41-1.57-.22-.85-.16-1.27a5.05,5.05,0,0,1,.24-1.34c.19-.44.12-.5-.35-.83s-.86.56-.86.56-.15-.1.13-.84a1.27,1.27,0,0,0-.55-1.54c-.39-.27-.64.25-.83.69s-.48.36-.61,0-1-.36-1.5,0-.81.82-1.28.49-.07-.74.36-1a1.58,1.58,0,0,0,.65-.59c.22-.31-.52-.59-.72-1s.63-.73.63-.73a2.74,2.74,0,0,0,1.1.08c.32-.12,0-.48-.08-.88s.16-.23.4-.41a1.49,1.49,0,0,0,.34-1.15c0-.48-.42-.88-.63-1.26s.06-.42.42-.76.46.33,1,.37a1.07,1.07,0,0,1,.91.52c.26.3-.31.6-.45,1s.08.4.28.77.39.28.86.26.43-.28.77-.27,0,.34-.16.57-.46.49-.4.89.71-.09.71-.09a3.18,3.18,0,0,1,1.31-.13,8.86,8.86,0,0,0,1.06.22s0-.71-.38-.95-.53-.73-.63-1.84a10.5,10.5,0,0,1,.27-3.12,5.13,5.13,0,0,1,1-2.12c.33-.47.88-.26,1.63-.08s0-.32-.23-.68l-.81-1.09a1.23,1.23,0,0,0-1.49-.35c-.56.3-.42,1.1-.55,1.53a19.17,19.17,0,0,1-.64,2.17c-.3.66-.76.34-1.31.13s-1.42-.47-1.42-.47a14.32,14.32,0,0,1-2.6-.26,8,8,0,0,0-2.17-.64c-1.81-.4-.33.47-.62,1.13a11.36,11.36,0,0,0-.42,1.1s-.64.43-1.2.73-.8.14-1.43,0-1,.17-1.83.11-2,.36-2.81.3a8.05,8.05,0,0,1-2.79-1.25c-1.13-.62-1.25-.71-1.26-.19s.95,1.88,1,2.6-.64.42-1.24.53-.61.61-.58,1.33,1.61.43,2.09.24a1.32,1.32,0,0,1,1.45.67c.19.48,0,1.23.39,1.67s1.16.11,1.82.4a4.45,4.45,0,0,1,2.06,1.79c.34.76,4.24,5.4,5.08,6.68s2.64,2.2,3,2.65l6.8,7.71s6.13,6.91,9.14,12.33,2.52,9.6,2.21,11.29-2,2.1-2.68,2.83-1.19.21-1.19.21a2.71,2.71,0,0,0-.38-.95c-.27-.37-.83-.06-1.39.24s-.34,1,.17,1.51.92,1.17,1.42,1.69a13.28,13.28,0,0,1,2.39,3.07c.65,1.32.09,1.11.09,1.11l1,.92c.46.67.59.3,1,.1a10.24,10.24,0,0,0,1-.59l1.1-.73s-.09.63-.27,1.55-.76.75-1.26.63-.66.46-.39.89a24.68,24.68,0,0,1,1.73,2.83,4.82,4.82,0,0,0,1.34,1.75,11,11,0,0,0,.35-1.5,2.45,2.45,0,0,1,.59-1.67,13.43,13.43,0,0,0,1.63-2.34c.42-.76.65-1.76,1.15-2.8s.08,1.21.14,1.95a4.39,4.39,0,0,1-1,2.3,11.62,11.62,0,0,0-1.24,2.62c-.2.79-.25.52-.63,1.07s.44.19.76,1.23,6.33,8.38,6.88,9.1.73.28.81,0a2.17,2.17,0,0,0-.3-1.72c-.44-.54-.14-.8.11-1.32a6,6,0,0,0,.59-2,4.68,4.68,0,0,0-.59-1.8c-.3-.57-.05-.27-.08-.88s.41-.41.89-1.11-.09-.53-.33-1.52.62-.72,1.36-.44.35-.34.83-.7.24,1,.78,1.71.56-.3.81-.83.41-.41.77-.27a2,2,0,0,0,1.24.06c.32-.13.12-.85.35-1.5s.67-.12,1.19.13a3.29,3.29,0,0,0,1.09.42c.43.06.71-.67.93-1.32s-.13-.8-.64-1.73a14,14,0,0,1-.95-2.64c-.29-.9.82-1.51,1-1.27s.25.64.71,1.31.23,1.33.43,2,.92,1,1.16.82.11-1.32-.13-2a.66.66,0,0,1,.65-.93c.35,0,.49.8.84,1.28s.58.18,1.53.14,1-.37,1.2-.21-.18.58-.56,1.13a18.29,18.29,0,0,1-1.36,1.6c-.56.65-.24.52-.2,1.13s-.08.77-.45,1-.16-.11-.8-1-.46-.33-1.09-.42-1.3,2.34-1.55,2.87.65.57.74,1.1-.44,1-.92,1.32-.6-1.46-1.27-1.35.35.83.26,1.46-.69.33-1.08.06-.28-.78-.37-1.31-.57-.51-1.26-.53,0,1,0,1.38-.43.28-1.25.29-.15-.63-.15-.63l-.88.26,0,1.54-.41.59-.74,1.05c-.24.35.54.73.54.73l-.93,1.08-.62,1.14.37,1a9.22,9.22,0,0,1-.07,1.34c-.09.63-.13.44-.61.62s.06.92.06.92l.61,1.12L311,149s.14.79.47,2.07,3,3,4,4a17.59,17.59,0,0,1,2.27,3c.84,1.29,7,7.68,7,7.68s7.32,9,7.7,9.92,7,9.42,8.12,10.56,7.05,8.59,7.82,9.48.67,2,1,3,1.65,5.86,1.51,6.81.81,1.09,1.52,1.06,1.13-.61,1.76-1a3.47,3.47,0,0,1,2-.35c.71,0,.91-.06,2.06-1.7s.07-1.34-.33-3-1.71-1.55-1.71-1.55a1.1,1.1,0,0,1,0-1.22c.37-.79.36-.27.82-1.17s-.15-.8-.61-1.13-.68.22-1.31.13l-1.58-.23a7.89,7.89,0,0,1-.53-1.24,2.87,2.87,0,0,0-1.19-1.53c-.58-.41-1.8-2.66-2.57-3.54s-2.7-3.11-3.68-4-1.37-2.52-1.7-3.8a15.64,15.64,0,0,0-1.94-3.45,15.33,15.33,0,0,0-2.34-3.38,3,3,0,0,1-.91-1.68s.51,0,1.42,0,.78-.85.9-1.29-.45-.84-.72-1.2-.23-.68,0-1.74,1.85-1.15,1.85-1.15a3.58,3.58,0,0,0-1.33.65c-.72.53-.14.94,0,1.54s1,1,1.19,1.53a2.16,2.16,0,0,1-.56,2c-.61.62-1.05,1-.63,1.65a23.49,23.49,0,0,0,2.28,2.46,8.55,8.55,0,0,1,1.31,3.36c.14.79,2.44,4.49,3.9,6.38s1.83,1.11,2.25.53,1.06.22,1.16.82.31.56,1,.34,1.55-.48,2.08.75,1.28,1.42,1.93,2.23a37.14,37.14,0,0,0,2.92,2.56c.73.69.63.09,1.22,0s.56.21.74.69.92,1.16,1.05.73.31-1.18.79-1.37.71,0,1.4-.76-.54-.72-.83-1.8a4,4,0,0,1,0-1.94s-2.31-.92-2.67-1.17a6.05,6.05,0,0,0-1.41-.47l-1.52.68a3.41,3.41,0,0,1,0-.71c0-.52-.12-.08-.66-.81s.13-.43.26-.86,0-.72.3-1.18,1.22.5,1.23,0,0-.71,0-1.22.09-.63.89-.78.3.57.05,1.43.53.73.53.73.46-.91.75-1.57.66.29.66.29-.23,1.58-.4,2.33.08,1.63.8,1.6,1.19-.21,1.41.47,1.6.95,2.07,1.27-.53.5-.53.5a1.05,1.05,0,0,0-.37.79c0,.51.27.36.62.6s1.16-.41,1.16-.41l.57-.81s.17-.75.35-1.5.16-.23.57-.82.56-.3.93-.57-.26-.88-.48-1.56.17-.75.46-1.41,1,.54,1,.54a8.18,8.18,0,0,1,1.59,1.46c.54.72-.76.34-1,.69a1.92,1.92,0,0,0-.15,1.46c.1.6.14.79.14.79a4.35,4.35,0,0,0-1.88.44c-.44.38-.31,1.69-.31,1.69l-.44.39-1.1,1.32a7.15,7.15,0,0,1,.09,1.11c0,.52-.76.34-1.11.1a4.23,4.23,0,0,0-1.3-.39,11.39,11.39,0,0,1-1.18,1.44c-.52.5.38,1,.38,1a10,10,0,0,1,1.29.39c.56.2.19.47.78.88s.6-.62,1.17-.92.79-.14,1.3-.13.6-.11.93-.57.17-.75.55-1.53.48-.19.48-.19a2.36,2.36,0,0,0,1.15.1c.59-.1.72-.54,1.16-.92s.4-.07,1.6-.28.72-.54.93-1.09-.26-.88.35-1.5.51.53.69,1a4,4,0,0,1,.23,1.91c-.13.44-1.6.8-1.6.8l-1.08.29a1.87,1.87,0,0,1-.25.87c-.25.35-1.15-.1-1.58-.23s-.38.78-.86,1.48-.38.78-.94,1.09a6.49,6.49,0,0,1-1.56.47,6.42,6.42,0,0,1-1.67.41,8.53,8.53,0,0,0-1.11.09s-.47-.33-1.67-1.35-1.21.73-1.21.73l.15,2s-1.24-.7-1.45-.15-.32,1.7.35,3.73,1.52,1.07,2.81,1.45,0-1,0-1a1.1,1.1,0,0,1,1.24-.53c.95.15.85.78,1.47,1.39s2.26,0,2.26,0a3.54,3.54,0,0,0-.73-1.21c-.5-.52-.15-.28,0-.71s1.36-.45,1.36-.45l.65-.93-.21-1.2a5.56,5.56,0,0,1,2.26,0,14.68,14.68,0,0,0,3.44-2.1A18.32,18.32,0,0,1,379.68,196.32Z"</t>
  </si>
  <si>
    <t>&lt;path d="M114.87,999.06c-.55.19-.38.46-.59,1.34s.06.71,0,1.58-1.09-1.05-2-1.12.5.81.84,1.36.15.13,1.06.77.19.41-.18,1.16-.71.06-1.32-.32-1.7.15-2.1.47.15.13,1.21.75-.52.62-.52.62l-1.63-.57a5.72,5.72,0,0,1-.89,1.23c-.78.93-1.17-.19-1.17-.19a1.09,1.09,0,0,0-1.51.7c-.33,1.18-.93.8-1.51.85l-1.27.12c-.71.06-1.44,1.55-2.27,1.91s-1,1.24-1.26,2-.94,2.37-1.65,2.44-.75-.37-1.52-1-.44-.1-1.15,0a9.07,9.07,0,0,0-2.36.92c-.83.36-.93-.78-1.12-1.33s-.55-1.39-.55-1.39a8.64,8.64,0,0,0-1.75,1.3c-.79.79.26,1.27.26,1.27l-1.55.42a1.6,1.6,0,0,0-.31,1.32c.21.7,0,.28-.38.6s-1.12.25-1.82.45.07.85.49.67a14.46,14.46,0,0,1,1.37-.69c.56-.19,1.26-.4,1.26-.4l.95-.51-.27,1.75a3,3,0,0,1,.85,1.5c.22,1-.55.33-1.57.14s-.45-.26-.85.06-.09.59-.06,1-1.1.52-1.1.52a1.47,1.47,0,0,1-.5-.81.65.65,0,0,0-.48-.54,3,3,0,0,0-.58,1.49c-.07.86-.26.31-.68.48s-1,.24-1.39.41a19.48,19.48,0,0,0-1.93.89c-1,.52-.6-.23-.8-.93s.23-.59.33-1.18a14,14,0,0,0-.35-2.4c0-.43.11-.3.51-.62s.26-.31.22-.74a11.51,11.51,0,0,1,.67-2.2,8.93,8.93,0,0,1,1.29,0c.87.08,1.25-.53,1.62-1.14s-.64-.8-.64-.8a1.46,1.46,0,0,1-1.14.1c-.45-.25.33-1.18.89-1.37s.61-1.2.61-1.2a16.54,16.54,0,0,0-.77-2.23c-.35-.68-.1-1.14.12-1.87s.39-.46.39-.46a3.05,3.05,0,0,1,.86.06c.44.11.41-.32,1.07-.95a2.78,2.78,0,0,1,2.55-.37l.73.23.53-.48a2.69,2.69,0,0,0-.8-1.07c-.63-.53,0-1.16.14-1.59s-.33-.55-.66-.95a3,3,0,0,1-.7-1.51,8,8,0,0,1,0-1.3l.85-.07c.43,0,.72-.06,1.35-1a6.81,6.81,0,0,0,1.21-2.54c.33-1.18-1.21-2.33-2.12-3s.21-.87.13-1.73-.46-.39-1.07-.76a3.5,3.5,0,0,1-1.08-.91c-.48-.53-.17-2-.17-2l.93-.8-.08-.86s-.32-.4-.79-.93-.05-.57.17-1.31a10.6,10.6,0,0,0,.43-1.61c.09-.58-.36-.83-.28-1.55s.23-.73,1.66-.72.57-.05,1.72,0,.83-.36,1.23-.68.38-.61.8-.65.15,0,1.05.48a10.34,10.34,0,0,1,1.36.89c.77.5.72-.07.72-.07a6.92,6.92,0,0,1,1.47.45c.45.25.64.8,1.4,1.31s2.62,2.06,2.62,2.06.08.86.14,1.56.77.65,1.22.9.59.24,1,.49a13.77,13.77,0,0,0,2.41,1.22c1,.34.92.78,1.68,1.28s0,.29,0,1.15.46.25.9.5a2.27,2.27,0,0,1,1.09.9c.33.55-.26.31-.65.78,0,0-1.27.25-1.7.29s-.68.35-1.78.87-.92.94-1.67.58.2-1,0-1.58-.54.33-1.51.71-1.15,0-1.89-.27.09,1,.27,1.41.31.26.63.66,0,1-.3,1.47a6.79,6.79,0,0,0-1,1.94c-.21.88-.48,1-.08.72a5.21,5.21,0,0,0,1.29-1.68c.49-.91.38-.61.62-1.06s1.36-.83,1.36-.83l.88.2a4.61,4.61,0,0,0,.4,1.25c.36.84.15.14,1.16.19s.39-.47,1.41-.26.08.85-.07.86a3.45,3.45,0,0,0-.73,1.49c-.22.75.77.51,1.14-.09s.82-.5,1.53-.56.57-.06.91-1.09a3.81,3.81,0,0,0,.23-.86l1.47.71s-.08-1-.17-2-.55-1.38-.17-1.85,1.65,2.44,1.62,3.73.07.71.54,1.24.61.38,1.81,1S115.43,998.87,114.87,999.06Z"</t>
  </si>
  <si>
    <t>&lt;path d="M26.64,915.32a3.49,3.49,0,0,1,.06,1.37,5.24,5.24,0,0,1-.76,2.26c0-.06-1.47.56-1.8.06-.55-.81-.19.11-.65-.8s-.35-1.88-.94-1a4.28,4.28,0,0,0-.49,2c-.15.49-.36,1.37-1,.94s-1.08-.38-.85-1,.39-1-.11-1.23-.77,0-.86-1.16,0-2.29-.33-2.65-.37-.92-.88-.21-.58,2.15-.84,2.37a1,1,0,0,0-.33.6,8.56,8.56,0,0,1-1,1.42,11.24,11.24,0,0,0-.95,1.14c-.26.31-.35,1.46-.84.17a3.27,3.27,0,0,1-.06-2.86c.35-.41.72-.45,1.41-1.27s1.33-1.26,1.42-2.42a3.48,3.48,0,0,1,.7-1.87s.45.82.87.21-.16-.75.68-1,.37-.13,1.42-.12,1.28.36,1.9-.17,0-1.34,1-.19a9.18,9.18,0,0,0,1.67,1.67c.51.34.57,0,.65.81s0,1,.32,1.5a4.75,4.75,0,0,1,.44.95A.37.37,0,0,0,26.64,915.32Z"</t>
  </si>
  <si>
    <t>&lt;path d="M127.7,978.58l.63.67a3.62,3.62,0,0,1-1.07.81c-.69.35-.29,0-.84.22s-.39.46-.78.93-.27.17-.86.07-.21-.84-.21-.84a.64.64,0,0,0-.6-.24l-.85.08a.61.61,0,0,1-.6-.37l.23-.6,1-.23a5.53,5.53,0,0,0,0-1.15c0-.57.23-.73.23-.73l.59.23.62.51c.46.4.14,0,1-.36s.09-.59.09-.59l.79-.78a1.83,1.83,0,0,1,.29,1.7C127,978.8,127.7,978.58,127.7,978.58Z"</t>
  </si>
  <si>
    <t>&lt;path d="M78.62,1018.71c.55,1.38-.27.17-.84.21s-.39.47-.8.65l-.47,1.19a2.7,2.7,0,0,1-2,.6c-1-.2-.47-.53-.53-1.1s.89-1.37.89-1.37a8.43,8.43,0,0,0,1.41-.26c.7-.21.4-.33.51-.77a1.4,1.4,0,0,1,1.06-1C78.32,1016.88,78.07,1017.32,78.62,1018.71Z"</t>
  </si>
  <si>
    <t>&lt;path d="M24.73,922a2.73,2.73,0,0,1-1.92-.69c-.62-.52.11-.3.48-1s1-.08,2.13-.19.7-.2,1.38-.54a3.15,3.15,0,0,1,1.4-.42,5.79,5.79,0,0,1,1.31.17,1.66,1.66,0,0,1-.5.91,7.39,7.39,0,0,1-1.08.81,4.56,4.56,0,0,1-1.95.6A4.24,4.24,0,0,1,24.73,922Z"</t>
  </si>
  <si>
    <t>&lt;path d="M384.69,242.94c-.53-.53-.74-.26-.63-1.1a8.62,8.62,0,0,0,.15-1.88,5.74,5.74,0,0,1,.09-2,6,6,0,0,0,.43-1.61,8.38,8.38,0,0,1,.26-1.91,3.17,3.17,0,0,1,1.24-2.18l-1.57.09a1.71,1.71,0,0,1-1.47-.56c-.46-.67.64-.6,1.18-1a5.82,5.82,0,0,1,2.27-.74c.52-.1,1.25-.64,1.76.3s.87,1.07.87,1.07l-.21,1.13.93.66.88-.09.64-.25,1.8-1.06a12.81,12.81,0,0,0,.58,1.8c.36.83.77.07,1.8-.25s-.27-.77-.94-1.13-.6-.3-.74-1.44a3.34,3.34,0,0,0-.57-1.67,5.37,5.37,0,0,1-.78-1.71,6.78,6.78,0,0,1-.17-2.91,1.55,1.55,0,0,0-.68-1.52.63.63,0,0,0-1,.45,5.48,5.48,0,0,1-.84-1.63c-.49-1.28-1.26-1-1.75-1.81s.46-.83,1.22-.42,1.69,1.41,2.4,1.56a2.62,2.62,0,0,0,1.35-.1l2-1.38.92-.64.7.49.92-1L397.3,217l-1.14.48-1.12.61-.93,1a4.3,4.3,0,0,1-1.71.3c-.9-.05-1.93-1.23-1.93-1.23a11.12,11.12,0,0,1-1.47-.56c-.6-.31-.2-1.54-.2-1.54l.24-1.34-.45-1a1.33,1.33,0,0,1,0-1c.2-.44,1.57-.07,1.57-.07s0-.13-.3-.91-.17-.58-.1-1.34-.39-.62-.78-.89a16.56,16.56,0,0,0-2.53-.85l2.1,0,1.27.19-.13-1.48a5.6,5.6,0,0,1-.67-1.86c-.09-.88.62-.39,1.12-.27s.76,1.23.53,2.23.37,1,.84.47.25.3.18,1.06a8.16,8.16,0,0,0,.4,2.25l.68-1.14a13.46,13.46,0,0,1,.32-2.11,18.23,18.23,0,0,0,.33-2,2,2,0,0,0-1.17-.82c-.87-.26-.58-.17-1.41-1s.26-.87.57-1.47-.06-.74-.61-1.12-.83-.47-1.14-1,.75-.4,1.46-.6,1,0,1.16.35a1.3,1.3,0,0,0,1.25.52c.32-.12.22-.31,1-.58a6.16,6.16,0,0,1,2.51-.11c1.25.06,1.34-.57,1.34-.57l-1.42-.3a5.3,5.3,0,0,1-1.59-.06,2.4,2.4,0,0,1-1.36-1.53,2.92,2.92,0,0,1,1.61-2.13c1.06-.53.27-.39-.93-1s-3.82-1.52-5.05-2.26a13.65,13.65,0,0,1-2.8-3.16h0s-2.94,3.63-4.3,5.21-1.27,1-2.81,2a18.32,18.32,0,0,0-2.82,2.3,14.68,14.68,0,0,1-3.44,2.1c.67.29-.7,1.25-.7,1.25a3.79,3.79,0,0,0,1,1.56c.58.41-.09.64-.39,1.82a3.89,3.89,0,0,0-.24,1.58c0,.51-.16,2-.26,2.6s-.85,1-1.09,1.33.45.84,1.13.62.83.05,1.37.78-.33.47-.82,1.17,0,1,.17,1.51.73.69,1.45.66.53.73,0,1.23a1.55,1.55,0,0,1-1,.49s0,2.46,0,3.17.25,1.39.24,1.91-1.16-1.33-1.16-1.33l-.54,1a2.08,2.08,0,0,1-.66-.81,5.54,5.54,0,0,0-.71-1.71c-.57-.93-.8.14-.8.14s.06,1.42-.31,1.69-1.68-.82-1.55-1.26a8.69,8.69,0,0,0,.18-1.26l-.37-1a4.33,4.33,0,0,0,1.87-.43c.84-.46-1.92-1-1.92-1a3.07,3.07,0,0,0,.51-1.72c-.05-.92-1.54,0-1.54,0a28.92,28.92,0,0,1-2.37-1.84c-.74-.69-1.51-3.32-2.19-4.84s-.61-1.12-1.16-1.33-.21.55-.94,1.09a1.94,1.94,0,0,0-.81,1.17l-.22-.68a2,2,0,0,1,.22-1.07c.29-.67-.08-.39-.42-.64s-1.25.53-1.72.71-.42,1.1-.32,1.7,1,1.77,1,2.59-.23,1.58.2,1.71a13.71,13.71,0,0,1,3.07,2.84c1,1.25,1.87,1.31,2.4,2.55s.77,2.63,1.19,3.28a9.11,9.11,0,0,0,1.54,1.77,5,5,0,0,1,1.53,2.3,24.19,24.19,0,0,0,2.29,4.2,27.66,27.66,0,0,1,1.94,3.45,41.25,41.25,0,0,1,2.13,5.68,17.7,17.7,0,0,1,.91,5.16c0,1.55.82,2.32,2.45,4s2.22-.19,3-.84.41-.59.85-1,.82.58,1.72,1,.91.45,1.28-.33-.25-1.4-.1-2.86a1.65,1.65,0,0,1,.83-1.23h0S385.23,243.48,384.69,242.94Z"</t>
  </si>
  <si>
    <t>" d="M414.69,544c2.08-1.95-.22-1.71,2.43-3.56s2.07-.86,3.38-2.32,1.72-.91,2-2.6a5.76,5.76,0,0,0,0-2.52s-.23-2.18-1.68-2.38a5.74,5.74,0,0,1-2-.51l-1.4-1.31L415.73,527l-1.67.31c-.46,1-.41,1.75-.77,2.68-.42,1.1-.08,1.86-.7,3a12.26,12.26,0,0,1-2,2.61,2.44,2.44,0,0,1-2.08,1c-1,0-.65.42-.7,1.26s.94.14,1.64,1.14.59,1.64-.15,2.69-.78-.37-.84-1.29-.92-1.16-1.78-.19-1.48,2.62-2.29,3.27a26.68,26.68,0,0,0-3.35,4.8,41.24,41.24,0,0,1-2.57,3.43c-.74,1-.81-1.09-1.41-1s-.65.94-1.23,1.76,0,.51-.26,1.38a3.41,3.41,0,0,0,0,1.74,4.12,4.12,0,0,0,1.22,0c.6-.1.44.13,1.25.7s.38,1,.49,1.55,1.39,1.51,1.82,1.63,3.81,0,4.22-.53.33-1,.89-1.3.63.1,1.58.24.35-1.5.69-2.48-.41-1.16-.41-1.16a4,4,0,0,1-1.67.4c-.63-.09-.3-1.07,0-2.25s1.34-1.68,2.51-2.6,2.15-.59,3.44.31a1.11,1.11,0,0,1,.51,1.1,38.11,38.11,0,0,1,1.18-3.77C413.94,545.85,412.61,546,414.69,544Z"</t>
  </si>
  <si>
    <t>" d="M426.5,258.58a3.81,3.81,0,0,0-1.61-2.18c-1.06-.73.39-1.81.76-2.59s-.18-.48-.44-1.36-.19-.48,0-1a2.06,2.06,0,0,0-.13-1.31l.34-1-.53-.73a8.33,8.33,0,0,1-.23-2.42,9.63,9.63,0,0,0,0-1.74l-.69-1a3.06,3.06,0,0,0-1.61-.43c-1,0-1.59-1.46-1.59-1.46s-.07-.39-.74-.69-.48.19-.91.06-.84-.06-1.13.61-.72.54-1.13-.62-1.52-.07-1.52-.07l-.52.91-1.42.87-1.09.39a3.31,3.31,0,0,1-1.31,1c-.83.36-.23-.5-.16-1.27a9.15,9.15,0,0,0-.15-2,2.07,2.07,0,0,1,1.23-.77c.8-.14-.51-1.75-.51-1.75a7.2,7.2,0,0,0-1.84-1.52c-1.22-.74-1.33.24-1.33.24l-1-.37-1.28-.32-.3,1.42,1,1.05.06,1.08s.08.88-.16,1.05-1.06-.15-1.66-.11-1-.1-.88-.73l.18-1.27-1.5-1.17a9.39,9.39,0,0,1-.43-2c-.18-1.4-.53-1.07-.78-.54a4.15,4.15,0,0,0-.15,1.87c0,.82-1.09,1.56-1.09,1.56l-.12.84.21.85.06.74v.82l-.16,1.39-.92-.18a1.49,1.49,0,0,1-.34-1.17c.07-.76.15-1-.32-1.38s-.07-1.21-.07-1.21a3.87,3.87,0,0,1,.76-1.09,12.91,12.91,0,0,0,1.12-1.43c.43-.62-1.28-1-1.28-1l-2.08-.17a.41.41,0,0,1,0,.15c-.08.31-.25,1-.43,1.67a4.33,4.33,0,0,1-.68,1.93,3.56,3.56,0,0,1-1.09,1.16c-.64.43-2.28,1.66-2.28,1.66h0c.91,0,1.42,0,2.14.06s1.91-.23,2.34-.1-.24.35-.89.77a6.05,6.05,0,0,1-1.41.76,8.81,8.81,0,0,0-2.14.59c-.65.42.28,1.07.28,1.07a14.72,14.72,0,0,0,2.63,1.49c.86.26.26-.87.26-.87s1-.69,1.55-.48-.5,1.22-.5,1.22a3.36,3.36,0,0,0,1.43,1.69c1,.54.64-.42,1.12-.6s.42.64.45,1.35,1.71,1,1.71,1l1.62.44.1.59-.92.57a5.22,5.22,0,0,1,.32,1.79c-.1.64-.68.22-1.27-.18s-.45-.84-.76-1.41-1,.18-1,.18a3.54,3.54,0,0,1-.84-1.29c-.49-1-.79-.37-1.2.21a4.18,4.18,0,0,1-1.25,1s.14.8.49,1,.18,1,.18,1h-1.74l-.26.86s-.31,0-.54-.72a.87.87,0,0,0-.74-.69l-.65.94a3.42,3.42,0,0,1-1.05,1s-1.45,1.08-1.89,1.47.69.49.69.49a13.6,13.6,0,0,1,1.71-.2c.52,0,.82.57,1.13,1.13s-.53.5-1.08.29A14.14,14.14,0,0,0,391,258a15.37,15.37,0,0,0-.18,2.49,9.4,9.4,0,0,0,.86,2.52,1.45,1.45,0,0,1-1,0,12.75,12.75,0,0,1-1.24-2.44,12.07,12.07,0,0,1,0-3c.22-1.07-1.14-.11-1.14-.11a3.18,3.18,0,0,1-.21-1.7c.11-1.15.1-.64-.49-1S387,254,387,254s0-.83.06-1.35-.06-.39.18-.74.64-.42,0-1.23,0-.71,0-.71a10.56,10.56,0,0,0-1.74-.52c-.63-.09-.56.31-.56.31a3.87,3.87,0,0,1-1.24.52c-.59.11-.63-.09-1.72-.51s-1.45.56-1.67,1.62.89,2.72,2,4.56,2.92,3.8,3.53,4.92a55.66,55.66,0,0,1,2.1,7.21c.36,1.48,1.1,3.91,2.43,4.49a1.81,1.81,0,0,0,2.72-.89c.61-1.14.18-1.26.45-2.64s.46-.9.94-1.09,1.83-.63,2.79-1,.94-1.08,1.86-1.66,4.1,1.12,3.7,1.2-1-.86-2.2-.85a2.4,2.4,0,0,0-2,1.38l-1.05,1.52c-.41.59-1.08.3-1.81.83s-.84.46-1.33,1.16a14.29,14.29,0,0,0-.79,1.89,3.49,3.49,0,0,1-1.54,1.19c-.67.22-1.24.52-1.1,1.32s1,4.34,1.2,5a35.55,35.55,0,0,0,2.61,5.48c.65.81.15,2,.13,3.06s.41,1.15,1.44,2.4,1.74,4,2.66,5.17a4.62,4.62,0,0,1,.79,2.85,13.41,13.41,0,0,0,1.63-2.32,21.29,21.29,0,0,0,1.43-2.81c.72-1.7.47-1.21,1.54-3.72s.68-2.29,1.87-4,1.06-2,2.78-3.32,1.92-1.08,3.28-2.47,1.51-1.84,2.52-2.76,1.37-1.23,2.81-2.38,2.39-.21,2.74-2.27.06-2.52,1.47-3.6a6.21,6.21,0,0,0,2.16-2.64c.58-1.08,3.67-6.59,3.67-6.59A2.89,2.89,0,0,1,426.5,258.58Z"</t>
  </si>
  <si>
    <t>" d="M494.35,500.29c.77-.34.78-.85,1.07-1.52a13.78,13.78,0,0,1,1.68-2.66,5.74,5.74,0,0,1,3.3-2.22c.48-.19-.61-1.12-.61-1.12a8.79,8.79,0,0,1,2.61.26c1,.34,1.12-.62,1.52-1.2s.28-1.38.23-2.81a16.37,16.37,0,0,1,1.39-5.47,27.56,27.56,0,0,1,2.54-5.37c1.06-1.52-.33-1.27-.66-.8a12.83,12.83,0,0,0-1.39,2c-.62,1.13-1,.17-1,.17s1.09-1.32,2-2.61a4.19,4.19,0,0,1,2.62-2c1.08-.29.66.81,1.3.38s.69-.73,2.06-1.69a5.12,5.12,0,0,0,1.89-3.21,3.21,3.21,0,0,1,1.19-2c.73-.54,1.49-.88,1.3-1.36s-.72-1.2-.12-1.82,1-.69,1.35-1.67-.18-1-.34-2.51.75-1.56,1.15-2.15.77-3.82,1.06-4.49.88-2,1.21-3a11.83,11.83,0,0,0,.7-2.48c.26-1.38.3-1.18,1.11-1.84s1.11-.6,1.56-1,.09-.63-.51-1.75.21-2.3.32-4,1.86-1.66,2.75-2.43,1.78-3.29,2.24-4.7-.67-1.53-1.31-1.62-1.63.6-2.55.66a3.33,3.33,0,0,1-2.93-1.53,1.32,1.32,0,0,0-1.88-.8c-.57.31-.55,1.53-.94,2.83s.52,1.24.52,1.24-.22,1.07-1.06-.22.22-2.81.8-3.62.34-1,.35-1.5-.32-1.79-.35-2.51.36-1.49.14-2.17-.5-1-.4-1.67,1.13-1.13.74-1.57a6.49,6.49,0,0,0-2.77-1.76c-1.3-.39-.75-1.92-.49-2.79a2.09,2.09,0,0,0-.15-2c-.42-.65.9-1.29,1.24-2.27s.29-.67.62-1.65.44.13,1.32-.13.16-.23.46-.9a1.18,1.18,0,0,1,1-.69s1.1-1.32,1.59-2,.5-1.22,1-1.72a5.35,5.35,0,0,0,1.46-1.59c.37-.79-.41-1.16-.34-2.51s.62-1.13,1.54-1.71a49.38,49.38,0,0,1,5.28-2.57c1.44-.56,4.21-1.77,5.36-2.17s3.08-1.16,5.11-1.83,2.1-1.5,2.9-2.16,1.63.31,2.28.86l-.92-1.31-2-5.48c-.66-1.82-.44-3.7-2.25-4.73s-.78-2-1.45-4a24,24,0,0,0-1.45-3.83c-.83-1.76-2.3-.37-5.95.05s-1.72-.52-3.5,1.26-1.82,0-3.64-.28-3.64-5.18-3.64-5.18l.3-2.07c.07.6-1.29.8-2.27.8s-1.7.44-2.49,1.92-.83,1.77-1.54,3.29-.88,1.62-2.55,1.8-2.1-.28-3.85.28-2.2-.22-4.28-1-1.25,1.56-2.34,3.31-1.65,3.17-2.69,4.87-1.7,2.81-2.49,3a15.15,15.15,0,0,1-1.16,4.62,28,28,0,0,0-1.54,2.8c-.56,1.12,0,1.82.18,3.69s-1.44,1.64-4,2.36-2.81.13-4.61.82-1.61-.13-2.6,1.14-.27,1-.34,2.08a9.92,9.92,0,0,1-.42,3.64c-.57,1.58-.7.28-1.82.84s-3,.3-4.36.17a17.65,17.65,0,0,0-4,.19c-1.48.18-2.23.49-3.14,2.72-.34.84-.73,1-1.15.91,0,0,2.58,3.59,3.74,4.92s.77,2,2.17,3.56a14.53,14.53,0,0,0,2.58,2.35c1.32,1.1.36,1.35,1,5s.2,1.07.64,2.76a16.72,16.72,0,0,0,1.47,3.61A1.75,1.75,0,0,1,481,434.7l-3.53,1.09c-1.92.58-2.43,2.1-4,3.22S472,440.7,472,442.66s-.22,2.45.3,4.41a9.69,9.69,0,0,0,1.66,4.13c1.23,1.85-1,2.5-.56,4.07a1.11,1.11,0,0,1-.33,1.28h0a4.26,4.26,0,0,1,0,3.34c-.71,1.93-.39,5-1.39,6.17s-1.59,4.71-.56,4.34,2.74.37,4.39.79a15.6,15.6,0,0,1,3.84,1.12c1.59.75,3.93,1.13,3.38,2.76s1.87,2.9,1,4.3a3.38,3.38,0,0,0-.33,3.68c.59,1.29.37,2.79,2.52,4.31s1.51,2.23,1.78,3.62-.05,4.22.23,5.48a16.78,16.78,0,0,0,1.79,3.62s1.34,3.78,2.78,3.1c.23-1.06.16-1.46.57-2.05S493.59,500.63,494.35,500.29Z"</t>
  </si>
  <si>
    <t>" d="M423.05,542.42a32.62,32.62,0,0,1-4.34.09,10.51,10.51,0,0,0-3.12.35,3.25,3.25,0,0,1-.9,1.16c-2.08,1.94-.75,1.83-1.39,3.39a38.11,38.11,0,0,0-1.18,3.77,34.39,34.39,0,0,1-1.25,3.44c-.64,2.16-1.41,3-1.55,4s.29,1.08.76,1.41.42.64.61,1.12-.41.58-.9,1.29.92,1.17,1.61,2.17a7.83,7.83,0,0,0,2.09,2c.59.41.52,0,.82-.66s.45-.9.87-2,.74-1,1.71-1.94a5.1,5.1,0,0,1,2.41-1.45,8.12,8.12,0,0,1,1.93-3.71c1.66-1.93,1.47-.82,2.49-2.63s.74-.6,2-2.94,1.62-1.93,1.67-4.48,1.07-.83.94-3.5a9,9,0,0,0-.11-1.2C425.28,539.2,424.59,542.31,423.05,542.42Z"</t>
  </si>
  <si>
    <t>" d="M443.38,418.42c-.48,1.68-.22,3.84,1.14,3.6s2.54.27,4.06-.82,2.64,1.14,3.91-1.52,2.38-1.54,3.22-3.08,1.81-.92,3.57-2.45a20.57,20.57,0,0,1,4.4-3.36c1.94-1,3-1.81,4.42-1.92s2.66,2.39,3.58.16,1.66-2.54,3.14-2.72a17.65,17.65,0,0,1,4-.19c1.33.13,3.23.39,4.36-.17s1.25.74,1.82-.84a9.92,9.92,0,0,0,.42-3.64c.07-1.09-.66-.81.34-2.08s.8-.46,2.6-1.14,2.08-.1,4.61-.82,4.17-.48,4-2.36-.74-2.57-.18-3.69a28,28,0,0,1,1.54-2.8,15.15,15.15,0,0,0,1.16-4.62c-.8.21-2.21-.53-3.06-2.37s-.08-1.88.28-4.31,1.76-1.73,2.46-3.41.14-1.87,0-3.77-1.88-1.4-4.23-1.7-1.37-1.53-3-2.38-.21-2.24-.85-3.69.27-3.19.1-5.08.82-2.57,1-4.39.7-.77,1.73-1.94-.54-2.41-.12-3.67a11.62,11.62,0,0,0,.56-3.93c.14-2.38-.14-1.82-.84-3.5s-.7-1.12-.7-2.38,1.77-1.54,1.77-1.54a3.83,3.83,0,0,1,1.32-3.21c1.54-1.25.56-2.11,1.37-3.33s-.68-2-1.38-3.13-3.08-1.82-3.08-1.82-3.61-2.24-4.48-2.8-2.74-.27-4.25.9-.66,2.46-2,2.42-2.23-2.77-3.37-3.83-3.66-.19-3.66-.19a10.83,10.83,0,0,1-2.56,2.72,34.79,34.79,0,0,0-3.3,2.63l-2.35,1.53a4.63,4.63,0,0,1-2.19-.36,27.9,27.9,0,0,0-1.23,4.91c-.2,1.92.56,2.58,3.4,3.46s1.23,1.92,3.6,2.73,1.12,2.24,1.08,4.44-.65,2.62-1.2,4.38a14.39,14.39,0,0,1-2.5,4.51c-1.35,1.93-2.81,2.18-4.57,3a13,13,0,0,0-3.28,1.72c-1.42,1-2,.66-4,.91s-2.26-2.08-3.93-3.39a30.29,30.29,0,0,0-4.55-2.85c-2.25-1.3-1,2.07-1,3.74s-1.12,2.67-1.12,4.35-1.15,2.42-1.76,4.93A21.62,21.62,0,0,0,443,369a14.36,14.36,0,0,1-1.37,4.52,27.9,27.9,0,0,0-1.89,4.52c-.7,2.29-.19,2.87-.38,4.38s0,4.11-1.3,5.51,1.6,2.35,2.82,3.78,1.68,1,3.92,1.68,1.37,1.63,1.42,2.81a22.54,22.54,0,0,1-.39,4,51,51,0,0,0-.57,5.68,8.67,8.67,0,0,1-1,4.08,40.33,40.33,0,0,1-2.08,3.92c-.35.68-.59,1.16-.8,1.54l.47.43S443.86,416.74,443.38,418.42Z"</t>
  </si>
  <si>
    <t>" d="M409.79,523.54a10.62,10.62,0,0,1,1.11-1.83,4.09,4.09,0,0,1,.17-2.49,1.32,1.32,0,0,1,1.64-.6,10.7,10.7,0,0,0,.09,1.63,6.17,6.17,0,0,1-.17,2c-.14.95-.85,1-1.51,1.91s-.29.67-.9,1.29-.39.06-.7-.49S409.49,524.21,409.79,523.54Z"</t>
  </si>
  <si>
    <t>" d="M361.93,514.77a2.86,2.86,0,0,0,.12,1.33c.24.55-.35.41-.95.08s-.48-1.1-.34-1.69S361.5,514.23,361.93,514.77Z"</t>
  </si>
  <si>
    <t>&lt;polygon points="361.61 519.77 362.48 518.74 362.75 519.67 362.45 520.65 361.61 519.77"</t>
  </si>
  <si>
    <t>"&gt;&lt;/polygon&gt;</t>
  </si>
  <si>
    <t>&lt;path d="M365.16,534.17l1-1-.89-1.45a.89.89,0,0,1,.92-.46,2.17,2.17,0,0,1,.79.31,2.39,2.39,0,0,1-.06,1.53l.1,1.14a3.48,3.48,0,0,1-1.07.86C365.45,535.29,365.16,534.17,365.16,534.17Z"</t>
  </si>
  <si>
    <t>" d="M342,107.46a1.58,1.58,0,0,1,.06.91l-.36.27a.56.56,0,0,1-.14-.8C341.85,107.38,342,107.46,342,107.46Z" fill="red"&gt;&lt;/path&gt;</t>
  </si>
  <si>
    <t>&lt;path d="M338.46,105a11.11,11.11,0,0,1,2.59-1c.71,0,.15.28.29,1.08s0,1.23-.35,1.49-.63-.09-.9-.45A9,9,0,0,0,338.46,105Z"</t>
  </si>
  <si>
    <t>&lt;path d="M330.89,103.37s-.57-.29-1.05-.57c-.07-.14-.33-.64.09-.8s.58.41.93.65S330.89,103.37,330.89,103.37Z"</t>
  </si>
  <si>
    <t>&lt;path d="M329.87,102.83l0,0-.32-.21Z"</t>
  </si>
  <si>
    <t>&lt;path d="M387.61,172c-.35-.25.21-.56.84-.46a4.06,4.06,0,0,1,1.95,1.7l-.84-.05S388,172.21,387.61,172Z"</t>
  </si>
  <si>
    <t>" d="M244,772.8c-2.2-.83-2-1.16-3.52-1.27s-1-5.49-1-5.49a30.69,30.69,0,0,1-2.33-5.09,33.29,33.29,0,0,0-3.22-6.16s-1.56-3.82-4.22-5.2-1.33-1.66-4.63-3.81-2.44-.92-2.15-4-1.08-1.72-3.18-2.83a65,65,0,0,0-7.1-2.91c-3.74-1.45-2-1.11-5.56-.26s-3.36-1.09-6-2.93-.73-5.35-.73-5.35h0c-.85.84-1.08,2-2.9,3.29a88.68,88.68,0,0,1-8,4.93,44.72,44.72,0,0,0-5.82,4s-3.82,2.46-6.91,4-.87,3.34-2.78,5.58-.47,1.54-1.51,4.34-1.71,2.92-1.71,5.4c0,2.06-1.34,3.21-3.14,4.6h0a44.68,44.68,0,0,0-.5,7.2c-.11,5.5-.21,6,1.07,8.09s3.18,2.29,2.36,4.92.24,3.75.68,5.77a32.39,32.39,0,0,0,2.82,6.07s-1.34,2.41,3.56.79,6.36-2.36,7.29-.46a44.78,44.78,0,0,1,2,5.31,26.07,26.07,0,0,1,.75,4.11,14.51,14.51,0,0,1-.06,4.83c-.4,2.86.1,5.88,1.81,6.74s.83,2.52,3.56,2.92,2.36-.31,4.76,1,3.47,1.7,4.46,4-.3,3.25,2.7,5.13,2,3,5.49,2.85,2.35-.85,6.2,1.29,4.28-.44,5.77,2.13,5.14,2.78,5.14,2.78a4.79,4.79,0,0,1,4.49,1.5c1.92,2.14,4.44.35,4.44.35.66-.63,4.25-8.68,5.64-10.81s-.18-8.58-.24-9.29a14.35,14.35,0,0,0-1.78-4c-.48-.53-.77-.65-.95-1.07s.24-.45.49-.9.38-.6.34-1-.38-1.12-.61-2.1a6.93,6.93,0,0,1,0-3c.21-.88.07-.86-.56-1.53s-.37-1-1.52-2.59.25-.45,1.36-.83-.31-1.84.14-3.31,1.19.47,2.53-.51-.6-3.67-.6-3.67a6.38,6.38,0,0,0,.6-2.92,17,17,0,0,1,0-2.87,11.2,11.2,0,0,0,2.29-3.35,5.9,5.9,0,0,1,1.5-2.43l4.13-5.23,1.31-1.41S246.17,773.63,244,772.8Z"</t>
  </si>
  <si>
    <t xml:space="preserve">&lt;path d="M15.46,920.92c-.34-.69.68-.49,1.1-.53a3.41,3.41,0,0,0,1.13-.24,11.56,11.56,0,0,1,1.25-.4l.65.8s-.21.88-.77,1.08l-.7.2s-1,.22-1.55.28S15.81,921.6,15.46,920.92Z" </t>
  </si>
  <si>
    <t>&lt;path d="M32.43,918.29l-1.19-.48s.36-.89.78-.93,1-.51,1.53-.56,1.05.63,1.05.63A6.73,6.73,0,0,1,32.43,918.29Z"</t>
  </si>
  <si>
    <t xml:space="preserve">&lt;path d="M84.38,984.67c.42-.18.65.81.65.81a3.15,3.15,0,0,1-1.08.81c-.56.19-.59-.24-1.21-.76s-.59-.23-1.38-1,.53-.48.53-.48a2,2,0,0,1,.67-.49,1.61,1.61,0,0,1,1.58,0C85,983.9,83.8,984.92,84.38,984.67Z" </t>
  </si>
  <si>
    <t xml:space="preserve">&lt;path d="M26.27,947.77s-.11.44-.82.5-.23-1-.23-1l.93-.8.19-1.16a1,1,0,0,1,.53-.48c.42-.18.3.12,1.06.62s-.35.89-.35.89A7,7,0,0,1,26.27,947.77Z" </t>
  </si>
  <si>
    <t>&lt;path d="M110.5,994.85l0,0S110.5,994.85,110.5,994.85Z"</t>
  </si>
  <si>
    <t>&lt;path d="M231.89,840.62a4.79,4.79,0,0,0-4.49-1.5s-3.64-.21-5.14-2.78-1.92,0-5.77-2.13-2.76-1.44-6.2-1.29-2.48-1-5.49-2.85-1.72-2.86-2.7-5.13-2.06-2.68-4.46-4-2-.58-4.76-1-1.85-2.06-3.56-2.92-2.21-3.88-1.81-6.74a14.51,14.51,0,0,0,.06-4.83,26.07,26.07,0,0,0-.75-4.11,44.78,44.78,0,0,0-2-5.31c-.93-1.9-2.4-1.17-7.29.46s-3.56-.79-3.56-.79a32.39,32.39,0,0,1-2.82-6.07c-.44-2-1.52-3.13-.68-5.77s-1.07-2.78-2.36-4.92-1.18-2.59-1.07-8.09a44.68,44.68,0,0,1,.5-7.2h0c-.37.28-.75.57-1.15.89-2.37,1.84-4.31,3.6-6.06,4.72s-4.07,3.62-5.47,4.83-2.72,1.67-4.64,3.52-2.57,4.19-4.05,6-5,1-7.71.51-3.73-.77-5.36,0-4.3,2.21-4.3,2.21-2.41,3.86-3.81,5.79-3.29,5-3.29,5-.49,3.8-1,6.23-1.29,2.23-3.82,3.63a31.58,31.58,0,0,0-5.92,3.81,25.71,25.71,0,0,1-3.06,2s-2.26,6.76,2,5.71,5.12-1.46,7-1,3.58.72,4.55,2.35,4.29,3,2.36,5.72-5.4,1.3-1.84,3.77,5.8,7.1,6.38,8,2,5.12,3.45,5.62,2.35,1.13,2.53,3.39,1.31,3,.22,5.22-.86,2.32-4.23,3.22-3.43-1.37-4.76,1.63-1.33,2.73-.57,6.36-.17,6.53-.1,8.18a28.15,28.15,0,0,1-1.09,5.72l.94,4,5.4,1.54a25,25,0,0,1,2-3.42,48.15,48.15,0,0,1,5-5.56s1-.93,2.86,1.35,2.7.79,1.85,5.07-1.41,4.06-1.5,7.91,2.57,3.85.43,8.35-3.51,7.39-2.42,9.16,1.14,3.46,2.42,6.66.27,5.28,1.85,7.45.2,4,1.43,6.43-.32,4.06,1.64,5.8,2.31,3.91,2.92,6.35,2.93,1.92,1.59,4.83S147,947,147.61,949.5a9,9,0,0,0,2,3.91s.53,2.84.92,5.49,1.63,9.24,1.63,9.24c1.07.77.87.07,1.85-.16s.12-.3.34-1a1,1,0,0,1,.79-.78L155,963a2.54,2.54,0,0,0,1,1.34c.76.51.6.38.55,1.39s-.33,1.17.56,1.53,1.54-.42,2.49-1.08.6-1.34,1-1.67.27-.16,1.25-.39a5.22,5.22,0,0,1,2.15,0,8.29,8.29,0,0,1,1.46.3,1,1,0,0,0,1.24-.54c.38-.61-.23-1,.75-1.35s1.28,0,2.18.38a2.43,2.43,0,0,0,1.84-.17s.09-.72-1.5-.86-.76-.51-.84-1.37,1.49-1,2.43-1.79a17.93,17.93,0,0,1,2.57-1.66s.56-.19,2.38,1,1.26-.26,1.59-1.44.51-.75,1.5-.84.95-.66,2.46-1.37.49-2.61,0-3.14-4,.34-4,.34a25.4,25.4,0,0,1,4.9-1.29c1.16,0,3.41-2,4.09-2.5s.09-.58-.43-1.54a4.12,4.12,0,0,1-.59-1.81,4.26,4.26,0,0,1,.21-2.6c.32-1.32.1-.44.87-1.51s1.93-.88,2.44-1.51,1.16-1.53,1.8-2.44a3.82,3.82,0,0,1,1.58-1.58,11.74,11.74,0,0,0,3.3-3.29c.35-.89.39-2,1-2.82s2.56-1.8,3.36-2.58,2.73-3.11,3.12-3.57-.49-4-.82-6.09.4-.32,1.26-.4.75-1.21.94-2.38.42-1.75,2.88-4.69,4.25-2.23,4.78-2.71.68-.49,2.95-.69,5.52-.77,6.75-1.45.45.25,1.91.55.46-1.33.08-2.44-.38-1,.17-1.31,1.24,1,1.66,1,.25-.45.49-.9.3.12,1.36.74.14,0,.67-.49.24-.59.2-1a7.68,7.68,0,0,0-1-2.2c-.5-.81-.22-.84.1-2.16s.33-1.17-.05-2.14-.71.06-1.11,1.95-.51.77-1.77,1.17-1.4,2-1.47,2.85-.67.49-2,1.18a13.71,13.71,0,0,0-3.26,2.15c-1.6,1.28-1.43,0-1.09-1s1.37-.69,2.44-1.65.43-1.61.79-2.36.14,0,1,.2.23-.59.26-1.89.54-.34,2.37-.78,1.64-.86,2.29-1.63-.34-.55-1.51-.87-1.4.41-3.29,0-.22-.85-.58-1.68-.4.33-1.38.56-.92-.64-.58-1.67.7-.21,1.11-.38.67-.49.75-1.22.69-.34,1.55-2-.26-1.27-.29-1.69-.44-.1-.92-.64.22-.74,1.18-1.24,1.76.41,2.07-.9,0-1.3-.09-2.72,1.36.74,1.56-.13-.07-.86-.15-1.71a2.47,2.47,0,0,1,.72-1.64,7.07,7.07,0,0,1,1.31-1.4,4.72,4.72,0,0,0,1.42-1.85c.49-.91.09-.58-.63-2.24s-.09-1,.1-2.15.23-.6,1.18-1.25a2.32,2.32,0,0,0,.64-2.5c-.18-.41-.62-.52-1.2-.61s-.61-.37-1.07-.76-.2-.7,0-2.15.21-.74.71-1.64a12.88,12.88,0,0,0,1.23-2.4c.83-1.94.2-.88.34-2.61s.53-2.06,1.2-4.26a9.07,9.07,0,0,1,1.59-3.15,8.87,8.87,0,0,1,1.41-1.84c.78-.93.37-.76.41-1.9a2.79,2.79,0,0,1,1.1-2.25S233.81,842.76,231.89,840.62Z"</t>
  </si>
  <si>
    <t>" d="M551.52,391.67a26.35,26.35,0,0,1,4.67.31,3.73,3.73,0,0,0,2.27-.51c1.24-.53,1-.37,3-.53a7.82,7.82,0,0,1,4.67,1.54,2.59,2.59,0,0,0,2.18.12,10.06,10.06,0,0,0,2.45-1.25c.56-.3.88,1,.51,1.75s-.83,1.69-1.2,2.47,0,1.43-.28,1.9-.88.25-.65.93.45,2.59.67,3.27.32,1.78.91,2.19,1.06.23,1.24.7,0,1.43.4,1.68.7-1.25.68-2a2.42,2.42,0,0,1,.6-1.85,7.65,7.65,0,0,0,1.54-3.45c.23-1.57.41-1.1.74-1.56a5.31,5.31,0,0,1,1.94-1.27c.76-.34,1.65-1.11,1.74-1.74s-1.25-.7-1.56-1.26a2.35,2.35,0,0,0-1.24-1.22,25.94,25.94,0,0,0-3.15-.46c-.75-.18-.89-1-.75-1.92s1.39-.25,1.72-.72-.31-.56-1.08-1.45-.09-1.11-.32-1.79a7.34,7.34,0,0,1,0-2.25,31.88,31.88,0,0,1,1-4.69c.51-1.73.39-1.3.72-2.28A3.2,3.2,0,0,0,575,374a8.15,8.15,0,0,1-.1-2.34c-.27-1.59.38-1.29,1-2.63s.88-.26,1.35-.44-.1-.6-.92-1.17-.85-.77-1-1.37a16.2,16.2,0,0,0-.8-2.83c-.35-.76-.37-1.47.27-1.9s1.68,1.35,2.18,1.87,2.56.58,3.28.55.88,1,1.62,1.67,1.59-.29,1.59-.29.22-1.06.48-1.93.2,0,1.09-.8.64-.42,1.28-.85a15.48,15.48,0,0,0,1.88-2.17c.77-.86,1.21-1.24,1.81-1.35s1.39-.24,1.25-1a9.3,9.3,0,0,1-.4-1.67c-.06-.92,1.25-1,1.53-1.19a15.33,15.33,0,0,0,1.68-.4c.76-.34.41-.59,1-1.4s.29-.67-.05-1.43a1.43,1.43,0,0,1,.07-1.35,10.67,10.67,0,0,1,.25-2.09c.26-1.38.58-1.33,1.39-2a4.16,4.16,0,0,0,1.1-1.32,4.34,4.34,0,0,0-1.64-1.15c-.87-.25-.27-.36.1-1.14s.88-.26,1-.89a12.38,12.38,0,0,1,.22-2.81c.34-1,1.17-.41,1.77-1s.06-.83-.76-1.4-1.1-.42-1.09-.94-.54-.72-1-1.37-.1-.59.28-1.89a6.24,6.24,0,0,1,1-2.24c.41-.58.29-.66.55-1.53s-.67-2-.69-2.74.49-.7,1-1.41.85-.46,1.64-.6.14-.94.33-2.21-.57-1.44-.43-2.38-.53-.73-1.19-1.53-.65-.81-.47-2.07,1.55-2.8,2-3.7.07-1.1.24-1.68,1.13-.61,1.45-1.08,0-.95.25-1.68a3.87,3.87,0,0,1,1.05-1.83s.54-.84.94-1.43,1.2-1.95,1.85-2.89.06-.82-.4-1.67.32-.47,1-.49.85-.45,1.46-1.59a13.55,13.55,0,0,0,1-2.95s1,0,1.17-.41a4.5,4.5,0,0,0,.16-2c-.14-.8-1.06-.23-1.65-.64s-1.19-.3-1.25-1.21,0-.91-.72-1.2-1,.49-2.58.45-1.32-1.1-2-1.9-1.94,0-3.48,0,0-.2-.93-1.17-2.36-.61-3.11-.78-.3-.57.26-.87,1.71-.2,1.6-.8-.74-.69-1.48-.86a12.27,12.27,0,0,0-4,0c-1.4.24-.62-.61-.93-1.17s-1.46-.15-2.42.22-.33.47-2.22.19-.47-.33-1.29-.9-2.73.18-3.33.28-1.28.33-1.63.08a3.49,3.49,0,0,0-2.12-.44c-1.24,0-.22.55.44,1.36a8.83,8.83,0,0,0,1.47,1.38s-.44.38-1,.88a5.9,5.9,0,0,1-3.11,1c-1.3.13-1.55.48-1.55.48a19.48,19.48,0,0,0-1.87,2.17c-.74,1.05-.61.62-1.21.73s-1.18-.31-1.54,0a10.1,10.1,0,0,1-3.59,1.15,2.24,2.24,0,0,0-2.13,1.3c-.49.7-1.09,2.55-2.44,3s-1.44.56-1.11,1.33,1.29.89,1.17,1.33c0,0,2.32,1.24,3.87,2.33s1.07,1.48,1.25,2.74a33.12,33.12,0,0,0,.94,3.87c.49,1.86.71,1.23.06,3.48s1.81,1,4.81.42,3.31,1.4,2.05,2.51a8.64,8.64,0,0,0-2.57,3.06c-1.43,2.23-.51,1.75-.84,3.6s-1.22,1.48-2.06,3.3-.84.7-3.42,2.84-.88.54-3.23,2.25-.65,1.82-.64,4.28-1.68,2.33-1.68,2.33a12.56,12.56,0,0,1-3.86-2.87c-1.16-1.58-2.5-3.3-2.5-3.3a5.05,5.05,0,0,0-2.62-1.45c-1.24-.05-1.11.68-.68,3.35s-.29,1.82.74,4-.89,2-1.6,3.13-1.75,2-2.61,3.17a19.56,19.56,0,0,0-1.88,3.54,5.1,5.1,0,0,1-2.64,2.37,22.1,22.1,0,0,0-1.48,3.49c-.49,1.67-2.86,2-2.86,2l-3.65,1.68-3.22,2.66s-2,1.13-2.11,2.69S526.6,361,526.6,361l-1.69,2.8s-1,1.26-.95,1.86l-.3,2.07s1.82,4.9,3.64,5.18,1.86,2.05,3.64.28-.14-.84,3.5-1.26,5.12-1.81,5.95-.05a24,24,0,0,1,1.45,3.83c.67,2-.36,3,1.45,4s1.59,2.91,2.25,4.73l2,5.48.92,1.31a3.71,3.71,0,0,0,.39.31C549.42,391.94,550.21,391.8,551.52,391.67Z"</t>
  </si>
  <si>
    <t>" d="M409.06,440.65c.91-3.36-1.32-2.77-2-4.72s-.63-2.72-2.23-3.34-.83-2.88-.77-4.75,1.33-3,1.73-4.13,0-3.82.16-5.11,1.94-4,3.13-5.8a26.39,26.39,0,0,0,2.34-4.42c.88-1.93.42-2.59-.16-4.15s-1.5-1.6-3.1-3.26-2.11-2.8-2.08-4.56-2.87-2.1-5.19-3.76-1.79-.71-2.77-1.25-.67-1.91.21-4.15,1.16-2.14,2.36-4.65,0-3.36-1.56-3.31-1.64-1.47-3.22-1.67-2.54-.24-4.56-.35-3.27-.1-3.27-.1h0a38.19,38.19,0,0,1-3,3.75,11.75,11.75,0,0,1-1.77,1.54,14.68,14.68,0,0,1-1.28.84c-.55.3-.53,1-.66,1.44s-.48.69-1.06,1.51a1.32,1.32,0,0,1-1.19.71,2.88,2.88,0,0,0-1.87,1c-.57.81-.29.66-1,1.2s-.9-.46-1.36-.78-3.08.44-5.24.31-2.79-.22-3.34.08-1,2.11-2.36,3.37a14.6,14.6,0,0,1-3.84,2.51c-1.31.64-1.07.3-2.07,1s-1.57,1.5-2.49,2.07a21.14,21.14,0,0,0-2.79,2c-1.25,1-2.49.34-3.29,1s-3.14,4.73-4.15,5.93-.82,1.67-.82,1.67a5.56,5.56,0,0,1-.88,2.5c-.69.73.15,1.5.34,2.48s1.1,3.38,1.15,4.28A10.47,10.47,0,0,0,346,421c.38.44.76,1.39,1.48,2.59s2,1.07,4.14,2.73,1.62,1.65,3.21,3.1,3.92,2.05,4.6,1.83a6.6,6.6,0,0,1,1.37-.24c.8-.14,1.32,1.09,2.71.84s2,.68,2.62.46,2.74.53,5.14.82,2,.16,2.84-.09,1.12.61,1.51,1.05.59,1.12,1,1.76,1.09.41,1.47.86.23.67.56,1.43,2.42,2.73,3.06,4,2.9,2,2.9,2a7.44,7.44,0,0,1,2.41,1.51,12.64,12.64,0,0,0,1.62,1.65c.73.68,2.82,2.15,3.89,1.86s2.69.84,3.56,1.1,2.69.84,3.53.39,1.9-.23,3.13-.76,4.4,1.87,4.95,2.08c0,0,.45-2.63,1-6S408.16,444,409.06,440.65Z"</t>
  </si>
  <si>
    <t>" d="M414.8,408.93c2.83.65,3.41.65,4.45,1.63s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-4.91,3.24,3.24,0,0,1-2.24-2.56c-.46-1.79-2-1.71-4.14-3.35s-1.44-1.62-2-3.21.07-2.25-.1-4.4.42-2.25,1.07-4.65-.48-3-1.07-5.31-.9-3.34-1.23-5.3a18.27,18.27,0,0,0-1.61-5.46c-.89-1.8-1-2.45.18-4.22s.87-2.91,2.66-2.8,1.39-1.49,3.43-2,.77-2,1.47-3.3a22.34,22.34,0,0,0,1.32-3.28l.44-2.13a3.22,3.22,0,0,1,1.38.27c1,.34.54.72,1.34.58s-.11-.59-.76-1.4-1.93-2.22-1.93-2.22l0-1.94s-.53-1.25-1.12-2.88a13.18,13.18,0,0,1-.67-3.78,4.32,4.32,0,0,0-1.24-2.37l-1.18-.14a.81.81,0,0,1-.38-1c.15-.71.66-.11,1.33-.57s-.44-1.36-1.31-1.27-.64-1.26-.64-1.26-.45-1-.1-1,.95.78,1.61,1,.21-1.13.21-1.13a7.29,7.29,0,0,1-.11-2.17c.08-1.45-1-.79-1-.79s-.57.65-.75.41.34-1.16.33-1.63,0-.82.68-2a4.44,4.44,0,0,0,.32-2.79,3.33,3.33,0,0,0-.7-1.65c-.59-.65-.53,1.26-1,2a4.89,4.89,0,0,0-.66,1.28s-.07-1.56-.15-2.78a1.31,1.31,0,0,1,.9-1.46,18,18,0,0,0-.59-1.8c-.38-1-.17-.93.41-1.92s-.79-1.37-.79-1.37a2.87,2.87,0,0,1-.31-1.38c0-.95,0-1.29-.73-1.78a1.23,1.23,0,0,1-.49-1.28,7.21,7.21,0,0,1-.2-1.88c0-1-1-1.13-2.15-1.74s-1.33.58-1.72,1.12-.39.08-.49-.45-.38-.62-1-.85-1,1.14-1,1.14a1.23,1.23,0,0,0,.09.88c.23.5.62.43.48.8a2.53,2.53,0,0,0-.35,1.49c.12.67-.59.52-1.55-.27s.14-.36-.26-1.11-.89-.39-.91-.87,1,0,1.25-.29-.16-.92-.16-.92l1.05-1s.14-.71.23-1,.28-.73,1.18-1a1.21,1.21,0,0,1,1.35.24l.55-.78a5.76,5.76,0,0,1-.78-.89c-.28-.42.35-.33.75-.4s.27-.39.86-.91,1.24.4,1.24.4l.77-.27s.75-.41,1.42-.87-.16-1.27-.16-1.27l-.87.09a1.67,1.67,0,0,1-1.16,0c-.66-.23-.3-.91-.3-.91a.76.76,0,0,0-.13-1.13c-.65-.57-.26,0-1.95.95s-1.92.76-1.92.76-.77.27-1.94.61-1.66-.11-2.44-.66-1.11-.08-1.48.13-.13.84.65,1.38a1.78,1.78,0,0,0,.61.31l-.14,0a5.54,5.54,0,0,0-2.19.79c-1.44.74-.73.07-.73.07s.1-.16.38-.55,0-1.37,0-1.37,0-.69.09-1.79-.82-1.16-.82-1.16l-1.29,0a4.89,4.89,0,0,1-1-.92c-.28-.43.48-.36,1.21-.08s.37.14.79-.14-.38-1.44-.38-1.44l.34-1.15a2.7,2.7,0,0,0-.83-1.63c-.85-.94-2.14-.1-2.14-.1a1,1,0,0,1-.7-.49c-.36-.49.29-.26.76-1.09a1.24,1.24,0,0,0-.34-1.51l.23-1.82a1.78,1.78,0,0,0,.44-1c.1-.63-.27-.43-1-.44s-.41-.41-1.09-1.11-1.8.25-1.61,1.31-.29-.09-.7-.49-.77-.07-1.86-.49-.11-.19-.17-.93-1.24-1.56-1.24-1.56l-.53-.72a7.9,7.9,0,0,1-1.57.41c-1.06.19-.5-.11-1.28-.66s-.19.1-1.07.53-.47,0-1.57.75.87,1.08.87,1.08l.33,1,.37,1.78.35,1.17,1.93,2a8.45,8.45,0,0,0,2.36.61c1.4.16.78.89,1.22,1.43a5,5,0,0,0,1.74,1l-.32.47-.57,1.8a6.74,6.74,0,0,0-.48,1.18,2.69,2.69,0,0,0,.46,1.84c.39.61-.42,1.1-.05,2.06s1.27.18,1.27.18a13.91,13.91,0,0,1,1.45.08c.63.1.22.51-.13.85s-.34,0-1,.37-.2.45.24,1,.68,0,1.42,0,.61,0,.61,0l.12,1.82-.23,1-1.17.34-1.22.43-1.93-.07-.23.65,1.48.22s.62.43.24.64-.37.2-1.47.12-.29,1.08-.29,1.08l2-.09,1.47.56-.94.51-1.69.1-2-.13-.33.81,1.26.53.12,1.48,2.3,2.19a10.48,10.48,0,0,1,2.67,2.68c.7,1.31.87,3,1.41,4.94a19.51,19.51,0,0,1,.64,5.73,3,3,0,0,0,1.1,2.16,4.27,4.27,0,0,1-.33,2.21,1.78,1.78,0,0,0-.1.53,1.94,1.94,0,0,0-1-.75c-.43-.13-.49.7-1.75,2.26a4.56,4.56,0,0,1-2.78,1.72,3.81,3.81,0,0,1-2.2-.33c-1.54-.55-1-.34-1.55,0s-2.25-.53-2.25-.53-3.09,5.51-3.67,6.59a6.21,6.21,0,0,1-2.16,2.64c-1.41,1.08-1.12,1.53-1.47,3.6s-1.3,1.13-2.74,2.27-1.8,1.46-2.81,2.38-1.15,1.36-2.52,2.76-1.57,1.19-3.28,2.47-1.6,1.61-2.78,3.32-.8,1.49-1.87,4-.82,2-1.54,3.72a21.29,21.29,0,0,1-1.43,2.81,13.41,13.41,0,0,1-1.63,2.32c.05.48.11,1,.22,1.69.43,2.39,1.66,1.86,1.66,1.86a6.17,6.17,0,0,1,.18-.75c.13-.43.39-.07.83.06s.63.09,1.06.22.34-1,.47-1.42A3.06,3.06,0,0,1,405,299a.72.72,0,0,1,1,0l1-.69-.39,3s-1.28.33-1.52.68.62.61,1.13.62,1.77.71,1.76,1.23-.86,1-.86,1-1.35-1.3-2.35-1.13-1.11.1-1.46-.15-.82-.57-1.75.52-.93.57-1.48.36-.71,0-1.43.57-1.16.4-1.77,1a2.91,2.91,0,0,0-.26,2.61c.22.68.43.64-.2,1.78s-.59,1.85-.24,2.09.26.88.2,1.71.22.68.2,1.71a2.33,2.33,0,0,0,1.1,2.16c.55.21,1.69-1.43,2.14-1.81s-.62-.61-1-1.06.38-.78.38-.78a2,2,0,0,1,1.12-.61c.51,0,.22-1.06.22-1.06a3.45,3.45,0,0,1,.79-1.37c.52-.5.55.21.45.84a7.19,7.19,0,0,1-.3,1.18l1.87,1.31c.47.33,0,.52-.38.79s-1.14-.11-1.79.31,0,.71.25,1.39-.05.83-.07,1.35a.81.81,0,0,1-1.12.61c-.35-.25-.29-1.08-.29-1.08a3.55,3.55,0,0,0-1.53.68c-.52.5-.69.74-1.21,3s0,2.46.61,2.87,1.41-1.28,1.41-1.28a2.27,2.27,0,0,1,.59-1.33c.52-.5.56-.31.91-.06s.33-.47.85-1,.47.32.25,1.39.62.61,1.22.5a6.22,6.22,0,0,0,1.08-.29l-.14.43.94.66-1.35.44s-1,.5-.7.74a1.93,1.93,0,0,0,1.46.15,3.52,3.52,0,0,1,1.62.43,2.4,2.4,0,0,1-1,.5,7.94,7.94,0,0,0-1.59.28,1.85,1.85,0,0,1-.8.14l-.7-.49-.74,1.05.9,1-1.45.56s-.39.07-.73-.69a3,3,0,0,0-1.24-1.21l0,1.42a7.28,7.28,0,0,0-1.25-.7c-.55-.21-1.72-.51-1.72-.51s.84-1,1.09-1.33-.95-.14-1.43.05a4.2,4.2,0,0,1-1.19.21,6.48,6.48,0,0,1-2,.36c-.64-.1-.85.45-.86,1s.5.52,1.09.93.5.53.63,1.84.41,1.16.41,1.16a1.75,1.75,0,0,1,.72,1.2c0,.71-.24.35-.57.82a53.1,53.1,0,0,1-.69,4.22c0,.71.55,1.95-.35,3.24a3.57,3.57,0,0,0-.41,2.84,4,4,0,0,1-1.13,2.35,24.54,24.54,0,0,0-1.67,2.14c-.33.47.44,1.36.32,1.79s-.48,1.93-.48,1.93a14.89,14.89,0,0,1,.07,3.88c-.31,1.19.55,3.7.55,3.7s-.09,4.11,0,5,.22.68-.32,1.69-.68,2-.13,2.18a.82.82,0,0,1,.55.73s-.93.57-1,1.2a6.8,6.8,0,0,1-.5,3c-.61,1.14.24,1.9.38,2.7a3,3,0,0,1-.62,1.37h0s1.25,0,3.29.1,3,.14,4.59.35,1.63,1.74,3.24,1.68,2.78.81,1.57,3.34-1.49,2.42-2.37,4.68-1.21,3.63-.22,4.18.46-.42,2.79,1.25,5.26,2,5.23,3.79.47,2.93,2.09,4.59,2.54,1.71,3.12,3.28,1,2.23.16,4.18c-.2.42-.35.77-.51,1.1l.44,0S412,408.29,414.8,408.93Z"</t>
  </si>
  <si>
    <t xml:space="preserve">&lt;path d="M459.3,219.32l.39-.88,1,.5-.17.57A1.41,1.41,0,0,1,459.3,219.32Z" </t>
  </si>
  <si>
    <t xml:space="preserve">&lt;path d="M450.05,217.27l-.3-.9s.41-1.58.87-1.25.8-.14.79.54a6.8,6.8,0,0,0,.64,2.08,16.92,16.92,0,0,1,1.81,1.73l-.6.51-2.05,0-1-.24a1.1,1.1,0,0,0,.66-.93A2.74,2.74,0,0,0,450.05,217.27Z" </t>
  </si>
  <si>
    <t xml:space="preserve">&lt;path d="M461.26,247.41a10,10,0,0,1-.44-1.7s.7-.67,1.17-.34.08,1.21.06,1.9S461.26,247.41,461.26,247.41Z" </t>
  </si>
  <si>
    <t>&lt;path d="M450.47,205.72a2.55,2.55,0,0,1,.08-1.11c.17-.58,1.27-.5,1.27-.5l1.42.3.83.81-1.28.5a3.17,3.17,0,0,1-1.48.12Z"</t>
  </si>
  <si>
    <t>" d="M476.44,524.62c-1.7.57-2.66-1.55-2.66-1.55a13.43,13.43,0,0,0-4.28-3.51c-2.44-1.12-1.8-.32-2.34.86s-2.49,1.82-3.2,3.75-1.21.7-2.53,1.21-1.38,1.62-4.75,3.16-1.28-1.29-1.25-3.64-2.61-2.53-4.53-3.9-2.13.88-3.42,2.32a26.21,26.21,0,0,0-3.26,4.38c-2,3-1.79-.87-3.35-2s-2.68-1.41-3.94-2.81-2,.7-2,.7a31.33,31.33,0,0,1-.43,3.75c-.39,2.49-.23.77-1.31,3.16s-1.36,2.09-2.54,3.89-.64,1.18-1.81,4.31-.62,1.83-.5,4.5-.88,1-.94,3.5-.35,2.13-1.67,4.48-1,1.12-2,2.94-.83.7-2.49,2.63a8.12,8.12,0,0,0-1.93,3.71c1.43-.56,2.92.3,3.71.67s.48-.18.45-.89.18-.75.93-1.1,1.37-1,1.16-.4-.29.66-.66,1.45-.22,1.06-.22,1.06,1.72,1,3.4,1.86.52,1.76.18,2.74a24.32,24.32,0,0,0-.6,3.59,2.42,2.42,0,0,1,.4,1.67c-.14,1-.54,1-.54,1l1.29.9c.58.41.64,1.32,1.12,2.88a2,2,0,0,0,2.75,1c.36-.27,1,0,1.83-.12a10.34,10.34,0,0,0,1.78-.32c.48-.18.49-.7.87-1.48s0-1.23.48-1.94,1.77.72,2.65.46.13-.94,1.45-1.59a9.87,9.87,0,0,0,3.18-2.31,15.69,15.69,0,0,0,2.61-3.22c.49-.7,1.32-.64,2.4-.94s.16-.23.9-1.28a.89.89,0,0,1,1.51-.17,16.86,16.86,0,0,0,1.77-1.54,38.54,38.54,0,0,1,3.16-3c.73-.54.9-1.29,2.1-2s1.27.19,2.15-.06.86-1.49.76-2.09.17-.74.58-1.33,3.33-3.77,3.94-4.39a24.55,24.55,0,0,1,2.54-1.88,5.39,5.39,0,0,0,1.67-2.14,10,10,0,0,0,1.1-3.07,3.64,3.64,0,0,1,1.27-2.07c.36-.27,1.35-1.67,2.28-2.76s1.54-3.45,2.1-5.49.42-1.1,1.16-2.16.76-2.08,1.47-3.85q.15-.33.33-.69S478.14,524,476.44,524.62Z"</t>
  </si>
  <si>
    <t>" d="M85.77,801.11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h0a5.91,5.91,0,0,1-.46-.86c-.64-1.42-1.93-.27-3.3-2.59s-1.3-3.89-1.29-6.87-1.62-2.36-2.88-4.28-2.62-1.07-4.49-2.27-1.76-2.72-2.36-4.8-.66-3.85-3.7-5,.19-3.39,1-7.26,1-1.87,2.67-5.08,2.35-2.78,3.42-4.71.44-2.92,3.21-4.7,2.14-3.43,3.85-5.78,1.07-2.78,3.21-5.56,2.35-3.21,2.78-5.56a51.38,51.38,0,0,0,.57-5.75l3.49-4.52,2.19-6.18s-3.47-1.73-5.18-2.38-1.15-4.63-1.15-4.63-3.34-1.57-6.12-.93-2.94-1.92-3.52-2.85.21-3.09,3.3-5.92-1.06-2.07-1.06-2.07-3.64-3.06-4.61-5-2.69-1.27-3.85-2.58-2.89-1.27-3.64-3.93-4.29-2.6-4.29-2.6a3.52,3.52,0,0,0-.16,1.44,2.12,2.12,0,0,1-.45,1.47L263,534.7l-1.11.38-.27,1.9a2.18,2.18,0,0,0-1.5.84c-.5.76.28,1.55.58,3.39a8.5,8.5,0,0,1-.34,4.18,6.06,6.06,0,0,0,.28,3.28,10.36,10.36,0,0,1,.49,5.54c-.52,2.34.44,1.83.68,2.95a20.09,20.09,0,0,1-.19,4.32l.8.93-.07.86.15,1.71s1.37.89,1.4,1.31-.42,0-1,.08-.2,2.61-.2,2.61-1.14-1.48-1.46-1.88.16,1.85.21,2.42a9.79,9.79,0,0,1-.14,3.3c-.34,1-.27,3.46-.68,3.65s-1,.36-1.08.81a4.18,4.18,0,0,1-1.42,1.7c-.42.18-1.29.11-1.38.69s.32,2-.75,2.93-.15,3.17-.15,3.17a2.41,2.41,0,0,0-.7.2c-.41.18-.73,1.5-1,2.09a29.89,29.89,0,0,1-1.69,3.59c-1,1.81-.2,1-.74,1.36a2.09,2.09,0,0,0-.77,1.07l-.85.07-.38.6a19.94,19.94,0,0,1-1.69,2c-.92,1-.3,1.47-.3,1.47l-.85.07a6.51,6.51,0,0,1-1.29,1.69,7.57,7.57,0,0,1-2.16,1.47c-.4.33-1.52.71-2.05,1.19a.73.73,0,0,1-1,.08l-1.38-1a11.21,11.21,0,0,0-1.94.75,2.45,2.45,0,0,1-1.39.54c-.71.07-3.07-.73-3.88-.08s.19,5.43.19,5.43l1.42-.27a4,4,0,0,1-.6,1.48c-.38.46.18,2,.18,2l-1.12-1.34,0,3.58-.86,1.66s-.56,3.49-.73,4.79-.46,2.91-.87,3.09a1,1,0,0,0-.49,1,4.71,4.71,0,0,1-.13,1.73c-.21.88-.39.47-1.18,1.25s.12,4.72,0,5.3-.7,3.5-.49,4.2a48.49,48.49,0,0,1-.57,8.22,5.87,5.87,0,0,1-2,3.61c-1.33,1.12-.73,3.07-.78,4.22s0,.43-.52,2.2,0,1.15-.38,2.18-2.32,4.65-2.79,5.83a82.44,82.44,0,0,1-4.34,7.69,13.4,13.4,0,0,1-2.39,2.21c-.41.19-.48,1-.55,1.92a2.91,2.91,0,0,1-1.27,1.83,9.43,9.43,0,0,0-1.56,1.86,63,63,0,0,0-3.73,6.48c-.72,1.65-.69,1.93-1.74,3a9.45,9.45,0,0,0-2.26,3.64c-.33,1.17-2.71,1.81-3.23,2.43a1,1,0,0,1-1.11.39,2.93,2.93,0,0,0-1.16-.19c-.57.05-.54.48-1,1.66s-4.24,2.39-5.07,2.74-2.48,1.08-2.86,1.69-.64.91-1.65,2.43-1.26,2-1.26,2l.79.78.75.51s-.82.36-1.38.55-.95-1.06-.95-1.06-.54.48-.93.8a4.79,4.79,0,0,1-1.39.55,5.76,5.76,0,0,0-1.76-.42,2.67,2.67,0,0,0-1.22.68l.7,1.51a4,4,0,0,0-1.1.53c-.4.32-.21.88-.32,1.32a7.9,7.9,0,0,1-1.65,2.43c-1,1.24-.83,1.94-.83,1.94s1.44-1.56,2-2,.88-1.37,1.43-1.7,1.5-.85,1.5-.85a4,4,0,0,1-.6,1.34l-1.3,1.54c-.51.62.17,1.85-.23,2.17a.5.5,0,0,1-.73-.07s-.28,0-1.09.66-.53.48-1.11.39a12.21,12.21,0,0,0-2.29,0c-.42,0-1.25,2.12-2.27,3.5s-2.64,5.82-3.93,7.51-3.3,1.58-4.55,2-2.77,2.82-3.19,4.58-.59,1.34-1.5,2.42a29.08,29.08,0,0,0-3,6.29c-.33,1.18-1.75,1.3-2.17,1.33s-.66.64-1.45,1.57l-1.29,1.54c-.39.46-.92-.64-1.24-1s-.73-.22-1.14.11-1.84,1.88-1.84,1.88a5.53,5.53,0,0,1-1.39.4c-.57,0-.55.34-1.22.82a.83.83,0,0,1-1.15,0,3.5,3.5,0,0,0-1.67.58c-.54.48-1,1.38-1.72,1.72s-.53.48-.89,1.23a3.56,3.56,0,0,1-1.14,1.68,15,15,0,0,1-2.85,1.83c-1.25.53-3.44,3.3-4,3.78s-4,3.93-4.92,4.44-.13,1.73-.5,2.48a7.47,7.47,0,0,1-2.65,2.38c-1,.51-1.7,1.87-2.6,3.1s-1.12.24-1.81.58-1.12,2-1.64,2.58-.73,1.5-1.61,2.87a4.42,4.42,0,0,1-2.72,1.66l-1.06,1a3.09,3.09,0,0,1-1.13.24,2.59,2.59,0,0,1-1.63-.57,7.65,7.65,0,0,0-1.44-.16,4,4,0,0,1-1.28.11c-.44-.1-.77-.65-1.1-1.05a2.51,2.51,0,0,0-1.22-.9,3.44,3.44,0,0,0-1.15,0c-.43,0-1,.51-1.76,1.16s-.27,1.88-.27,1.88a1.85,1.85,0,0,1-.84.22c-.56,0-.56.19-1.11.38s-.51.76-1.18,1.25-.13.16-.82.5-.28,0-.85.08-.3-.12-.75-.36a1.69,1.69,0,0,0-1.16-.19c-.43,0-.67.63-2.2,1.05s.31,2,.31,2a19,19,0,0,0-2.19,1.2c-.67.49.86,1.64.86,1.64a7.83,7.83,0,0,1-1.62,2.72c-.93.8-1.14,3.4-1.5,4.15s-.53.47-1.24.53-.72,1.64-.72,1.64l-1.42.13c-.86.07-.39.46-.59,1.48a6.84,6.84,0,0,1-.23,1.19v0A10.64,10.64,0,0,1,85.77,801.11Z"</t>
  </si>
  <si>
    <t>" d="M463.68,410.79a20.57,20.57,0,0,0-4.4,3.36c-1.76,1.53-2.73.91-3.57,2.45s-2,.42-3.22,3.08-2.39.42-3.91,1.52-2.7.58-4.06.82-1.62-1.92-1.14-3.6-1.57-2.58-1.57-2.58l-.47-.43a2.66,2.66,0,0,1-1.4,1.3l-2.44,1.14a22.69,22.69,0,0,1-4.28,1.51c-2.29.62-2.13-.59-2.31-2.76s-2-2.83-2.39-3.9-3.3-.15-4.76,1.1-3.47-2.26-4.51-3.24-1.62-1-4.45-1.63-3.25.47-3.25.47l-.44,0a22.52,22.52,0,0,1-1.85,3.35c-1.19,1.83-3,4.55-3.15,5.84s.24,4-.16,5.14-1.68,2.28-1.74,4.16-.84,4.16.78,4.78,1.54,1.4,2.24,3.36,2.95,1.37,2,4.75.14,2.13-.4,5.5-1,6-1,6c.55.21,3.72,1.91,4.07,2.15a18.76,18.76,0,0,1,1.36,1.3,9.52,9.52,0,0,1,2-.15c.63.09,1,1.05,1,1.05l-1.27.33s1.57,2,2,2.42,3,4,5.51,6.82,4.28,10.31,4.64,11.78-.11,1.67.39,2.19,1.76-.51,2.71-.89a7.26,7.26,0,0,0,1.85-1.15s-.42,1.1-.68,2-1,.89-2,1.18-.87-.26-2.18-.13,0,1.23.47,2.07,0,1.55-.3,2.93.06,2.65-.43,3.35-.23,1.06.1,1.79c-.05-.13-.11-.75,1.86-2.06,2.28-1.51,1.44-.39,4-3.47s.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h0c-.72-.18-1.53-1.14-2.43-1.07C466.65,409,465.62,409.75,463.68,410.79Z"</t>
  </si>
  <si>
    <t>" d="M149.6,953.41a9,9,0,0,1-2-3.91c-.63-2.52,1.22-3.88,2.58-6.79s-1-2.4-1.59-4.83-1-4.6-2.92-6.35-.41-3.37-1.64-5.8.14-4.25-1.43-6.43-.56-4.24-1.85-7.45-1.34-4.9-2.42-6.66.28-4.67,2.42-9.16-.51-4.5-.43-8.35.64-3.63,1.5-7.91,0-2.79-1.85-5.07-2.86-1.35-2.86-1.35a48.15,48.15,0,0,0-5,5.56,25,25,0,0,0-2,3.42l-5.4-1.54-.94-4a28.15,28.15,0,0,0,1.09-5.72c-.07-1.65.85-4.54.1-8.18s-.76-3.35.57-6.36,1.38-.74,4.76-1.63,3.14-1,4.23-3.22,0-2.95-.22-5.22-1.11-2.9-2.53-3.39-2.88-4.68-3.45-5.62-2.83-5.58-6.38-8-.09-1,1.84-3.77-1.4-4.09-2.36-5.72-2.65-1.86-4.55-2.35-2.69-.09-7,1-2.06-5.68-2-5.71a2.92,2.92,0,0,0-1.57,1.71c-.69,1.74-3.21,1.71-6.84,3.64s-1.23-1.74-1.75-2.56,1.1-3,3-5.36-.69-3.63-1.54-5.46-4-2.45-4-2.45-1.36-1.35-5.12-1-1.75-.12-4.31-.21a10.64,10.64,0,0,0-3.85.39v0a.92.92,0,0,1-.48.45c-.69.35-1.14.1-1.57.14s-.4.32-1.32,1.26.52,1.1.52,1.1l1.22.76s.24,1.12.29,1.69,0,.28-1.22.82-1.86,0-2.52.65-1.51-.87-1.51-.87L74.46,809s.76.51,1.38,1-.37,2.32-1.33,2.83a3.58,3.58,0,0,0-1.6,1.43c-.24.46-.3,1.46-1.69,1.87s-1.2,1.11-1.4,2.14-.37.59-1,1.65-1.23,2.26-1.23,2.26a2.08,2.08,0,0,0,.28,1.55c.49.68.59,1.81.95,4.37s1.18,2,1.18,2a8.56,8.56,0,0,0,1.44,0c.71-.07.76.5.82,1.22a.56.56,0,0,0,.76.5,1.55,1.55,0,0,1,1.06.62c.33.55-.06,1-.28,1.75s.18,2-.45,3.05-3,2-3,2a18,18,0,0,0,2-2.9c.36-.9.63-2.64.31-3L70.79,831s-1.11.38-2.08.75-.8-.93-1-1.34-.39-1.12-1.25-1.19-1.73,1.59-2.28,1.79-.52.61-.89,1.36-1.91,1-2.74,1.39-.71,1.78-.71,1.78l-1,.37a6.46,6.46,0,0,1-.75,1.36,1.54,1.54,0,0,1-.95.51l.42,1.54a12.51,12.51,0,0,1,1.83,1.27,9.69,9.69,0,0,1,1.8,2.57l-1.08-.91A9.06,9.06,0,0,0,58,840.52a2.1,2.1,0,0,0-1.58,0c-.43,0-.42.18-1.64,1s.44,1.68.44,1.68l1.06-1,1.2,2.19.81,1.07-.05,1.15a7.62,7.62,0,0,0-.63.92c-.25.45,0,.57.27,1.41a1.3,1.3,0,0,1-.46,1.33l-.9-.5-.68-1.23.31-1.31.44-1.48-.47-.53-.66-.94a2,2,0,0,0-.87-.07c-.56,0-.6-.38-1.34-.6s-.9,1.08-.9,1.08a7.7,7.7,0,0,1-1.79.88c-1.12.38-.37.74-.45,1.47s.37,1,1.16,1.76,1.11,2.91,1.32,3.61a8.26,8.26,0,0,1,0,1.86c.06.71.36.83.68,1.23s.9.5,1.66,1,.66.94.85,1.5-1,1.09-1,1.09a14.29,14.29,0,0,1-1.22-.9,1.26,1.26,0,0,1-.5-.81,6.15,6.15,0,0,1-1.06-.62c-.76-.52.07-2.45,0-2.88a7.46,7.46,0,0,0-.45-1.82c-.17-.41-.62-.66-1.1-1.19s-.08-.85-.27-1.41-.63-.66-1.71,0a2,2,0,0,0-1,1.8,5.72,5.72,0,0,1-.68.35,4.09,4.09,0,0,0-1.48,1.13c-.52.62-.32,1.17-1.27,1.83s-1-.2-1-.2-.14,0-.52.62-.09.59-.19,1.16-.24.46-1.42,1.71-.66,2.35.21,2.42,1-.37,1.4-.41.16.27,1.07.77,1.09,1,1.54,1.29,1.95,1,1.95,1l-.23.59a15.83,15.83,0,0,1-2.07-.68c-.45-.24-1.83-1.27-1.83-1.27l-1.42.12c-.43,0-1.41.27-1.41.27a3,3,0,0,0-1-1.2c-.6-.38-.7.2-.91,1.08s-.76,1.07-.39,2,.49.68,1.25,1.18.65.94,1.16,1.76a2,2,0,0,0,1.66,1,18.21,18.21,0,0,0,2.55-.36c1-.09,1.14-.1,1.33.46s-.57,0-1.27.24-2.66.81-3.08.85.22,2.05.46,2.88a2,2,0,0,0-.56-.72A6.19,6.19,0,0,1,40,868.9c-.19-.56-.36-.83-.71-1.66s-.78-.65-1.4-1.17a3.63,3.63,0,0,0-.91-.63l-2.26,5.35.33.4.85-.07c.71-.06.45.25,1.38,1s1.19,2.18,2,2.83,2.61.35,2.61.35l-.69.34a4.33,4.33,0,0,1-1.42.13,10.38,10.38,0,0,1-2.07-.68c-.75-.36-.5-.81-.85-1.5s-1.21-.76-1.79-.85a3.77,3.77,0,0,1-1.19-.47l-2.33,2.78,1.21.76a2.06,2.06,0,0,1,.36.83c.2.7.07.85.27,1.41S34.48,879.41,35,880a4.83,4.83,0,0,1,.89,1.93c.2.69-.07.85.39,1.25s.75.37,1.76.42a6.88,6.88,0,0,0,2.52-.66,11,11,0,0,0,1.78-1c.68-.35.92-.95,1.61-1.29a2.58,2.58,0,0,1,1.56-.14,5.87,5.87,0,0,1-1.25,2.12c-1,1.23,0,.28,1,1.2a6.86,6.86,0,0,0,1.54,1.3c1.07.76,1,.34,1,.34s.38-.61.81-.64a1.06,1.06,0,0,1,1.07.76c0,.43-.53.48-1.27.26s-.42,0-1.24.53-.29,0-1.46-.3-.77-.65-1.41-1.31-1.26-1.32-2.1-1.11a7.53,7.53,0,0,1-2.55.38c-1.15,0-1.8.72-2.78,1s-.23.59-.11,2,.93.78,1.86,1.56a2.9,2.9,0,0,0,1.92.69s.17.27,1.48,2.16.94.92,2.59,1.78a2.59,2.59,0,0,1,1.62,2.15s-1.68.43-2.09.61-.79-.79-1.27-1.32A4.45,4.45,0,0,1,42,893a4.85,4.85,0,0,0-1.9-2,9.11,9.11,0,0,0-1.63-.57s.24,2.7-.29,3.18-.61-.38-1.22-.9.23-.59.86-1.51-1-.34-1.9-2.13-.65-.94-1.7-1.42-.56.19-1.91,1.17-1,.08-1-.34.5-.9.5-.9a6.8,6.8,0,0,0-1.22-.76,8.2,8.2,0,0,1-1.21-.75c-.6-.38-.34-.69-1.26-1.33s-1.37.7-1.86,1.75-.38,2.18-1.16,3.1,0,1.72.35,2.27,1,.19,1.73.13a7.6,7.6,0,0,1,1.72,0c.72.08.73.23,1.35.75s.8-.65.8-.65.73,1.8.49,2.25-.17-.27-1.2-.61a21.52,21.52,0,0,0-3.9-.38s-2.07.91-2.78,1.11-.74,1.35-.72,3.21.43,4.84-.35,5.77-.44,1.47-.17,3-.58,1.49,1,1.35,1-.37,1.81-.59a4.06,4.06,0,0,0,1.52-.7,16,16,0,0,1,3-1.42c.84-.22,2.09-.75,2.32-1.34A6.75,6.75,0,0,1,33.72,902a5.49,5.49,0,0,1,1.53-.55,15.21,15.21,0,0,0,2-1.48c.65-.62,1-1.23,1.46-1.27s0,.29-.05,1.16-.47,1-1.3,1.4a6.63,6.63,0,0,0-1.92,1c-.53.48-2.13,1.77-2.13,1.77a19.43,19.43,0,0,0,2.15.1,15.29,15.29,0,0,1,2.69-.38c.72.08-.09.58-.73,1.5s-1.27.25-1.27.25-2-.4-2.92-.6-1.36.83-2.19,1.19a29.67,29.67,0,0,0-3,2.12c-1.22.82-2.12.33-2.53.65s0,1,.5,2.4.37,1,1,1.49,1.13-.25,2.1-.62,1.08-.67,1.91-1,.69-.34,1.79-.87a8.21,8.21,0,0,1,2.24-.63c.84-.21,1.54-.42,1.54-.42a5.75,5.75,0,0,1-1.18,1.26,10.34,10.34,0,0,1-3.61,1.31,4.37,4.37,0,0,0-2.59,1.52c-.65.77-1.65.86-2.47,1.36a.63.63,0,0,0-.28.3c0,.12.08.26.12.4a1.33,1.33,0,0,0,.4.28,1.73,1.73,0,0,1,.38,1.12,2.8,2.8,0,0,0,.24,1.12,9,9,0,0,1,1.67-.58c1-.22,1.22-.82,1.77-1s1.27-.26,2-.46a11.19,11.19,0,0,1,2.79-.81,3,3,0,0,0,1.55-.43c.41-.17.5-.76.93-.79s.46.39.78.78a.87.87,0,0,1,.11,1.14c-.25.46-.72.06-1.84.31s-.83.36-1.23.68a11.27,11.27,0,0,0-1.28,1.83c-.63.92-.88,1.37-1.29,1.54s-.61-.38-1.34-.59-.72.06-1.52.7-.7.21-1.37.7A7.17,7.17,0,0,0,27.88,922c-.79.79-1.52.71-2.77,1.11a22.21,22.21,0,0,1-3.22.85c-1.41.27-.58-.09-.9-.49s-1.7.29-2.69.37a4.28,4.28,0,0,0-2.49,1.09c-1.21.82-.79.78-1.4.26s-.2,1-.31,1.47a1.94,1.94,0,0,0,.43,1.68,3.62,3.62,0,0,1,.26,3c-.37.6-.19,1,.22,2.42a7.87,7.87,0,0,0,.92,2.35c.51,1,0,1.58.52,2.68s1.16.19,1.11-.38.06-1,2.6-1.38,3.84-3.63,4.49-4.4,1.65-4.16,1.89-4.61.63-1.06,1-.37-1,3.1-1.91,4.32-.46,1.34,0,1.72,1.36-.84,2.07-1a6.25,6.25,0,0,1,1.56-.14c.71-.06,1.33-1.12,2.34-1.06s.34.54-.63.91,0,.58-.17,1.45-.27.17-1,.23-2.06,1-3.26,2-1.1.52-1.43,1.7a25.16,25.16,0,0,0-.24,3.74c-.11.44-.45-.25-1.23-.89s-.31,1.32.11,2.86.43,1.67.81,1.07a1.92,1.92,0,0,1,1.49-1c.84-.21.72.08,1.16.19s.39-.47.78-.93.06-1,.44-1.48a1.39,1.39,0,0,1,1.11-.38,1.13,1.13,0,0,1-.19,1c-.38.61.05.57.62.52s.87-1.51.87-1.51.21-.88.78-.92.1-.44,0-1.3a3.45,3.45,0,0,1,.12-2c.34-1,1-.52,1.51-.71s.1-.58.47-1.19S35,934.25,36,934s1.12-2,1.63-2.58,1.71-.15,1.71-.15-1.31,1.4-2.36,2.49-.2,1-1.31,1.41-.54.33-1.2,1-1,1.53-.73,3.22-.1.44-1.14,1.68a4.8,4.8,0,0,0-.71,3.35,4.9,4.9,0,0,1-1.08-.9c-.63-.67-.55.33-.56,1.77s-.07.86-.6,1.34-.26.31-1.25.54-.4.32-.88,1.36-.49.91.15,1.71.89.35,2.14,1.53,1.13,1.48,1.13,1.48a21.09,21.09,0,0,1,2.69-.38c1.71-.15,1.32.32,1.77.57s.39-.47.62-1.06,1.37-.84,2.77-1.11,2.34.51,4,.23,1.7-.29,2.28-.2a8.77,8.77,0,0,1,1.63.57l.83-.36c.41-.18.86.06,1.33.45s.43.11,2,.12.3.11,1.34.6a15.83,15.83,0,0,1,1.81,1c.9.49,1.05-1.1,1.61-1.29s2.13-.19,4.82-.57,2.2.53,2.42-.21a5.09,5.09,0,0,1,1.62-2.72c1.2-1.11-.48-2.25-.57-3.25s.25-.45.93-.79a2.75,2.75,0,0,0,1.36-2.56c-.23-1-.53-1.1.41-1.75s5.24.82,7.46,1.64,1.39,1.17,2.73,1.76,1.39-.55,1.82-.59.18,2.14.18,2.14.18.41,1.55,1.29.48.53,2.33,2.09.57,1.53,0,2.87-1.29.11-1.29.11a11.58,11.58,0,0,0,.88,1.79c.32.4.3.12.86.07s.47.39,1.68,1.14,1.11,1.19,1.43,1.6.46.38,1,.19a6.13,6.13,0,0,1,2.82-.53c.88.21.57-.05,1.46.3s-.2-.7-.4-1.25.21-.88,1.93-.89.87.07,1.67-.57a1.81,1.81,0,0,1,1.82-.45c.73.08,1,.34,1.86-.16a4.07,4.07,0,0,1,1.94-.74,9,9,0,0,1,2.84-.25c1.29,0,1.63.57,2.86,1.61s1.74,1.85,2.66,2.49a3.52,3.52,0,0,1,1.62,2.15c.38,1.12.72,1.66,1.17,1.9s.65-.77.61-1.2a1.2,1.2,0,0,1,.76-1.21c.55-.19.57-.05.81-.5s-.48-.53-1.27-1.46.28-1.61,1.09-2.25,1.15,0,1.21,2.33.87,1.78,2,2.84-.81.64-1.78,1-.15,1.59-.8,2.37-.54.33-1.42.12,0,.14-.52.62-.73-.22-1.89-.26-.34,1-.34,1a7.87,7.87,0,0,1,0,1.57c-.1.44-.2,1,.37,1s.43,0,1.46.31.94.91,1.31,1.89.64.66,1.24,1a12.4,12.4,0,0,1,2.25,1.1c.77.65.68-.35.44-1.47s-.64-.81-2-1.41a2.18,2.18,0,0,1-.71-3.23c.62-1.06.83-.21,1.75.42s1,.19,2.43-.07a15.75,15.75,0,0,0,2.53-.51,3.79,3.79,0,0,1,2.29,0,2,2,0,0,1,1.38,1,9.56,9.56,0,0,0-1.27.25,8.28,8.28,0,0,1-2.57.09c-1.57,0-1.27.26-2.74,1.38s-.34,1,.09,1,2-.32,2.83-.39l2.7-.24A26.7,26.7,0,0,0,128,966a5.2,5.2,0,0,0-.88-.21c-.58-.09-.2-.7.34-1s-.21-.84.29-1.61,3.13-.27,3.13-.27a3.43,3.43,0,0,1-1.36.84c-1,.37-.52.62,0,1.29s.71-.06,1.68-.44.79-.78,1.35-1,.57,0,1.58,0,.26-.32.07-.73.51-.76.51-.76.73.08,1.59.15a1.3,1.3,0,0,0,1.23-.69s.06.72.15,1.71.5.82,1.48,2.16.48.54.55,1.39-.21.88.24,1.12.17.28,1.09.91.71-.05,1.55-.27a16.5,16.5,0,0,1,3-.41c1.43-.12,1,.2,1.8,1s1.16,0,1.7-.29.72-.06,1.11-.38-.27-1.56-.27-1.56a2.54,2.54,0,0,1,.72.09c.44.1.46.38,1.53,1.15,0,0-1.23-6.6-1.63-9.24S149.6,953.41,149.6,953.41Z"</t>
  </si>
  <si>
    <t>" d="M366.49,613.78a3.67,3.67,0,0,1,1.09-1.58s-.62.67-2.16-.67-2.62.85-4.91,0-2.63-.39-4.12.41-2.11.38-4.79,1.55-3.26.77-4.07,4.21-.9,1.69-3.32,3.43-1.54,1.23-3.22,3.7-.86,2.78-2.25,6.18-.29,1.72-3.1,1.95-1.41,2.43-3.65,3.54-1.27,2.66-3.76,3.68-1.85,4.94-2.58,6.83a14.46,14.46,0,0,1-3.76,5.06c-1.59,1.46-1.71.38-4.45.19s-1.5.37-3.54-2.64,1-2.55-.08-5.11-1.92-2.22-4.6-4.09-.32-3.83-2.57-6.17-1.33-.41-2.75-1.76-2.49-1-2.7-3-1.71-1.93-3.58-2.53-1.55,3.82-2.61,5.88-1.19,2.18-2.93,5.55-1.73,3.4-3.65,5.22c-1.42,1.35-1.95,1.5-2.39.91h0a17.22,17.22,0,0,1-4.35,6.52c-2.89,2.4-2.14,2.18-4.37,5.13s-2.25,3-4.35,5.63-2.38,2.7-4,4.81-2.06,2.9-3.86,5-2.72,2.93-4.58,5.5-1.93,4-4.06,7.09,0,2.29-3.78,4-4.16.4-8,.36-3.44,1.84-6.43,2.27-4.32,2-5.62,3.61a39.64,39.64,0,0,1-4.87,4.3,46.43,46.43,0,0,0-5.17,6.51c-2,2.85-2,2.76-4.07,5.48s-2.69,3.33-5.23,6.32-1.14,3.94-3.07,5.22-3.42,3.21-7.27,4a4.92,4.92,0,0,0-2.7,1.2h0s-1.94,3.51.73,5.35,2.47,3.79,6,2.93,1.82-1.19,5.56.26a65,65,0,0,1,7.1,2.91c2.1,1.11,3.46-.24,3.18,2.83s-1.16,1.84,2.15,4,2,2.44,4.63,3.81,4.22,5.2,4.22,5.2a33.29,33.29,0,0,1,3.22,6.16,30.69,30.69,0,0,0,2.33,5.09s-.57,5.38,1,5.49,1.32.44,3.52,1.27,6.49,5.31,6.49,5.31a17.14,17.14,0,0,0,3.09-2.27,20.6,20.6,0,0,0,1.45-1.56,6.57,6.57,0,0,1,1.89-1.31c.81-.51,1.07-.81,2.56-1.8a35,35,0,0,0,3.09-2.42c.8-.65,2-1.76,3.06-2.71s.85-.07,2.53-.51,3.41-2,4.22-2.52,3.89-3.06,3.89-3.06.53-.47,1.46-1.41,4.93-4.16,5.61-4.65a6.56,6.56,0,0,0,1.39-2.13c.24-.45,2.12-.32,2.66-.66s2.92-2.69,5.09-2.45,3.66-.75,6-1.39,3.43-1.74,4.28-1.81,2.47-.74,4.45-1a10.88,10.88,0,0,0,4.7-2,3.39,3.39,0,0,1,2-.45l-1,1.14.22,1.41a6,6,0,0,1,1.45,1.31c.95,1.07.53.62,1.37.36s.92.77,1.22,2,.76-.07,2.24.37.51.43.93.87,1.23-.1,2.19-.09,1.35.17,2.21.19.37-.23.48-1.09-.13-.47-.65-.91a11.91,11.91,0,0,1-1.58-2.72c-.79-1.46-.11-1.33-.11-1.33l.25-1.55-.69-1.28a3.59,3.59,0,0,1,.09-1.15c.15-.49.34-.42,1-.47s.42.44.88,2.31a5.57,5.57,0,0,1,.22,2.56,6.89,6.89,0,0,0-.36,1.47c-.11.86,1.05,1,1.18,1.42a4.44,4.44,0,0,0,1.28,1.51c.4.25.47,0,1.09-.67s.74-.16,1.51-.13,0-1.72,0-1.72l.65-.25.82-.45v-1a1.59,1.59,0,0,0,1.37.35c.85-.17.14-1.73.13-3a3.24,3.24,0,0,1,.32-1.75l0-1.53s-.24-.65-.37-1,.16-.3.41-.8-.37-.83-.76-1-.51-.95-.41-1.39a5.74,5.74,0,0,0-.45-1.83l-1.13.25-.23-1.13-.92-.63-1,.5s-.17-.26-1.2-.6-.65.77-.61,1.2.26,1.26-.31,1.31-1.15-1.61-1.79-2.42-1.05,1.09-1.05,1.09a4.63,4.63,0,0,1-1.13,1.82c-.68.49-.22-.83-.38-2.69s-.62-.52-1.41-1.31-1.13-1.47-1.86-1.55-.54.33-1.53.42-1.25-1.18-2.32-2-.47-.39-.85-1.5,0-1.72-.59-3.39-2-4.55-2-4.55a8.21,8.21,0,0,1-.86-1.65,7.52,7.52,0,0,1-.4-3l.37-2.33-.47-3.68.47-2.91.73-3.07a28.85,28.85,0,0,1,1.43-3.28c1.33-2.84,1.76-1.16,1.76-1.16l1.09-2.24,1.91-1.17,1.55-.28,4.13-1.94,1.52-.7,1.82-.45,1.14-1.68.05-1.14,1.81-2.18,1.22-.82,2.8-.81,2.07-.9.34-.89,1.22-1,.31-1.31.17-1.31,1.08-.81a4.37,4.37,0,0,0-.61-3.67c-.19-.56.95-2.24.95-2.24l1.81-2.3,1.32-2.84.95-2.23.1-2.16,1.16-3.12-.88-1.92s1.05-1.1,1.57-1.72a8.73,8.73,0,0,0,1.41-1.84,5.2,5.2,0,0,0,.42-1.76l-.34-2.26s0-.42,1-2a14.09,14.09,0,0,1,1.68-2.15l.78-2.5,1.94-.74,1.59.14,1.21.61a4.07,4.07,0,0,0,1.86,0c1.12-.24.5-.76,0-1.43s-.45-.11-1.3,0-.7-1.52-.23-2.71A8,8,0,0,1,356,635a23.42,23.42,0,0,0,1.76-2.73,13.22,13.22,0,0,1,1.64-2.58,21.43,21.43,0,0,0,1.65-2.44,14.92,14.92,0,0,1,2.1-2.19,28,28,0,0,0,3.28-3.44c1.29-1.69.18-2.88.11-3.59S366.41,614.5,366.49,613.78Z"</t>
  </si>
  <si>
    <t>&lt;path d="M472,278.59a3.13,3.13,0,0,1,.7-.67c.48-.36.57.17,1,.5s.1.53-.34,1.16-.38.2-1.06.18S472,279.28,472,278.59Z"</t>
  </si>
  <si>
    <t xml:space="preserve">&lt;path d="M478.83,264.12l.13-.84,1.5-.81,1.09.76a4.8,4.8,0,0,1-1,1.82C479.8,265.73,479.71,265.2,478.83,264.12Z" </t>
  </si>
  <si>
    <t>&lt;path d="M488.84,289a3.94,3.94,0,0,1,.19-1.26,1.41,1.41,0,0,1,1-1.14,4.91,4.91,0,0,1,.76,1.24c.25.63,0,.94,0,1.63s-.5,1-.83,1.51-1.22.08-1.22.08A6,6,0,0,1,488.84,289Z"</t>
  </si>
  <si>
    <t>&lt;path d="M520,305l-.51-.59a2.28,2.28,0,0,1,1-.72c.64-.25.68,0,1.26.19s.3.9.3.9A2.1,2.1,0,0,1,520,305Z"</t>
  </si>
  <si>
    <t>&lt;g id="Borders"&gt;</t>
  </si>
  <si>
    <t>&lt;g id="Lakes"&gt;</t>
  </si>
  <si>
    <t>&lt;path d="M399.87,298.87a13.41,13.41,0,0,0,1.63-2.32,21.29,21.29,0,0,0,1.43-2.81c.72-1.7.47-1.21,1.54-3.72s.68-2.29,1.87-4,1.06-2,2.78-3.32,1.92-1.08,3.28-2.47,1.51-1.84,2.52-2.76,1.37-1.23,2.81-2.38,2.39-.21,2.74-2.27.06-2.52,1.47-3.6a6.21,6.21,0,0,0,2.16-2.64c.58-1.08,3.67-6.59,3.67-6.59"</t>
  </si>
  <si>
    <t>&lt;path d="M462.35,277.56a22.34,22.34,0,0,1-1.32,3.28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t>
  </si>
  <si>
    <t>&lt;path d="M388.13,376.92s1.25,0,3.29.1,3,.14,4.59.35,1.63,1.74,3.24,1.68,2.78.81,1.57,3.34-1.49,2.42-2.37,4.68-1.21,3.63-.22,4.18.46-.42,2.79,1.25,5.26,2,5.23,3.79.47,2.93,2.09,4.59,2.54,1.71,3.12,3.28,1,2.23.16,4.18a26.77,26.77,0,0,1-2.36,4.45c-1.19,1.83-3,4.55-3.15,5.84s.24,4-.16,5.14-1.68,2.28-1.74,4.16-.84,4.16.78,4.78,1.54,1.4,2.24,3.36,2.95,1.37,2,4.75.14,2.13-.4,5.5-1,6-1,6"</t>
  </si>
  <si>
    <t>&lt;path d="M411.55,409.4s.42-1.11,3.25-.47,3.41.65,4.45,1.63,3.06,4.48,4.51,3.24,4.32-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t>
  </si>
  <si>
    <t>&lt;path d="M441.81,415.84s2.05.9,1.57,2.58-.22,3.84,1.14,3.6,2.54.27,4.06-.82,2.64,1.14,3.91-1.52,2.38-1.54,3.22-3.08,1.81-.92,3.57-2.45a20.57,20.57,0,0,1,4.4-3.36c1.94-1,3-1.81,4.42-1.92s2.66,2.39,3.58.16,1.66-2.54,3.14-2.72a17.65,17.65,0,0,1,4-.19c1.33.13,3.23.39,4.36-.17s1.25.74,1.82-.84a9.92,9.92,0,0,0,.42-3.64c.07-1.09-.66-.81.34-2.08s.8-.46,2.6-1.14,2.08-.1,4.61-.82,4.17-.48,4-2.36-.74-2.57-.18-3.69a28,28,0,0,1,1.54-2.8,15.15,15.15,0,0,0,1.16-4.62"</t>
  </si>
  <si>
    <t>&lt;path d="M427.07,491.38s-.43-.59,1.84-2.1,1.44-.39,4-3.47.65-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t>
  </si>
  <si>
    <t>&lt;path d="M473,456.55a4.26,4.26,0,0,1,0,3.34c-.71,1.93-.39,5-1.39,6.17s-1.59,4.71-.56,4.34,2.74.37,4.39.79a15.6,15.6,0,0,1,3.84,1.12c1.59.75,3.93,1.13,3.38,2.76s1.87,2.9,1,4.3a3.38,3.38,0,0,0-.33,3.68c.59,1.29.37,2.79,2.52,4.31s1.51,2.23,1.78,3.62-.05,4.22.23,5.48a16.78,16.78,0,0,0,1.79,3.62s1.34,3.78,2.78,3.1"</t>
  </si>
  <si>
    <t>&lt;path d="M419.3,560.51a8.12,8.12,0,0,1,1.93-3.71c1.66-1.93,1.47-.82,2.49-2.63s.74-.6,2-2.94,1.62-1.93,1.67-4.48,1.07-.83.94-3.5-.68-1.37.5-4.5.64-2.51,1.81-4.31,1.46-1.5,2.54-3.89.92-.67,1.31-3.16a31.33,31.33,0,0,0,.43-3.75s.7-2.11,2-.7,2.38,1.73,3.94,2.81,1.33,5,3.35,2a26.21,26.21,0,0,1,3.26-4.38c1.29-1.44,1.49-3.68,3.42-2.32s4.55,1.53,4.53,3.9-2.11,5.18,1.25,3.64,3.43-2.65,4.75-3.16,1.8.73,2.53-1.21,2.67-2.57,3.2-3.75-.1-2,2.34-.86a13.43,13.43,0,0,1,4.28,3.51s1,2.12,2.66,1.55,4.27.92,4.27.92"</t>
  </si>
  <si>
    <t>&lt;path d="M263.85,529.9s3.54-.06,4.29,2.6,2.47,2.62,3.64,3.93,2.88.65,3.85,2.58,4.61,5,4.61,5,4.15-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-1.32,4.91,0,2.16.67,2.16.67"</t>
  </si>
  <si>
    <t>&lt;path d="M81.92,801.5a10.64,10.64,0,0,1,3.85-.39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t>
  </si>
  <si>
    <t>&lt;path d="M200.31,727.52s-1.94,3.51.73,5.35,2.47,3.79,6,2.93,1.82-1.19,5.56.26a65,65,0,0,1,7.1,2.91c2.1,1.11,3.46-.24,3.18,2.83s-1.16,1.84,2.15,4,2,2.44,4.63,3.81,4.22,5.2,4.22,5.2a33.29,33.29,0,0,1,3.22,6.16,30.69,30.69,0,0,0,2.33,5.09s-.57,5.38,1,5.49,1.32.44,3.52,1.27,6.49,5.31,6.49,5.31"</t>
  </si>
  <si>
    <t>&lt;path d="M167.57,763.72a44.68,44.68,0,0,0-.5,7.2c-.11,5.5-.21,6,1.07,8.09s3.18,2.29,2.36,4.92.24,3.75.68,5.77a32.39,32.39,0,0,0,2.82,6.07s-1.34,2.41,3.56.79,6.36-2.36,7.29-.46a44.78,44.78,0,0,1,2,5.31,26.07,26.07,0,0,1,.75,4.11,14.51,14.51,0,0,1-.06,4.83c-.4,2.86.1,5.88,1.81,6.74s.83,2.52,3.56,2.92,2.36-.31,4.76,1,3.47,1.7,4.46,4-.3,3.25,2.7,5.13,2,3,5.49,2.85,2.35-.85,6.2,1.29,4.28-.44,5.77,2.13,5.14,2.78,5.14,2.78a4.79,4.79,0,0,1,4.49,1.5c1.92,2.14,4.44.35,4.44.35"</t>
  </si>
  <si>
    <t>&lt;path d="M412.61,279a6.48,6.48,0,0,1-1.73,1.23l-.63,1.65a4.83,4.83,0,0,1-.52-1.76c-.06-.91-.73-.69-.72-1.2s1-.37,1.72-.71,1.37-1,2.55-.66S413.3,278.24,412.61,279ZM434,547.53a9.94,9.94,0,0,1-1.55,1.71,15.89,15.89,0,0,1-2.13,1.3c-.47.19-.47.19-1.82.12s-.2,0-.41.58.09,1.11,0,1.55-.41.58-.89.77-.4.07-1.07-.22-.3-.57-.32-1.28a2.13,2.13,0,0,1,.35-1.5,7.72,7.72,0,0,1,1-1.71,1.11,1.11,0,0,1,.37-.79,11.19,11.19,0,0,1,2.2-.9c.68-.22.82-1.17,1.22-1.75a6.59,6.59,0,0,1,1.55-1.71c.72-.54,1.38.27,2,1.39S434.36,547,434,547.53ZM422.7,279.25c-.09.63-.28.15-2.09-.25s-.87-.26-1.25-.7.08-.12.57-.82.05-.31-.62-.61-.68.23-1.11.1c0,0-.64-1.32-.43-1.87s.83,0,2.17.12.33-.46.9-1.28.87.25.85.77-.15,1.46-.15,1.46.38,1,.68,1.52A2.21,2.21,0,0,1,422.7,279.25Zm29.86,113.2c-.58.82-1.15-.1-1.82-.4s-.53-.72-.17-1-.25-.49-.13-1.31c.05-.31,1.4-.76,1.4-.76s.1,1.11.45,1.36A1.67,1.67,0,0,1,452.56,392.45Zm18-22.56c1,1.25,1.19,2,.86,2.51s-.52,0-1.45,1.08a8.56,8.56,0,0,0-1.5,3.13c-.42,1.1-.59,1.85-1.59,2s-.49.7-1.7.2-1.84-1.11-1.71.2.24,1.39-.58,1.33-1.43.05-1.76.51-.26.87-1,.38-1.68-.83-1.81-.4c-.24.8,1.05.74.51,1.75s-.78,1.37-1.66,1.63-1.23.53-2.05-.05-.83-.05-1.11-1.64-1.14-2.37,0-3.69,1.13-1.12,1.27-2.07-.21-1.19.36-2,1.65-1.11,1.2-1.95-.8-1.6-1.51-1.58-.89.77-1.22,1.24-.84,2.2-1.19.21-.91-1.68-.38-2.7,1.62-1.31,1.37-2.7-.47-2.07.21-2.29.81-.66,1.51-.17,1,1.05,1.26.19-.48-1.56.62-1.14,1,1.06,1.57.75.1-1.14,1.21-1.24,1.45-1.07,2.11-.27a1.55,1.55,0,0,1,.4,1.67c-.1.64-.27,1.38.29,1.08s.11-1.15.81-.65.66.29,1,1.25.08,1.62,1,1.56,1.25.7,1.86.08.46-.9,1.35-1.67,1.11-1.84,1.76-1a1.5,1.5,0,0,1,.24,1.91C470.88,368,469.56,368.64,470.6,369.89Zm16.31-52.7c.85-1,1.27-.32,2.11-.27s.7.49,1.71,1,.88-.26,1.71-.2a2.17,2.17,0,0,1,1.6.95c.39.44-.57.82-1.21,1.24a3.17,3.17,0,0,1-2.82.29c-1.1-.42-1.29-.9-2.3-1.43,0,0-1.29.84-1.79.31S486.06,318.16,486.91,317.19Zm2.83,6.17s1-.7,1.39-.25,1.07,2,.39,2.19-2.12.78-2.12.78-.5-.53-.34-.76l1.29-.84Zm-8.1,1.12c-.39-.44-.37-1-.88-1.48a4.24,4.24,0,0,1-1.61-2.18,1.44,1.44,0,0,1,.3-1.18,5,5,0,0,1,2.15-.59c.8-.14,1.08-.29,2.27-.5s1,.34,1.6.95.1,1.11-.56,2a3.87,3.87,0,0,1-1.58,1.51c-.56.31-.45.9-.74,1.57S482,324.92,481.64,324.48Zm5.64,6.38s.35.25-1.41.76-1.91.75-2.42.23-.22-.68.59-1.34,1.24-.52,2.27-.5.71,0,1.17-.92.32-.47,1.61-1.31,1,0,1.89.28a2.17,2.17,0,0,0,1.91-.24,2.87,2.87,0,0,1,2.42-.22c.78.37,0,1-.55,1.53a3.31,3.31,0,0,1-1.48.88c-.68.22-.45.38-.45.38a5.34,5.34,0,0,0,.25,1.39c.22.68-.77.86-1.34,1.16s-.72.54-1.19.21-.07-.39.18-.74.44-.39.17-.75-.75-.18-1.53-.55S488.7,330.82,487.28,330.86Zm4.77,4.39a4.22,4.22,0,0,1-1.95.55,2.86,2.86,0,0,1,1.18-1.44,3.62,3.62,0,0,1,2.1-.27C494.1,334.06,493,334.87,492.05,335.25Zm5.48,2.61c-.63-.09-.17-1-1.1-.42s-.85,1-1.63.6-1.57-.75-1.16-1.33,1.53-1.2,1.76-1c.83.58-.5,1.21.22,1.19s1.41-1.27,1.95-.55S498.17,338,497.53,337.86Zm-.83-21c-.21.55-.53.5-1.56.48s-.37-1-.24-1.39a2.17,2.17,0,0,1,1.11-1.84c1.12-.61.78.37,1.08.94S496.91,316.35,496.7,316.9Zm2.3,3.18c-.51,0-.72-1.29-1-2.08s1.24-.53,1.24-.53a16.87,16.87,0,0,1,.83,1.8C500.46,320.23,499.52,320.09,499,320.08Zm33.76,48.35a7.22,7.22,0,0,1-1.09,1.32c-.53.5-.16,1.46-1.15,1.64s-1.25-.7-2.2-.84-1.23,0-1.59.28-1,0-1.22-.5-.92.57-1.33,1.15-.62,1.14-.86,1.49-.91.06-.46-.84,1-1,.63-1.65-1.17-.82-.64-1.32.78.37,1.26.19.47-1.42.47-1.42a2,2,0,0,1,1.26.19c.47.32,1.34.58,1.31-.13a3.83,3.83,0,0,0-.48-1.56c-.19-.48.7-1.25,1-.89s.37,1.48.73,1.21.54-1,.89-.77a1,1,0,0,1,.34.76c-.14.94-.51,1.21,0,1.54s.46.84,1.26.19S533.09,368,532.76,368.43Zm.54-2.76s-1.4-1-1.19-1.53.92-.57,1.86.08S533.66,365.4,533.3,365.67Z"</t>
  </si>
  <si>
    <t>&lt;path d="M53.25,933.86c-.31.79-.27,2.31-.8,2.84s-1.41,2.51-1.67,2.72a.68.68,0,0,0,.2,1.23c.58.14.94-.18,1.35.16s2.21.1,1.15,1.15-1.63,1-1.51,2.32.09,3.24-.37,2.42a6.82,6.82,0,0,1-.8-2.69c-.09-1-.08-.86-.88-2.41s-.91-1.64-.67-2.14a7.76,7.76,0,0,1,1.16-2.11c.69-.82,2-1.51,1.56-2.81s-.24-.65,0-2.1,0-2.77.35-2.61.32.45.52,1.67S53.56,933.06,53.25,933.86Z"</t>
  </si>
  <si>
    <t>&lt;path d="M62.84,932.06c-1.18.77-.27.22-.72.54s-1,.85-.93,1.33a4.79,4.79,0,0,1-.75,2.45c-.65,1.3-1,.94-1.45.89s-.1-1.14-.16-1.9a4.33,4.33,0,0,1,1.29-2.69c.7-.73.21-.88.33-1.65s-.69-1.37-1.34-2.27-1.19-.47-2-1.16-1.83-.13-2.48.12-1.28-.46-2-1.16-.29-1.12-.53-1.77-.8-.41-.75-.89-.24-1.6.19-2.21.31.35.45.82.71.41,1.31.74.14.56,0,1.43.46.63,1.28,1.61S56.41,925.17,57,925s.5.24.85,1,1,.67,2,.87.28,1,1.39,1.79,1.12-.38,1.07.19.56.91,1.22,1.9S64,931.29,62.84,932.06Z"</t>
  </si>
  <si>
    <t>&lt;path d="M67.32,918.87c-.87.94-1.28,1.74-1.72,2.25a6,6,0,0,1-1.31,1.36c-.63.44-.81,1.6-1.37,1.74s-.93.37-1.88-.69-1.53-1.11-2.06-1.73-1-3.92.62-1.68a10.22,10.22,0,0,0,1.82,2.32c.5.25,1,.49,1.23-.1s0-1.34.62-1.68.61.42,1.25.08.28-1.17.89-1.89.83-.27,1.28-.59.69-2,.87-1S68.19,917.94,67.32,918.87Z"</t>
  </si>
  <si>
    <t>&lt;path d="M69.45,897.91c-.42.18-.48,1-1.26.39a20.12,20.12,0,0,1-1.89-2l.11,1.28-.71.06s-.8.65,0,1,1.24,1.13.9,1.55.25,1.79-1.08.76A10.74,10.74,0,0,1,63.58,899c-.31-.26-1.38-1.5-2.09-1a9.35,9.35,0,0,0-1.78,2.64,8.83,8.83,0,0,1-1.25,2c-.62.63-2.14.66-.7-1.37s1.85-2.93,1.81-3.41.36-1.27-1-.48-1.37.69-2,.64a2.06,2.06,0,0,0-1.51.23c-.35.32-.44,1.47-1.32,1.26s-.92-.68-.29-1.12A5.37,5.37,0,0,1,56,897c1.23-.21.85-.08,1-1.53s-.6-2.52.19-2.21,1.12-.29,1.08,1.34.59,1.38.59,1.38l-.12.25c.71-.06.74.22,1.39-.55s.3-1.46,1-1.24A12.62,12.62,0,0,1,63,895c.45.25,1.54,1.3,1.61.43s-.32-.4,0-1.57.18-1.31.73-1.5a3.15,3.15,0,0,1,2,0c.45.25,1.47.44,1.51.87s-.91,1.08-.91,1.08a.66.66,0,0,0,0,1.15c.78.65,1.63.58,1.82,1.13S69.86,897.73,69.45,897.91Z"</t>
  </si>
  <si>
    <t>&lt;path d="M79,854.33c-.72.45-.66.06-.93,1.42s.27,1.89.17,3-.79,2-.72,2.73.71,1.57.61,2.63,0,1.14-.31,1.84-.15,1.63-.61,1.87-.67,0-1.1.47-.54.34-.55,1.39.48,1.1-.13,1.73-.84.26-.82,1.6,1.26,1.32.9,2.6a4.79,4.79,0,0,0-.38,2.23c.07.75.53.62.21,1.31s-.46.24-.85,1.22-.66,1.21-.19,2.22.48,1.1-.34,2.61-1.17.86-1.07,1.91.52,1.58.19,2.18-.64,1.49-1.41.31-1.42-.92-1.3-1.79-.09-1,.63-1.49,2.25-.49.87-1-1.67-.53-2.5-.17-1.09.67-1.71.15-.35-.73-1.11-.67-.89.75-1.81.07-.8-.41-1.53-1.21-1.09-1.52-1.75-1.37-.61.63-1.75.73-2,.64-1.86-.51-.2-1.22.57-1.1a2.47,2.47,0,0,1,.88.21c.71-.64.77-1,1.13-1.25a1,1,0,0,1,1.25.08c.32.36,1.35,1.22,1.78,1.76a5.09,5.09,0,0,0,2.12,1.34,3.58,3.58,0,0,0,1.64.15c1.34,0,1.15,0,2,0s1,.87,1.81-.06,1.22-.21,1.2-1.54.18-2.31-.28-3.22-.77-1.18-.66-2,.5-.8-.34-1.69a5.56,5.56,0,0,0-1.84-1.46,11.2,11.2,0,0,1-2.28-2c-.73-.7-.84-.88-1.4-.73a8.67,8.67,0,0,1-2.93.35c-1.63,0-3.41-.75-2.3-1.14s1.95.4,2.64-.42a2.53,2.53,0,0,0,.4-3,13.42,13.42,0,0,0-1.67-2.72c-.54-.71-1.84-2.51-.74-1.94s1.72,1.1,1.9,2a7.76,7.76,0,0,0,1.2,2.86,10.09,10.09,0,0,0,2.23,2.48c.91.59,2,1.54,3,1.55a6.3,6.3,0,0,0,2.65-.23,3.71,3.71,0,0,0,1.35-1,5.55,5.55,0,0,0,1-1.52,3.21,3.21,0,0,0,0-1.52c-.17-.85-.2-1.23-.78-1.37s-1.16-.09-1.63-1.1-2.3-4.48-2.56-5.22-.8-2.6-.15-1.7,1.42,3,2,3.73a11.54,11.54,0,0,0,2,2,7.69,7.69,0,0,1,1.48,1.6c.32.35,1.19-.59,1.13-1.25s1-1.9,1-2.48a1.76,1.76,0,0,0-.23-1.51c-.47-1-.7-1.46-.44-1.68a1.17,1.17,0,0,0-.16-1.89c-1-.68-2-1.07-1.2-1.71a3.8,3.8,0,0,1,1.73-1c.83-.27,1.19.56,1.44.16s.45-1.38,1-.57S79.69,853.89,79,854.33Z"</t>
  </si>
  <si>
    <t>&lt;path d="M82,821.31a1.23,1.23,0,0,1-1.1-1,10.37,10.37,0,0,0-.61-2.1,8.53,8.53,0,0,0-1.09-2.62c-.32-.41-.77-.65-1-1.35s-.07-.85-.07-.85c1.05.62,1.05.62,1.55,1.43a5.12,5.12,0,0,1,1,1.92,10.11,10.11,0,0,1,.79,2.51C81.56,820.19,82.38,821.41,82,821.31Z"</t>
  </si>
  <si>
    <t>&lt;path d="M123.86,873a3.39,3.39,0,0,1-1.43,1.7c-.68.34-.23-1-.31-2s-.1-1.14-.55-1.38-.56-1.39-.64-2.39a8.53,8.53,0,0,0-1.09-2.62,5.82,5.82,0,0,1-.41-1.4c-.05-.57.63-.91.88-1.37s-.57-1.67-1.09-2.62-.32-.4-1.26-1.33-.38-1.11-.58-1.66-.35-.83-.78-.8-.66.64-.66.64a4.21,4.21,0,0,0-1.21,1c-.52.62-.44.84-1,1.24-1.22.82-1.56.28-2.54.51s-.77,1.07-1.59,1.42-1.45-.16-2.33-.36a5.21,5.21,0,0,1-1.61-.44c-.75-.36-.59-1.81-1.95-2.55s-.94-.92-.91-2.21-.25-1.27-.91-2.21-1.72-3.29-2.23-4.25-.06-4-.15-5a5.86,5.86,0,0,1,.15-3.17c.5-.9,1.65,2.44,1.92,3.85s.19.55,1.26,1.32.47,2.11.72,3.37a7.23,7.23,0,0,0,2.69,4.5c1.84,1.41.23,1,.18,2.13s.35.69,1.15,1.62.83-.36,1.63-1,.41-.18.85-.08a2.93,2.93,0,0,0,.87.07,9,9,0,0,1,.29-1.6c.22-.74.4-.32,1-.09s.76.51,1.48.45.27-.17,1-.52.52-.62.9-1.22.67-.49.67-.49a2.17,2.17,0,0,1,1.27-.26c.72.08.41-.17,1.37-.69s1.4-.41,1.86,0-.93.8-1.91,1a1,1,0,0,0-.91,1.08s1.2.61,1.79.85.36.83-.18,1.16.31.26,2.16,1.82.46,2,.15,3.28a12.46,12.46,0,0,0,.74,5.24,10.32,10.32,0,0,1,.64,2.37c.22.85.91.64,1.56,1.44S124.09,872.35,123.86,873Z"</t>
  </si>
  <si>
    <t>&lt;path d="M137.81,824.44c-1,.09-.85.08-.88,1.37s-.65.77-1.57.14a9.24,9.24,0,0,0-2.56-1.5c-1-.34-2.24.63-3.53.6s-.35-.69.47-1.19a2.66,2.66,0,0,0,1-1.66l.63-.92a2,2,0,0,0,.91-1.08c.23-.74-.56-1.53-.35-2.41s1.78-2.59,2.69-3.67-.5-2.39-1-3.21-.08-2.57,0-3,1.18-1.25,1.18-1.25-.63-.66-1.25-1.18.13-1.87.13-1.87a3.36,3.36,0,0,0,.26-1.89,2.2,2.2,0,0,1,.53-2.19s1.35.74.71,1.65.54,4.54,1.81,7.58-.69,6.8-.69,6.8l-1.41,3.56c-.59,1.48-.26,1.89.16,3.42s1-2.23.67-3.78.25-.45,1,.2.55,1.38.66,2.66,1,.34,2,1.12S138.81,824.36,137.81,824.44Z"</t>
  </si>
  <si>
    <t>#fff</t>
  </si>
  <si>
    <t>"&gt;&lt;/path&gt;</t>
  </si>
  <si>
    <t>&lt;path d="M397.13,235.31l-.47,1.82a4.33,4.33,0,0,1-.68,1.93,3.56,3.56,0,0,1-1.09,1.16c-.64.43-2.28,1.66-2.28,1.66"</t>
  </si>
  <si>
    <t xml:space="preserve">&lt;path d="M385.58,243.3s-.35.18-.89-.36-.74-.26-.63-1.1a8.62,8.62,0,0,0,.15-1.88,5.74,5.74,0,0,1,.09-2,6,6,0,0,0,.43-1.61,8.38,8.38,0,0,1,.26-1.91,3.17,3.17,0,0,1,1.24-2.18" </t>
  </si>
  <si>
    <t xml:space="preserve">&lt;path d="M373.42,200.72a14.68,14.68,0,0,0,3.44-2.1,18.32,18.32,0,0,1,2.82-2.3c1.54-1,1.45-.41,2.81-2s4.3-5.21,4.3-5.21" </t>
  </si>
  <si>
    <t>&lt;path d="M524,365.64l-.3,2.07s1.82,4.9,3.64,5.18,1.86,2.05,3.64.28-.14-.84,3.5-1.26,5.12-1.81,5.95-.05a24,24,0,0,1,1.45,3.83c.67,2-.36,3,1.45,4s1.59,2.91,2.25,4.73l2,5.48"</t>
  </si>
  <si>
    <t>&lt;path d="M411.88,552.09a46.71,46.71,0,0,1,1.42-4.68c.64-1.56-.69-1.45,1.39-3.39s-.22-1.71,2.43-3.56,2.07-.86,3.38-2.32,1.72-.91,2-2.6a5.76,5.76,0,0,0,0-2.52s-.23-2.18-1.68-2.38a5.74,5.74,0,0,1-2-.51l-1.4-1.31L415.73,527l-1.67.31"</t>
  </si>
  <si>
    <t>&lt;path d="M415.59,542.86a10.51,10.51,0,0,1,3.12-.35,32.62,32.62,0,0,0,4.34-.09c1.54-.11,2.23-3.22,5.22-.37"</t>
  </si>
  <si>
    <t xml:space="preserve"> fill="none" stroke="</t>
  </si>
  <si>
    <t>BORDERS</t>
  </si>
  <si>
    <t>LAKES</t>
  </si>
  <si>
    <t>POLYGONS</t>
  </si>
  <si>
    <t>LABELS</t>
  </si>
  <si>
    <t>DOTS</t>
  </si>
  <si>
    <t>&lt;/g&gt;&lt;/g&gt;</t>
  </si>
  <si>
    <t>" stroke-width="</t>
  </si>
  <si>
    <t>&lt;!doctype html&gt;</t>
  </si>
  <si>
    <t>&lt;html&gt;</t>
  </si>
  <si>
    <t>&lt;head&gt;</t>
  </si>
  <si>
    <t>&lt;meta http-equiv="Content-Type" content="text/html;charset=utf-8" /&gt;</t>
  </si>
  <si>
    <t>&lt;/head&gt;</t>
  </si>
  <si>
    <t>&lt;body&gt;</t>
  </si>
  <si>
    <t>&lt;/svg&gt;</t>
  </si>
  <si>
    <t>&lt;/body&gt;</t>
  </si>
  <si>
    <t>" cy="-7" fill="</t>
  </si>
  <si>
    <t>orange</t>
  </si>
  <si>
    <t>green</t>
  </si>
  <si>
    <t>&lt;style&gt;</t>
  </si>
  <si>
    <t>#container {</t>
  </si>
  <si>
    <t>}</t>
  </si>
  <si>
    <t>#clear {</t>
  </si>
  <si>
    <t>&lt;/style&gt;</t>
  </si>
  <si>
    <t>LightBlue</t>
  </si>
  <si>
    <t>original POLYGON opacities</t>
  </si>
  <si>
    <t xml:space="preserve">" d="M398.29,202.26l1.23,2.25c.3.56.27,1.59-.21,1.77s-.87.26-1.75.52-.89.77-1.08.29-.44-1.35-.08-1.62a1.53,1.53,0,0,0,.49-.7l-.65-.81a2.23,2.23,0,0,1,.58-1.33C397.35,202.12,397.91,201.82,398.29,202.26Z" </t>
  </si>
  <si>
    <t>323</t>
  </si>
  <si>
    <t>276.79</t>
  </si>
  <si>
    <t>555.83</t>
  </si>
  <si>
    <t>261.02</t>
  </si>
  <si>
    <t>349.06</t>
  </si>
  <si>
    <t>680.71</t>
  </si>
  <si>
    <t>272.99</t>
  </si>
  <si>
    <t>469.5</t>
  </si>
  <si>
    <t>480.28</t>
  </si>
  <si>
    <t>219.19</t>
  </si>
  <si>
    <t>548.78</t>
  </si>
  <si>
    <t>425.51</t>
  </si>
  <si>
    <t>410.82</t>
  </si>
  <si>
    <t>600.18</t>
  </si>
  <si>
    <t>448.43</t>
  </si>
  <si>
    <t>375.11</t>
  </si>
  <si>
    <t>530.2</t>
  </si>
  <si>
    <t>473.26</t>
  </si>
  <si>
    <t>246.24</t>
  </si>
  <si>
    <t>541.89</t>
  </si>
  <si>
    <t>402.4</t>
  </si>
  <si>
    <t>119.64</t>
  </si>
  <si>
    <t>308.14</t>
  </si>
  <si>
    <t>768.18</t>
  </si>
  <si>
    <t>121.24</t>
  </si>
  <si>
    <t>905.89</t>
  </si>
  <si>
    <t>570.02</t>
  </si>
  <si>
    <t>363.17</t>
  </si>
  <si>
    <t>353.8</t>
  </si>
  <si>
    <t>362.04</t>
  </si>
  <si>
    <t>350.68</t>
  </si>
  <si>
    <t>309.9</t>
  </si>
  <si>
    <t>518</t>
  </si>
  <si>
    <t>528.12</t>
  </si>
  <si>
    <t>436.93</t>
  </si>
  <si>
    <t>179.19</t>
  </si>
  <si>
    <t>174.07</t>
  </si>
  <si>
    <t>623.96</t>
  </si>
  <si>
    <t>353.79</t>
  </si>
  <si>
    <t>427.95</t>
  </si>
  <si>
    <t>343</t>
  </si>
  <si>
    <t>271.79</t>
  </si>
  <si>
    <t>505.83</t>
  </si>
  <si>
    <t>317.02</t>
  </si>
  <si>
    <t>269.06</t>
  </si>
  <si>
    <t>710.71</t>
  </si>
  <si>
    <t>372.99</t>
  </si>
  <si>
    <t>518.5</t>
  </si>
  <si>
    <t>400.28</t>
  </si>
  <si>
    <t>279.19</t>
  </si>
  <si>
    <t>493.78</t>
  </si>
  <si>
    <t>428.51</t>
  </si>
  <si>
    <t>468.43</t>
  </si>
  <si>
    <t>381.11</t>
  </si>
  <si>
    <t>458.2</t>
  </si>
  <si>
    <t>503.26</t>
  </si>
  <si>
    <t>306.24</t>
  </si>
  <si>
    <t>601.89</t>
  </si>
  <si>
    <t>332.4</t>
  </si>
  <si>
    <t>149.64</t>
  </si>
  <si>
    <t>208.14</t>
  </si>
  <si>
    <t>798.18</t>
  </si>
  <si>
    <t>131.24</t>
  </si>
  <si>
    <t>895.89</t>
  </si>
  <si>
    <t>373.8</t>
  </si>
  <si>
    <t>422.04</t>
  </si>
  <si>
    <t>410.68</t>
  </si>
  <si>
    <t>339.9</t>
  </si>
  <si>
    <t>448</t>
  </si>
  <si>
    <t>558.12</t>
  </si>
  <si>
    <t>356.93</t>
  </si>
  <si>
    <t>244.07</t>
  </si>
  <si>
    <t>653.96</t>
  </si>
  <si>
    <t>423.79</t>
  </si>
  <si>
    <t>447.95</t>
  </si>
  <si>
    <t>text</t>
  </si>
  <si>
    <t>dot</t>
  </si>
  <si>
    <t>x</t>
  </si>
  <si>
    <t>y</t>
  </si>
  <si>
    <t>top to bottom</t>
  </si>
  <si>
    <t>#191970</t>
  </si>
  <si>
    <t>url</t>
  </si>
  <si>
    <t>CadetBlue</t>
  </si>
  <si>
    <t>#header {</t>
  </si>
  <si>
    <t>width: 100%;</t>
  </si>
  <si>
    <t>clear: both;</t>
  </si>
  <si>
    <t>&lt;div id="header"&gt;</t>
  </si>
  <si>
    <t>&lt;/p&gt;</t>
  </si>
  <si>
    <t>&lt;/div&gt;</t>
  </si>
  <si>
    <t>&lt;div id="container"&gt;</t>
  </si>
  <si>
    <t>&lt;!--  original viewbox</t>
  </si>
  <si>
    <t>this one works well</t>
  </si>
  <si>
    <t xml:space="preserve">--&gt;	</t>
  </si>
  <si>
    <t>html,body,svg { height:100% }</t>
  </si>
  <si>
    <t>svg:not(:root) { display: inline-block; }</t>
  </si>
  <si>
    <t>&lt;svg viewBox="0 0 620 1069.84"&gt;</t>
  </si>
  <si>
    <t>&lt;svg viewBox="0 0 1674 2886 "&gt;</t>
  </si>
  <si>
    <t xml:space="preserve">&lt;svg viewBox="20 60 620 1000 "&gt;	</t>
  </si>
  <si>
    <t>&lt;svg viewBox="20 60 1100 1896 "&gt;</t>
  </si>
  <si>
    <t>formula</t>
  </si>
  <si>
    <t>1/(MAX($J$38:$J$56)/4)+VLOOKUP(A64,$I$38:$J$56,2)/(MAX($J$38:$J$56))</t>
  </si>
  <si>
    <t>margin: auto;</t>
  </si>
  <si>
    <t>(ROUND(MAX($J$38:$J$56)*0.25,0)+VLOOKUP(A64,$I$38:$J$56,2))/ROUND(MAX($J$38:$J$56)*0.75,0)</t>
  </si>
  <si>
    <t>&lt;div class="tooltip"&gt;Hover over me</t>
  </si>
  <si>
    <t xml:space="preserve">   &lt;span class="tooltiptext1"&gt;  Auckland  &lt;/span&gt;</t>
  </si>
  <si>
    <t xml:space="preserve">   &lt;span class="tooltiptext2"&gt;  DHB @Pop 44000&lt;br&gt;</t>
  </si>
  <si>
    <t xml:space="preserve">  Confirmed    22&lt;br&gt;</t>
  </si>
  <si>
    <t xml:space="preserve">  recovered    10&lt;br&gt;</t>
  </si>
  <si>
    <t xml:space="preserve">  Deaths       0&lt;br&gt;</t>
  </si>
  <si>
    <t xml:space="preserve">   &lt;/span&gt;</t>
  </si>
  <si>
    <t>pop</t>
  </si>
  <si>
    <t xml:space="preserve"> DHB @Pop =</t>
  </si>
  <si>
    <t>&lt;br&gt;</t>
  </si>
  <si>
    <t xml:space="preserve">&lt;/span&gt; &lt;span class="tooltiptext2"&gt; </t>
  </si>
  <si>
    <t>&lt;!-- tooltips  --&gt;</t>
  </si>
  <si>
    <t>.tooltip .tooltiptext1 {</t>
  </si>
  <si>
    <t>.tooltip .tooltiptext1 .tooltiptext2 {</t>
  </si>
  <si>
    <t>left: 105%;</t>
  </si>
  <si>
    <t>visibility: hidden;</t>
  </si>
  <si>
    <t>width: 200px;</t>
  </si>
  <si>
    <t>background-color: white;</t>
  </si>
  <si>
    <t>color: red;</t>
  </si>
  <si>
    <t>text-align: center;</t>
  </si>
  <si>
    <t>/*  border-radius: 6px;</t>
  </si>
  <si>
    <t>padding: 5px 0;</t>
  </si>
  <si>
    <t>Position the tooltip */</t>
  </si>
  <si>
    <t>position: absolute;</t>
  </si>
  <si>
    <t>z-index: 1;</t>
  </si>
  <si>
    <t>top: -5px;</t>
  </si>
  <si>
    <t>background-color:  white;</t>
  </si>
  <si>
    <t>color: purple;</t>
  </si>
  <si>
    <t>text-align: cent;</t>
  </si>
  <si>
    <t>/*</t>
  </si>
  <si>
    <t>width: 120px;</t>
  </si>
  <si>
    <t>border-radius: 6px;</t>
  </si>
  <si>
    <t>visibility: visible;</t>
  </si>
  <si>
    <t>CONCATENATE($C$169,A169,$D$169,E169," ",F169,$G$169,$H$169,A169,$J$169,K169)</t>
  </si>
  <si>
    <t xml:space="preserve"> &lt;span class="tooltiptext1"&gt;Tooltip text&lt;/span&gt;&lt;/div&gt;&lt;/g&gt;</t>
  </si>
  <si>
    <t>https://pir2.tk/web/data/covid/CovidMap.html</t>
  </si>
  <si>
    <t>&lt;title&gt;</t>
  </si>
  <si>
    <t>&lt;/title&gt;</t>
  </si>
  <si>
    <t>Change in last 24 hours</t>
  </si>
  <si>
    <t xml:space="preserve">Transmission type </t>
  </si>
  <si>
    <t>Lab Testing</t>
  </si>
  <si>
    <t>Date</t>
  </si>
  <si>
    <t>Total tested to date</t>
  </si>
  <si>
    <t>Supplies in stock</t>
  </si>
  <si>
    <t>People</t>
  </si>
  <si>
    <t>Jacinda Ardern</t>
  </si>
  <si>
    <t>Ashley Bloomfield</t>
  </si>
  <si>
    <t>Mike Bush</t>
  </si>
  <si>
    <t>David Clark</t>
  </si>
  <si>
    <t>Toby Morris</t>
  </si>
  <si>
    <t>Winston Peters</t>
  </si>
  <si>
    <t>Grant Robertson</t>
  </si>
  <si>
    <t>Sarah Stuart-Black</t>
  </si>
  <si>
    <t>Siouxsie Wiles</t>
  </si>
  <si>
    <t>Government</t>
  </si>
  <si>
    <t>Companies</t>
  </si>
  <si>
    <t>Air New Zealand</t>
  </si>
  <si>
    <t>Bauer Media Group</t>
  </si>
  <si>
    <t>new today=</t>
  </si>
  <si>
    <t xml:space="preserve">  Confirmed  =</t>
  </si>
  <si>
    <t>hospitalised =</t>
  </si>
  <si>
    <t>&lt;/h1&gt;</t>
  </si>
  <si>
    <t>&lt;g   id="</t>
  </si>
  <si>
    <t>{</t>
  </si>
  <si>
    <t xml:space="preserve">  }</t>
  </si>
  <si>
    <t>" &gt;&lt;/circle&gt; &lt;text text-anchor="middle"&gt;</t>
  </si>
  <si>
    <t>text {</t>
  </si>
  <si>
    <t>font: bold 13px Arial;</t>
  </si>
  <si>
    <t>Counties Manukau (Middlemore)</t>
  </si>
  <si>
    <t>Total tested yesterday</t>
  </si>
  <si>
    <t>#map {</t>
  </si>
  <si>
    <t>OLD</t>
  </si>
  <si>
    <t>&lt;div id="map"&gt;</t>
  </si>
  <si>
    <t xml:space="preserve"> #data {</t>
  </si>
  <si>
    <t>&lt;script type="text/javascript"&gt;</t>
  </si>
  <si>
    <t>google.charts.load('current', {'packages':['table']});</t>
  </si>
  <si>
    <t>google.charts.setOnLoadCallback(drawTable);</t>
  </si>
  <si>
    <t>function drawTable() {</t>
  </si>
  <si>
    <t>var data = new google.visualization.DataTable();</t>
  </si>
  <si>
    <t>data.addRows([</t>
  </si>
  <si>
    <t>]);</t>
  </si>
  <si>
    <t>&lt;/script&gt;</t>
  </si>
  <si>
    <t>data.addColumn('string', 'Information');</t>
  </si>
  <si>
    <t>data.addColumn('number', 'Total to Date');</t>
  </si>
  <si>
    <t>['</t>
  </si>
  <si>
    <t>],</t>
  </si>
  <si>
    <t>]</t>
  </si>
  <si>
    <t>,</t>
  </si>
  <si>
    <t>data.addColumn('number', 'New in last day');</t>
  </si>
  <si>
    <t>});</t>
  </si>
  <si>
    <t>},{v:</t>
  </si>
  <si>
    <t>}]</t>
  </si>
  <si>
    <t>',  {v:</t>
  </si>
  <si>
    <t>'50%'</t>
  </si>
  <si>
    <t xml:space="preserve">, height: </t>
  </si>
  <si>
    <t>  &lt;script type="text/javascript" src="https://www.gstatic.com/charts/loader.js"&gt;&lt;/script&gt;</t>
  </si>
  <si>
    <t>float:left;</t>
  </si>
  <si>
    <t>float: right;</t>
  </si>
  <si>
    <t>&lt;div id="data_table" align="left"&gt;</t>
  </si>
  <si>
    <t>var table = new google.visualization.Table(document.getElementById('data_table'));</t>
  </si>
  <si>
    <t>&lt;div id="data" align="right"&gt;</t>
  </si>
  <si>
    <t>width: 35%;</t>
  </si>
  <si>
    <t>&lt;svg viewBox="20 60 700 1200 "&gt;</t>
  </si>
  <si>
    <t xml:space="preserve">table.draw(data, {showRowNumber: false, alternatingRowStyle:true, width: </t>
  </si>
  <si>
    <t>var formatter = new google.visualization.ArrowFormat();</t>
  </si>
  <si>
    <t>formatter.format(data, 2); // Apply formatter to second column</t>
  </si>
  <si>
    <t>lockdown started</t>
  </si>
  <si>
    <t>lockdown ends</t>
  </si>
  <si>
    <t xml:space="preserve"> days to go of 4 week lockdown</t>
  </si>
  <si>
    <t xml:space="preserve"> &lt;div id="chart_div"&gt;</t>
  </si>
  <si>
    <t>chart</t>
  </si>
  <si>
    <t xml:space="preserve">Table </t>
  </si>
  <si>
    <t>&lt;br&gt;&lt;br&gt;</t>
  </si>
  <si>
    <t>width: 30%;</t>
  </si>
  <si>
    <t>google chart</t>
  </si>
  <si>
    <t>&lt;!-- amCharts javascript sources --&gt;</t>
  </si>
  <si>
    <t>&lt;title&gt;Transmission Type&lt;/title&gt;</t>
  </si>
  <si>
    <t>&lt;script type="text/javascript" src="https://www.amcharts.com/lib/3/amcharts.js"&gt;&lt;/script&gt;</t>
  </si>
  <si>
    <t>&lt;script type="text/javascript" src="https://www.amcharts.com/lib/3/serial.js"&gt;&lt;/script&gt;</t>
  </si>
  <si>
    <t>&lt;script type="text/javascript" src="https://www.amcharts.com/lib/3/themes/light.js"&gt;&lt;/script&gt;</t>
  </si>
  <si>
    <t>&lt;meta name="description" content="chart created using amCharts live editor" /&gt;</t>
  </si>
  <si>
    <t>&lt;!-- amCharts javascript code --&gt;</t>
  </si>
  <si>
    <t>},</t>
  </si>
  <si>
    <t>);</t>
  </si>
  <si>
    <t>&lt;p&gt;&lt;strong&gt; Timeline&lt;/strong&gt;&lt;/br&gt;</t>
  </si>
  <si>
    <t>&lt;/h2&gt;</t>
  </si>
  <si>
    <t xml:space="preserve"> , Active:    </t>
  </si>
  <si>
    <t xml:space="preserve"> , Deaths:    </t>
  </si>
  <si>
    <t xml:space="preserve"> , Recovered:    </t>
  </si>
  <si>
    <t>script for Table Google Charts</t>
  </si>
  <si>
    <t>scripts for am Charts</t>
  </si>
  <si>
    <t>AmCharts.makeChart('chartdiv',</t>
  </si>
  <si>
    <t>'type': 'serial',</t>
  </si>
  <si>
    <t>'categoryField': 'Transmission Type',</t>
  </si>
  <si>
    <t>'rotate': true,</t>
  </si>
  <si>
    <t>'plotAreaFillAlphas': 0.68,</t>
  </si>
  <si>
    <t>'startDuration': 1,</t>
  </si>
  <si>
    <t>'startEffect': 'easeOutSine',</t>
  </si>
  <si>
    <t>'fontSize': 17,</t>
  </si>
  <si>
    <t>'processCount': 100,</t>
  </si>
  <si>
    <t>'theme': 'light',</t>
  </si>
  <si>
    <t>'categoryAxis': {</t>
  </si>
  <si>
    <t>'fillAlpha': 0.36,</t>
  </si>
  <si>
    <t>'gridAlpha': 0.23,</t>
  </si>
  <si>
    <t>'title': 'transmission type'</t>
  </si>
  <si>
    <t>'trendLines': [],</t>
  </si>
  <si>
    <t>'graphs': [</t>
  </si>
  <si>
    <t>'valueAxes': [</t>
  </si>
  <si>
    <t>'allLabels': [],</t>
  </si>
  <si>
    <t>'balloon': {},</t>
  </si>
  <si>
    <t>'titles': [</t>
  </si>
  <si>
    <t>'dataProvider': [</t>
  </si>
  <si>
    <t>'gridPosition': 'start',</t>
  </si>
  <si>
    <t>'position': 'top',</t>
  </si>
  <si>
    <t>'fillAlphas': 1,</t>
  </si>
  <si>
    <t>'id': 'AmGraph-1',</t>
  </si>
  <si>
    <t>'title': 'graph 1',</t>
  </si>
  <si>
    <t>'type': 'column',</t>
  </si>
  <si>
    <t>'valueField': '# of Cases'</t>
  </si>
  <si>
    <t>'id': 'ValueAxis-1',</t>
  </si>
  <si>
    <t>'labelFrequency': 5,</t>
  </si>
  <si>
    <t>'title': '% of Cases'</t>
  </si>
  <si>
    <t>'alpha': 0.99,</t>
  </si>
  <si>
    <t>'color': '#282828',</t>
  </si>
  <si>
    <t>'id': 'Transmission types',</t>
  </si>
  <si>
    <t>'size': 20,</t>
  </si>
  <si>
    <t>'text': 'Transmission types'</t>
  </si>
  <si>
    <t>&lt;script&gt;</t>
  </si>
  <si>
    <t xml:space="preserve">			'position': 'top',</t>
  </si>
  <si>
    <t>height: 900px;</t>
  </si>
  <si>
    <t>&lt;div id="chartdiv" style="width: 100%; height: 400px; background-color: #FFFFFF;" &gt;</t>
  </si>
  <si>
    <t>'100%'</t>
  </si>
  <si>
    <t>COVID-19 - tests by day and cumulative</t>
  </si>
  <si>
    <t>Map showing district health board boundaries since 2010</t>
  </si>
  <si>
    <t>https://www.countiesmanukau.health.nz/</t>
  </si>
  <si>
    <t>Politicians</t>
  </si>
  <si>
    <t>Officials</t>
  </si>
  <si>
    <t>Andrew Coster</t>
  </si>
  <si>
    <t>Caroline McElnay</t>
  </si>
  <si>
    <t>Scientists</t>
  </si>
  <si>
    <t>Michael Baker</t>
  </si>
  <si>
    <t>Others</t>
  </si>
  <si>
    <t>Virgin Australia</t>
  </si>
  <si>
    <t>Disease clusters</t>
  </si>
  <si>
    <t>Marist College (Auckland)</t>
  </si>
  <si>
    <t>Ruby Princess (Hawke's Bay)</t>
  </si>
  <si>
    <t>District health boards (DHBs) in New Zealand are organisations established by the New Zealand Public Health and Disability Act 2000, responsible for ensuring the provision of health and disability services to populations within a defined geographical area. They have existed since 1 January 2001, when the Act came into force.[1] There are 20 DHBs (fifteen in the North Island and five in the South Island). Initially there were 21 DHBs, and this was reduced to the current 20 organisations in 2010. DHBs receive public funding from the Ministry of Health on behalf of the Crown, based on a formula which takes into account the total number, age, socio-economic status and ethnic mix of their population. DHBs are governed by boards, which are partially elected (as part of the triennial local elections) and partially appointed by the minister of Health.</t>
  </si>
  <si>
    <t>All articles with unsourced statements</t>
  </si>
  <si>
    <t>Articles with unsourced statements from April 2020</t>
  </si>
  <si>
    <t>LEFT(B2,FIND("-",B2)-1)</t>
  </si>
  <si>
    <t>LEFT(a37,FIND("(",a37)-1)</t>
  </si>
  <si>
    <t>',</t>
  </si>
  <si>
    <t>'</t>
  </si>
  <si>
    <t>'# of Cases': '</t>
  </si>
  <si>
    <t>'Transmission Type': '</t>
  </si>
  <si>
    <t>&lt;h2&gt;Charts &lt;/h2&gt;</t>
  </si>
  <si>
    <t>As I am creating Charts by calling an API for data, the button below takes you to a different web page for the most current information&lt;/p&gt;</t>
  </si>
  <si>
    <t>&lt;img src="chart.jpg" alt="chart" width="500" height="333"&gt;&lt;br&gt;</t>
  </si>
  <si>
    <t>&lt;p class="aligncenter"&gt; &lt;button onclick="myFunction()"&gt;Click to go to Live Charts &lt;/button&gt; &lt;/p&gt;</t>
  </si>
  <si>
    <t>.aligncenter {</t>
  </si>
  <si>
    <t xml:space="preserve">    text-align: center;</t>
  </si>
  <si>
    <t>function myFunction() {</t>
  </si>
  <si>
    <t xml:space="preserve">  location.replace("https://pir2.tk/web/data/covid/covidLineChart.html")  </t>
  </si>
  <si>
    <t>Recent overseas travel</t>
  </si>
  <si>
    <t>Tests per day</t>
  </si>
  <si>
    <t>Total tests (cumulative)</t>
  </si>
  <si>
    <t>22 Jan - 8 Mar</t>
  </si>
  <si>
    <t xml:space="preserve">&lt;p&gt;  This information below is coming from a different source to the rest of the website which is scraping the Ministry of Health's tables in the Corbid-19 section. </t>
  </si>
  <si>
    <t>const auckD = []; //Auckland</t>
  </si>
  <si>
    <t>auck</t>
  </si>
  <si>
    <t>/Auckland</t>
  </si>
  <si>
    <t>D.push</t>
  </si>
  <si>
    <t>(history[</t>
  </si>
  <si>
    <t>"</t>
  </si>
  <si>
    <r>
      <t>][i].date</t>
    </r>
    <r>
      <rPr>
        <sz val="10"/>
        <color rgb="FFD4D4D4"/>
        <rFont val="Consolas"/>
        <family val="3"/>
      </rPr>
      <t>.substring(</t>
    </r>
    <r>
      <rPr>
        <sz val="10"/>
        <color rgb="FFB5CEA8"/>
        <rFont val="Consolas"/>
        <family val="3"/>
      </rPr>
      <t>0</t>
    </r>
    <r>
      <rPr>
        <sz val="10"/>
        <color rgb="FFD4D4D4"/>
        <rFont val="Consolas"/>
        <family val="3"/>
      </rPr>
      <t>, </t>
    </r>
    <r>
      <rPr>
        <sz val="10"/>
        <color rgb="FFB5CEA8"/>
        <rFont val="Consolas"/>
        <family val="3"/>
      </rPr>
      <t>10</t>
    </r>
    <r>
      <rPr>
        <sz val="10"/>
        <color rgb="FFD4D4D4"/>
        <rFont val="Consolas"/>
        <family val="3"/>
      </rPr>
      <t>));</t>
    </r>
  </si>
  <si>
    <t>const bopD = []; //Bay of Plenty</t>
  </si>
  <si>
    <t>bop</t>
  </si>
  <si>
    <t>/Bay of Plenty</t>
  </si>
  <si>
    <t>bopD.push(history["Bay of Plenty"][i].date.substring(0, 10));</t>
  </si>
  <si>
    <t>const cantD = []; //Canterbury</t>
  </si>
  <si>
    <t>cant</t>
  </si>
  <si>
    <t>/Canterbury</t>
  </si>
  <si>
    <t>cantD.push(history["Canterbury"][i].date.substring(0, 10));</t>
  </si>
  <si>
    <t>const cacD = []; //Capital and Coast</t>
  </si>
  <si>
    <t>cac</t>
  </si>
  <si>
    <t>/Capital and Coast</t>
  </si>
  <si>
    <t>cacD.push(history["Capital and Coast"][i].date.substring(0, 10));</t>
  </si>
  <si>
    <t>const comaD = []; //Counties Manukau</t>
  </si>
  <si>
    <t>coma</t>
  </si>
  <si>
    <t>/Counties Manukau</t>
  </si>
  <si>
    <t>comaD.push(history["Counties Manukau"][i].date.substring(0, 10));</t>
  </si>
  <si>
    <t>const hbD = []; //Hawke's Bay</t>
  </si>
  <si>
    <t>hb</t>
  </si>
  <si>
    <t>/Hawke's Bay</t>
  </si>
  <si>
    <t>hbD.push(history["Hawke's Bay"][i].date.substring(0, 10));</t>
  </si>
  <si>
    <t>const huttD = []; //Hutt Valley</t>
  </si>
  <si>
    <t>hutt</t>
  </si>
  <si>
    <t>/Hutt Valley</t>
  </si>
  <si>
    <t>huttD.push(history["Hutt Valley"][i].date.substring(0, 10));</t>
  </si>
  <si>
    <t>const lakeD = []; //Lakes</t>
  </si>
  <si>
    <t>lake</t>
  </si>
  <si>
    <t>/Lakes</t>
  </si>
  <si>
    <t>lakeD.push(history["Lakes"][i].date.substring(0, 10));</t>
  </si>
  <si>
    <t>const midcD = []; //MidCentral</t>
  </si>
  <si>
    <t>midc</t>
  </si>
  <si>
    <t>/MidCentral</t>
  </si>
  <si>
    <t>midcD.push(history["MidCentral"][i].date.substring(0, 10));</t>
  </si>
  <si>
    <t>const nelD = []; //Nelson Marlborough</t>
  </si>
  <si>
    <t>nel</t>
  </si>
  <si>
    <t>/Nelson Marlborough</t>
  </si>
  <si>
    <t>nelD.push(history["Nelson Marlborough"][i].date.substring(0, 10));</t>
  </si>
  <si>
    <t>const nlandD = []; //Northland</t>
  </si>
  <si>
    <t>nland</t>
  </si>
  <si>
    <t>/Northland</t>
  </si>
  <si>
    <t>nlandD.push(history["Northland"][i].date.substring(0, 10));</t>
  </si>
  <si>
    <t>const scantD = []; //South Canterbury</t>
  </si>
  <si>
    <t>scant</t>
  </si>
  <si>
    <t>/South Canterbury</t>
  </si>
  <si>
    <t>scantD.push(history["South Canterbury"][i].date.substring(0, 10));</t>
  </si>
  <si>
    <t>const sthrnD = []; //Southern</t>
  </si>
  <si>
    <t>sthrn</t>
  </si>
  <si>
    <t>/Southern</t>
  </si>
  <si>
    <t>sthrnD.push(history["Southern"][i].date.substring(0, 10));</t>
  </si>
  <si>
    <t>const tairD = []; //Tairāwhiti</t>
  </si>
  <si>
    <t>tair</t>
  </si>
  <si>
    <t>/Tairāwhiti</t>
  </si>
  <si>
    <t>tairD.push(history["Tairāwhiti"][i].date.substring(0, 10));</t>
  </si>
  <si>
    <t>const tarD = []; //Taranaki</t>
  </si>
  <si>
    <t>tar</t>
  </si>
  <si>
    <t>/Taranaki</t>
  </si>
  <si>
    <t>tarD.push(history["Taranaki"][i].date.substring(0, 10));</t>
  </si>
  <si>
    <t>const waikD = []; //Waikato</t>
  </si>
  <si>
    <t>waik</t>
  </si>
  <si>
    <t>/Waikato</t>
  </si>
  <si>
    <t>waikD.push(history["Waikato"][i].date.substring(0, 10));</t>
  </si>
  <si>
    <t>const wairaD = []; //Wairarapa</t>
  </si>
  <si>
    <t>waira</t>
  </si>
  <si>
    <t>/Wairarapa</t>
  </si>
  <si>
    <t>wairaD.push(history["Wairarapa"][i].date.substring(0, 10));</t>
  </si>
  <si>
    <t>const waitD = []; //Waitemata</t>
  </si>
  <si>
    <t>wait</t>
  </si>
  <si>
    <t>/Waitemata</t>
  </si>
  <si>
    <t>waitD.push(history["Waitemata"][i].date.substring(0, 10));</t>
  </si>
  <si>
    <t>const wcoastD = []; //West Coast</t>
  </si>
  <si>
    <t>wcoast</t>
  </si>
  <si>
    <t>/West Coast</t>
  </si>
  <si>
    <t>wcoastD.push(history["West Coast"][i].date.substring(0, 10));</t>
  </si>
  <si>
    <t>const whanD = []; //​Whanganui</t>
  </si>
  <si>
    <t>whan</t>
  </si>
  <si>
    <t>/​Whanganui</t>
  </si>
  <si>
    <t>​Whanganui</t>
  </si>
  <si>
    <t>whanD.push(history["​Whanganui"][i].date.substring(0, 10));</t>
  </si>
  <si>
    <t>const auckN = []; //Auckland</t>
  </si>
  <si>
    <t>const bopN = []; //Bay of Plenty</t>
  </si>
  <si>
    <t>const cantN = []; //Canterbury</t>
  </si>
  <si>
    <t>const cacN = []; //Capital and Coast</t>
  </si>
  <si>
    <t>const comaN = []; //Counties Manukau</t>
  </si>
  <si>
    <t>const hbN = []; //Hawke's Bay</t>
  </si>
  <si>
    <t>const huttN = []; //Hutt Valley</t>
  </si>
  <si>
    <t>const lakeN = []; //Lakes</t>
  </si>
  <si>
    <t>const midcN = []; //MidCentral</t>
  </si>
  <si>
    <t>const nelN = []; //Nelson Marlborough</t>
  </si>
  <si>
    <t>const nlandN = []; //Northland</t>
  </si>
  <si>
    <t>const scantN = []; //South Canterbury</t>
  </si>
  <si>
    <t>const sthrnN = []; //Southern</t>
  </si>
  <si>
    <t>const tairN = []; //Tairāwhiti</t>
  </si>
  <si>
    <t>const tarN = []; //Taranaki</t>
  </si>
  <si>
    <t>const waikN = []; //Waikato</t>
  </si>
  <si>
    <t>const wairaN = []; //Wairarapa</t>
  </si>
  <si>
    <t>const waitN = []; //Waitemata</t>
  </si>
  <si>
    <t>const wcoastN = []; //West Coast</t>
  </si>
  <si>
    <t>const whanN = []; //​Whanganui</t>
  </si>
  <si>
    <t>const auckT = []; //Auckland</t>
  </si>
  <si>
    <t>const bopT = []; //Bay of Plenty</t>
  </si>
  <si>
    <t>const cantT = []; //Canterbury</t>
  </si>
  <si>
    <t>const cacT = []; //Capital and Coast</t>
  </si>
  <si>
    <t>const comaT = []; //Counties Manukau</t>
  </si>
  <si>
    <t>const hbT = []; //Hawke's Bay</t>
  </si>
  <si>
    <t>const huttT = []; //Hutt Valley</t>
  </si>
  <si>
    <t>const lakeT = []; //Lakes</t>
  </si>
  <si>
    <t>const midcT = []; //MidCentral</t>
  </si>
  <si>
    <t>const nelT = []; //Nelson Marlborough</t>
  </si>
  <si>
    <t>const nlandT = []; //Northland</t>
  </si>
  <si>
    <t>const scantT = []; //South Canterbury</t>
  </si>
  <si>
    <t>const sthrnT = []; //Southern</t>
  </si>
  <si>
    <t>const tairT = []; //Tairāwhiti</t>
  </si>
  <si>
    <t>const tarT = []; //Taranaki</t>
  </si>
  <si>
    <t>const waikT = []; //Waikato</t>
  </si>
  <si>
    <t>const wairaT = []; //Wairarapa</t>
  </si>
  <si>
    <t>const waitT = []; //Waitemata</t>
  </si>
  <si>
    <t>const wcoastT = []; //West Coast</t>
  </si>
  <si>
    <t>const whanT = []; //​Whanganui</t>
  </si>
  <si>
    <t>T.push</t>
  </si>
  <si>
    <t>N.push</t>
  </si>
  <si>
    <r>
      <t>][i].new)</t>
    </r>
    <r>
      <rPr>
        <sz val="10"/>
        <color rgb="FFD4D4D4"/>
        <rFont val="Consolas"/>
        <family val="3"/>
      </rPr>
      <t>;</t>
    </r>
  </si>
  <si>
    <r>
      <t>][i].total)</t>
    </r>
    <r>
      <rPr>
        <sz val="10"/>
        <color rgb="FFD4D4D4"/>
        <rFont val="Consolas"/>
        <family val="3"/>
      </rPr>
      <t>;</t>
    </r>
  </si>
  <si>
    <t>Waitematā</t>
  </si>
  <si>
    <t xml:space="preserve">Total       </t>
  </si>
  <si>
    <t>Number of cases currently in hospital</t>
  </si>
  <si>
    <t>Active</t>
  </si>
  <si>
    <t>Recovered</t>
  </si>
  <si>
    <t>Deceased</t>
  </si>
  <si>
    <t>Mid Central</t>
  </si>
  <si>
    <t>Christchurch City, Kaikoura District, Hurunui District, Waimakariri District, Selwyn District, Ashburton District, Chatham Islands</t>
  </si>
  <si>
    <t>List of chairpersons</t>
  </si>
  <si>
    <t>Chris Hipkins</t>
  </si>
  <si>
    <t>Suzy Cato</t>
  </si>
  <si>
    <t>2degrees</t>
  </si>
  <si>
    <t>Flight Centre</t>
  </si>
  <si>
    <t>NZME</t>
  </si>
  <si>
    <t>Deaths</t>
  </si>
  <si>
    <t>auckT[auckT.length-1])/maxTot}</t>
  </si>
  <si>
    <r>
      <t>        </t>
    </r>
    <r>
      <rPr>
        <sz val="12"/>
        <color rgb="FF9CDCFE"/>
        <rFont val="Consolas"/>
        <family val="3"/>
      </rPr>
      <t>bopT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"Bay of Plenty"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</si>
  <si>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cantT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"Canterbury"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</si>
  <si>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cacT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"Capital and Coast"</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</si>
  <si>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comaT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"Counties Manukau"</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</si>
  <si>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hbT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"Hawke's Bay"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</si>
  <si>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huttT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"Hutt Valley"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</si>
  <si>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lakeT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"Lakes"</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</si>
  <si>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midcT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"MidCentral"</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</si>
  <si>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nelT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"Nelson Marlborough"</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</si>
  <si>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nlandT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"Northland"</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</si>
  <si>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scantT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"South Canterbury"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</si>
  <si>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sthrnT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"Southern"</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</si>
  <si>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tairT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"Tairāwhiti"</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</si>
  <si>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tarT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"Taranaki"</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</si>
  <si>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waikT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"Waikato"</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</si>
  <si>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wairaT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"Wairarapa"</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</si>
  <si>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waitT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"Waitemata"</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</si>
  <si>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wcoastT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"West Coast"</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</si>
  <si>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whanT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"Whanganui"</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</si>
  <si>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auckT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"Auckland"</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</si>
  <si>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t>[</t>
  </si>
  <si>
    <t>cirRad</t>
  </si>
  <si>
    <t>${</t>
  </si>
  <si>
    <t>cirRad*</t>
  </si>
  <si>
    <t>.length-1]</t>
  </si>
  <si>
    <t>+0.25}</t>
  </si>
  <si>
    <t>${cirRad*auckT[auckT.length-1]+0.25}</t>
  </si>
  <si>
    <t>${cirRad*bopT[bopT.length-1]+0.25}</t>
  </si>
  <si>
    <t>${cirRad*cantT[cantT.length-1]+0.25}</t>
  </si>
  <si>
    <t>${cirRad*cacT[cacT.length-1]+0.25}</t>
  </si>
  <si>
    <t>${cirRad*comaT[comaT.length-1]+0.25}</t>
  </si>
  <si>
    <t>${cirRad*hbT[hbT.length-1]+0.25}</t>
  </si>
  <si>
    <t>${cirRad*huttT[huttT.length-1]+0.25}</t>
  </si>
  <si>
    <t>${cirRad*lakeT[lakeT.length-1]+0.25}</t>
  </si>
  <si>
    <t>${cirRad*midcT[midcT.length-1]+0.25}</t>
  </si>
  <si>
    <t>${cirRad*nelT[nelT.length-1]+0.25}</t>
  </si>
  <si>
    <t>${cirRad*nland[nland.length-1]+0.25}</t>
  </si>
  <si>
    <t>${cirRad*scant[scant.length-1]+0.25}</t>
  </si>
  <si>
    <t>${cirRad*sthrn[sthrn.length-1]+0.25}</t>
  </si>
  <si>
    <t>${cirRad*tairT[tairT.length-1]+0.25}</t>
  </si>
  <si>
    <t>${cirRad*tarT[tarT.length-1]+0.25}</t>
  </si>
  <si>
    <t>${cirRad*waikT[waikT.length-1]+0.25}</t>
  </si>
  <si>
    <t>${cirRad*waira[waira.length-1]+0.25}</t>
  </si>
  <si>
    <t>${cirRad*waitT[waitT.length-1]+0.25}</t>
  </si>
  <si>
    <t>${cirRad*wcoastT[wcoastT.length-1]+0.25}</t>
  </si>
  <si>
    <t>${cirRad*whanT[whanT.length-1]+0.25}</t>
  </si>
  <si>
    <t>${auckT[auckT.length-1]}</t>
  </si>
  <si>
    <t>${bopT[bopT.length-1]}</t>
  </si>
  <si>
    <t>${cantT[cantT.length-1]}</t>
  </si>
  <si>
    <t>${cacT[cacT.length-1]}</t>
  </si>
  <si>
    <t>${comaT[comaT.length-1]}</t>
  </si>
  <si>
    <t>${hbT[hbT.length-1]}</t>
  </si>
  <si>
    <t>${huttT[huttT.length-1]}</t>
  </si>
  <si>
    <t>${lakeT[lakeT.length-1]}</t>
  </si>
  <si>
    <t>${midcT[midcT.length-1]}</t>
  </si>
  <si>
    <t>${nelT[nelT.length-1]}</t>
  </si>
  <si>
    <t>${nlandT[nlandT.length-1]}</t>
  </si>
  <si>
    <t>${scantT[scantT.length-1]}</t>
  </si>
  <si>
    <t>${sthrnT[sthrnT.length-1]}</t>
  </si>
  <si>
    <t>${tairT[tairT.length-1]}</t>
  </si>
  <si>
    <t>${tarT[tarT.length-1]}</t>
  </si>
  <si>
    <t>${waikT[waikT.length-1]}</t>
  </si>
  <si>
    <t>${waira[waira.length-1]}</t>
  </si>
  <si>
    <t>${waitT[waitT.length-1]}</t>
  </si>
  <si>
    <t>${wcoastT[wcoastT.length-1]}</t>
  </si>
  <si>
    <t>${whanT[whanT.length-1]}</t>
  </si>
  <si>
    <r>
      <t>&lt;g   id="Auckland" transform="translate(535 180)"&gt;&lt;title&gt;Auckland - DHB @Pop = 441100 -  Confirmed  = 180 -new today=4 -hospitalised =4&lt;/title&gt;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auckT</t>
    </r>
    <r>
      <rPr>
        <sz val="12"/>
        <color rgb="FFD4D4D4"/>
        <rFont val="Consolas"/>
        <family val="3"/>
      </rPr>
      <t>[</t>
    </r>
    <r>
      <rPr>
        <sz val="12"/>
        <color rgb="FF9CDCFE"/>
        <rFont val="Consolas"/>
        <family val="3"/>
      </rPr>
      <t>auckT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auckT</t>
    </r>
    <r>
      <rPr>
        <sz val="12"/>
        <color rgb="FFD4D4D4"/>
        <rFont val="Consolas"/>
        <family val="3"/>
      </rPr>
      <t>[</t>
    </r>
    <r>
      <rPr>
        <sz val="12"/>
        <color rgb="FF9CDCFE"/>
        <rFont val="Consolas"/>
        <family val="3"/>
      </rPr>
      <t>auckT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</si>
  <si>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id="Bay of Plenty" transform="translate(610 260)"&gt;&lt;title&gt;Bay of Plenty - DHB @Pop = 207700 -  Confirmed  = 41 -new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bopT</t>
    </r>
    <r>
      <rPr>
        <sz val="12"/>
        <color rgb="FFD4D4D4"/>
        <rFont val="Consolas"/>
        <family val="3"/>
      </rPr>
      <t>[</t>
    </r>
    <r>
      <rPr>
        <sz val="12"/>
        <color rgb="FF9CDCFE"/>
        <rFont val="Consolas"/>
        <family val="3"/>
      </rPr>
      <t>bopT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bopT</t>
    </r>
    <r>
      <rPr>
        <sz val="12"/>
        <color rgb="FFD4D4D4"/>
        <rFont val="Consolas"/>
        <family val="3"/>
      </rPr>
      <t>[</t>
    </r>
    <r>
      <rPr>
        <sz val="12"/>
        <color rgb="FF9CDCFE"/>
        <rFont val="Consolas"/>
        <family val="3"/>
      </rPr>
      <t>bopT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</si>
  <si>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id="Canterbury" transform="translate(410 710.71)"&gt;&lt;title&gt;Canterbury - DHB @Pop = 502000 -  Confirmed  = 139 -new today=3 -hospitalised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cantT</t>
    </r>
    <r>
      <rPr>
        <sz val="12"/>
        <color rgb="FFD4D4D4"/>
        <rFont val="Consolas"/>
        <family val="3"/>
      </rPr>
      <t>[</t>
    </r>
    <r>
      <rPr>
        <sz val="12"/>
        <color rgb="FF9CDCFE"/>
        <rFont val="Consolas"/>
        <family val="3"/>
      </rPr>
      <t>cantT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cantT</t>
    </r>
    <r>
      <rPr>
        <sz val="12"/>
        <color rgb="FFD4D4D4"/>
        <rFont val="Consolas"/>
        <family val="3"/>
      </rPr>
      <t>[</t>
    </r>
    <r>
      <rPr>
        <sz val="12"/>
        <color rgb="FF9CDCFE"/>
        <rFont val="Consolas"/>
        <family val="3"/>
      </rPr>
      <t>cantT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</si>
  <si>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id="Capital and Coast" transform="translate(270 530)"&gt;&lt;title&gt;Capital and Coast - DHB @Pop = 288100 -  Confirmed  = 88 -new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cacT</t>
    </r>
    <r>
      <rPr>
        <sz val="12"/>
        <color rgb="FFD4D4D4"/>
        <rFont val="Consolas"/>
        <family val="3"/>
      </rPr>
      <t>[</t>
    </r>
    <r>
      <rPr>
        <sz val="12"/>
        <color rgb="FF9CDCFE"/>
        <rFont val="Consolas"/>
        <family val="3"/>
      </rPr>
      <t>cacT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cacT</t>
    </r>
    <r>
      <rPr>
        <sz val="12"/>
        <color rgb="FFD4D4D4"/>
        <rFont val="Consolas"/>
        <family val="3"/>
      </rPr>
      <t>[</t>
    </r>
    <r>
      <rPr>
        <sz val="12"/>
        <color rgb="FF9CDCFE"/>
        <rFont val="Consolas"/>
        <family val="3"/>
      </rPr>
      <t>cacT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</si>
  <si>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id="Counties Manukau" transform="translate(230 280)"&gt;&lt;title&gt;Counties Manukau - DHB @Pop = 481700 -  Confirmed  = 103 -new today=2 -hospitalised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comaT</t>
    </r>
    <r>
      <rPr>
        <sz val="12"/>
        <color rgb="FFD4D4D4"/>
        <rFont val="Consolas"/>
        <family val="3"/>
      </rPr>
      <t>[</t>
    </r>
    <r>
      <rPr>
        <sz val="12"/>
        <color rgb="FF9CDCFE"/>
        <rFont val="Consolas"/>
        <family val="3"/>
      </rPr>
      <t>comaT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comaT</t>
    </r>
    <r>
      <rPr>
        <sz val="12"/>
        <color rgb="FFD4D4D4"/>
        <rFont val="Consolas"/>
        <family val="3"/>
      </rPr>
      <t>[</t>
    </r>
    <r>
      <rPr>
        <sz val="12"/>
        <color rgb="FF9CDCFE"/>
        <rFont val="Consolas"/>
        <family val="3"/>
      </rPr>
      <t>comaT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</si>
  <si>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id="Hawke's Bay" transform="translate(640 430)"&gt;&lt;title&gt;Hawke's Bay - DHB @Pop = 153900 -  Confirmed  = 41 -new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hbT</t>
    </r>
    <r>
      <rPr>
        <sz val="12"/>
        <color rgb="FFD4D4D4"/>
        <rFont val="Consolas"/>
        <family val="3"/>
      </rPr>
      <t>[</t>
    </r>
    <r>
      <rPr>
        <sz val="12"/>
        <color rgb="FF9CDCFE"/>
        <rFont val="Consolas"/>
        <family val="3"/>
      </rPr>
      <t>hbT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hbT</t>
    </r>
    <r>
      <rPr>
        <sz val="12"/>
        <color rgb="FFD4D4D4"/>
        <rFont val="Consolas"/>
        <family val="3"/>
      </rPr>
      <t>[</t>
    </r>
    <r>
      <rPr>
        <sz val="12"/>
        <color rgb="FF9CDCFE"/>
        <rFont val="Consolas"/>
        <family val="3"/>
      </rPr>
      <t>hbT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</si>
  <si>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id="Hutt Valley" transform="translate(520 585)"&gt;&lt;title&gt;Hutt Valley - DHB @Pop = 142700 -  Confirmed  = 20 -new today=-2 -hospitalised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huttT</t>
    </r>
    <r>
      <rPr>
        <sz val="12"/>
        <color rgb="FFD4D4D4"/>
        <rFont val="Consolas"/>
        <family val="3"/>
      </rPr>
      <t>[</t>
    </r>
    <r>
      <rPr>
        <sz val="12"/>
        <color rgb="FF9CDCFE"/>
        <rFont val="Consolas"/>
        <family val="3"/>
      </rPr>
      <t>huttT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huttT</t>
    </r>
    <r>
      <rPr>
        <sz val="12"/>
        <color rgb="FFD4D4D4"/>
        <rFont val="Consolas"/>
        <family val="3"/>
      </rPr>
      <t>[</t>
    </r>
    <r>
      <rPr>
        <sz val="12"/>
        <color rgb="FF9CDCFE"/>
        <rFont val="Consolas"/>
        <family val="3"/>
      </rPr>
      <t>huttT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</si>
  <si>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id="Lakes" transform="translate(468.43 370)"&gt;&lt;title&gt;Lakes - DHB @Pop = 101800 -  Confirmed  = 16 -new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lakeT</t>
    </r>
    <r>
      <rPr>
        <sz val="12"/>
        <color rgb="FFD4D4D4"/>
        <rFont val="Consolas"/>
        <family val="3"/>
      </rPr>
      <t>[</t>
    </r>
    <r>
      <rPr>
        <sz val="12"/>
        <color rgb="FF9CDCFE"/>
        <rFont val="Consolas"/>
        <family val="3"/>
      </rPr>
      <t>lakeT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lakeT</t>
    </r>
    <r>
      <rPr>
        <sz val="12"/>
        <color rgb="FFD4D4D4"/>
        <rFont val="Consolas"/>
        <family val="3"/>
      </rPr>
      <t>[</t>
    </r>
    <r>
      <rPr>
        <sz val="12"/>
        <color rgb="FF9CDCFE"/>
        <rFont val="Consolas"/>
        <family val="3"/>
      </rPr>
      <t>lakeT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</si>
  <si>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id="MidCentral" transform="translate(590 520)"&gt;&lt;title&gt;MidCentral - DHB @Pop = 166000 -  Confirmed  = 28 -new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midcT</t>
    </r>
    <r>
      <rPr>
        <sz val="12"/>
        <color rgb="FFD4D4D4"/>
        <rFont val="Consolas"/>
        <family val="3"/>
      </rPr>
      <t>[</t>
    </r>
    <r>
      <rPr>
        <sz val="12"/>
        <color rgb="FF9CDCFE"/>
        <rFont val="Consolas"/>
        <family val="3"/>
      </rPr>
      <t>midcT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midcT</t>
    </r>
    <r>
      <rPr>
        <sz val="12"/>
        <color rgb="FFD4D4D4"/>
        <rFont val="Consolas"/>
        <family val="3"/>
      </rPr>
      <t>[</t>
    </r>
    <r>
      <rPr>
        <sz val="12"/>
        <color rgb="FF9CDCFE"/>
        <rFont val="Consolas"/>
        <family val="3"/>
      </rPr>
      <t>midcT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</si>
  <si>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id="Nelson Marlborough" transform="translate(160 570)"&gt;&lt;title&gt;Nelson Marlborough - DHB @Pop = 136800 -  Confirmed  = 48 -new today=0 -hospitalised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nelT</t>
    </r>
    <r>
      <rPr>
        <sz val="12"/>
        <color rgb="FFD4D4D4"/>
        <rFont val="Consolas"/>
        <family val="3"/>
      </rPr>
      <t>[</t>
    </r>
    <r>
      <rPr>
        <sz val="12"/>
        <color rgb="FF9CDCFE"/>
        <rFont val="Consolas"/>
        <family val="3"/>
      </rPr>
      <t>nelT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nelT</t>
    </r>
    <r>
      <rPr>
        <sz val="12"/>
        <color rgb="FFD4D4D4"/>
        <rFont val="Consolas"/>
        <family val="3"/>
      </rPr>
      <t>[</t>
    </r>
    <r>
      <rPr>
        <sz val="12"/>
        <color rgb="FF9CDCFE"/>
        <rFont val="Consolas"/>
        <family val="3"/>
      </rPr>
      <t>nelT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</si>
  <si>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id="Northland" transform="translate(210 149.64)"&gt;&lt;title&gt;Northland - DHB @Pop = 155800 -  Confirmed  = 26 -new today=1 -hospitalised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nlandT</t>
    </r>
    <r>
      <rPr>
        <sz val="12"/>
        <color rgb="FFD4D4D4"/>
        <rFont val="Consolas"/>
        <family val="3"/>
      </rPr>
      <t>[</t>
    </r>
    <r>
      <rPr>
        <sz val="12"/>
        <color rgb="FF9CDCFE"/>
        <rFont val="Consolas"/>
        <family val="3"/>
      </rPr>
      <t>nlandT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nlandT</t>
    </r>
    <r>
      <rPr>
        <sz val="12"/>
        <color rgb="FFD4D4D4"/>
        <rFont val="Consolas"/>
        <family val="3"/>
      </rPr>
      <t>[</t>
    </r>
    <r>
      <rPr>
        <sz val="12"/>
        <color rgb="FF9CDCFE"/>
        <rFont val="Consolas"/>
        <family val="3"/>
      </rPr>
      <t>nlandT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</si>
  <si>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id="South Canterbury" transform="translate(385 798.18)"&gt;&lt;title&gt;South Canterbury - DHB @Pop = 55600 -  Confirmed  = 12 -new today=1 -hospitalised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scantT</t>
    </r>
    <r>
      <rPr>
        <sz val="12"/>
        <color rgb="FFD4D4D4"/>
        <rFont val="Consolas"/>
        <family val="3"/>
      </rPr>
      <t>[</t>
    </r>
    <r>
      <rPr>
        <sz val="12"/>
        <color rgb="FF4EC9B0"/>
        <rFont val="Consolas"/>
        <family val="3"/>
      </rPr>
      <t>SVGClipPathElement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scantT</t>
    </r>
    <r>
      <rPr>
        <sz val="12"/>
        <color rgb="FFD4D4D4"/>
        <rFont val="Consolas"/>
        <family val="3"/>
      </rPr>
      <t>[</t>
    </r>
    <r>
      <rPr>
        <sz val="12"/>
        <color rgb="FF9CDCFE"/>
        <rFont val="Consolas"/>
        <family val="3"/>
      </rPr>
      <t>scantT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</si>
  <si>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id="Southern" transform="translate(300 930)"&gt;&lt;title&gt;Southern - DHB @Pop = 300400 -  Confirmed  = 210 -new today=1 -hospitalised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sthrnT</t>
    </r>
    <r>
      <rPr>
        <sz val="12"/>
        <color rgb="FFD4D4D4"/>
        <rFont val="Consolas"/>
        <family val="3"/>
      </rPr>
      <t>[</t>
    </r>
    <r>
      <rPr>
        <sz val="12"/>
        <color rgb="FF9CDCFE"/>
        <rFont val="Consolas"/>
        <family val="3"/>
      </rPr>
      <t>sthrnT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sthrnT</t>
    </r>
    <r>
      <rPr>
        <sz val="12"/>
        <color rgb="FFD4D4D4"/>
        <rFont val="Consolas"/>
        <family val="3"/>
      </rPr>
      <t>[</t>
    </r>
    <r>
      <rPr>
        <sz val="12"/>
        <color rgb="FF9CDCFE"/>
        <rFont val="Consolas"/>
        <family val="3"/>
      </rPr>
      <t>sthrnT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</si>
  <si>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id="Tairāwhiti" transform="translate(650 360)"&gt;&lt;title&gt;Tairawhiti - DHB @Pop = 46200 -  Confirmed  = 3 -new today=2 -hospitalised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tairT</t>
    </r>
    <r>
      <rPr>
        <sz val="12"/>
        <color rgb="FFD4D4D4"/>
        <rFont val="Consolas"/>
        <family val="3"/>
      </rPr>
      <t>[</t>
    </r>
    <r>
      <rPr>
        <sz val="12"/>
        <color rgb="FF9CDCFE"/>
        <rFont val="Consolas"/>
        <family val="3"/>
      </rPr>
      <t>tairT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tairT</t>
    </r>
    <r>
      <rPr>
        <sz val="12"/>
        <color rgb="FFD4D4D4"/>
        <rFont val="Consolas"/>
        <family val="3"/>
      </rPr>
      <t>[</t>
    </r>
    <r>
      <rPr>
        <sz val="12"/>
        <color rgb="FF9CDCFE"/>
        <rFont val="Consolas"/>
        <family val="3"/>
      </rPr>
      <t>tairT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</si>
  <si>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id="Taranaki" transform="translate(260 405)"&gt;&lt;title&gt;Taranaki - DHB @Pop = 108300 -  Confirmed  = 14 -new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tarT</t>
    </r>
    <r>
      <rPr>
        <sz val="12"/>
        <color rgb="FFD4D4D4"/>
        <rFont val="Consolas"/>
        <family val="3"/>
      </rPr>
      <t>[</t>
    </r>
    <r>
      <rPr>
        <sz val="12"/>
        <color rgb="FF9CDCFE"/>
        <rFont val="Consolas"/>
        <family val="3"/>
      </rPr>
      <t>tarT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tarT</t>
    </r>
    <r>
      <rPr>
        <sz val="12"/>
        <color rgb="FFD4D4D4"/>
        <rFont val="Consolas"/>
        <family val="3"/>
      </rPr>
      <t>[</t>
    </r>
    <r>
      <rPr>
        <sz val="12"/>
        <color rgb="FF9CDCFE"/>
        <rFont val="Consolas"/>
        <family val="3"/>
      </rPr>
      <t>tarT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</si>
  <si>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id="Waikato" transform="translate(300 339.9)"&gt;&lt;title&gt;Waikato - DHB @Pop = 365700 -  Confirmed  = 177 -new today=0 -hospitalised =4&lt;/title&gt;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waikT</t>
    </r>
    <r>
      <rPr>
        <sz val="12"/>
        <color rgb="FFD4D4D4"/>
        <rFont val="Consolas"/>
        <family val="3"/>
      </rPr>
      <t>[</t>
    </r>
    <r>
      <rPr>
        <sz val="12"/>
        <color rgb="FF9CDCFE"/>
        <rFont val="Consolas"/>
        <family val="3"/>
      </rPr>
      <t>waikT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waikT</t>
    </r>
    <r>
      <rPr>
        <sz val="12"/>
        <color rgb="FFD4D4D4"/>
        <rFont val="Consolas"/>
        <family val="3"/>
      </rPr>
      <t>[</t>
    </r>
    <r>
      <rPr>
        <sz val="12"/>
        <color rgb="FF9CDCFE"/>
        <rFont val="Consolas"/>
        <family val="3"/>
      </rPr>
      <t>waikT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</si>
  <si>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id="Wairarapa" transform="translate(550 555)"&gt;&lt;title&gt;Wairarapa - DHB @Pop = 39900 -  Confirmed  = 8 -new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wairaT</t>
    </r>
    <r>
      <rPr>
        <sz val="12"/>
        <color rgb="FFD4D4D4"/>
        <rFont val="Consolas"/>
        <family val="3"/>
      </rPr>
      <t>[</t>
    </r>
    <r>
      <rPr>
        <sz val="12"/>
        <color rgb="FF9CDCFE"/>
        <rFont val="Consolas"/>
        <family val="3"/>
      </rPr>
      <t>wairaT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wairaT</t>
    </r>
    <r>
      <rPr>
        <sz val="12"/>
        <color rgb="FFD4D4D4"/>
        <rFont val="Consolas"/>
        <family val="3"/>
      </rPr>
      <t>[</t>
    </r>
    <r>
      <rPr>
        <sz val="12"/>
        <color rgb="FF9CDCFE"/>
        <rFont val="Consolas"/>
        <family val="3"/>
      </rPr>
      <t>wairaT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</si>
  <si>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id="Waitematā" transform="translate(230 230)"&gt;&lt;title&gt;Waitemata - DHB @Pop = 528500 -  Confirmed  = 200 -new today=5 -hospitalised =2&lt;/title&gt;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waitT</t>
    </r>
    <r>
      <rPr>
        <sz val="12"/>
        <color rgb="FFD4D4D4"/>
        <rFont val="Consolas"/>
        <family val="3"/>
      </rPr>
      <t>[</t>
    </r>
    <r>
      <rPr>
        <sz val="12"/>
        <color rgb="FF9CDCFE"/>
        <rFont val="Consolas"/>
        <family val="3"/>
      </rPr>
      <t>waitT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waitT</t>
    </r>
    <r>
      <rPr>
        <sz val="12"/>
        <color rgb="FFD4D4D4"/>
        <rFont val="Consolas"/>
        <family val="3"/>
      </rPr>
      <t>[</t>
    </r>
    <r>
      <rPr>
        <sz val="12"/>
        <color rgb="FF9CDCFE"/>
        <rFont val="Consolas"/>
        <family val="3"/>
      </rPr>
      <t>waitT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</si>
  <si>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id="West Coast" transform="translate(123 653)"&gt;&lt;title&gt;West Coast - DHB @Pop = 32600 -  Confirmed  = 5 -new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wcoastT</t>
    </r>
    <r>
      <rPr>
        <sz val="12"/>
        <color rgb="FFD4D4D4"/>
        <rFont val="Consolas"/>
        <family val="3"/>
      </rPr>
      <t>[</t>
    </r>
    <r>
      <rPr>
        <sz val="12"/>
        <color rgb="FF9CDCFE"/>
        <rFont val="Consolas"/>
        <family val="3"/>
      </rPr>
      <t>wcoastT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wcoastT</t>
    </r>
    <r>
      <rPr>
        <sz val="12"/>
        <color rgb="FFD4D4D4"/>
        <rFont val="Consolas"/>
        <family val="3"/>
      </rPr>
      <t>[</t>
    </r>
    <r>
      <rPr>
        <sz val="12"/>
        <color rgb="FF9CDCFE"/>
        <rFont val="Consolas"/>
        <family val="3"/>
      </rPr>
      <t>wcoastT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</si>
  <si>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id="Whanganui" transform="translate(325 480)"&gt;&lt;title&gt;Whanganui - DHB @Pop = 63200 -  Confirmed  = 7 -new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whanT</t>
    </r>
    <r>
      <rPr>
        <sz val="12"/>
        <color rgb="FFD4D4D4"/>
        <rFont val="Consolas"/>
        <family val="3"/>
      </rPr>
      <t>[</t>
    </r>
    <r>
      <rPr>
        <sz val="12"/>
        <color rgb="FF9CDCFE"/>
        <rFont val="Consolas"/>
        <family val="3"/>
      </rPr>
      <t>whanT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whanT</t>
    </r>
    <r>
      <rPr>
        <sz val="12"/>
        <color rgb="FFD4D4D4"/>
        <rFont val="Consolas"/>
        <family val="3"/>
      </rPr>
      <t>[</t>
    </r>
    <r>
      <rPr>
        <sz val="12"/>
        <color rgb="FF9CDCFE"/>
        <rFont val="Consolas"/>
        <family val="3"/>
      </rPr>
      <t>whanT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</si>
  <si>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t xml:space="preserve">&lt;circle </t>
  </si>
  <si>
    <t>Auckland - DHB @Pop = ${namePop[namePop.findIndex(K=&gt; K=="Canterbury")+1]} -  Confirmed  = Number of cases -new today=Change in last 24 hours -hospitalised =3&lt;/title&gt; </t>
  </si>
  <si>
    <t xml:space="preserve">, New: </t>
  </si>
  <si>
    <t xml:space="preserve">, Active: </t>
  </si>
  <si>
    <t xml:space="preserve">, Recovered: </t>
  </si>
  <si>
    <t xml:space="preserve">, Confirmed: </t>
  </si>
  <si>
    <t xml:space="preserve">, Deaths: </t>
  </si>
  <si>
    <t xml:space="preserve">  &lt;/title&gt;</t>
  </si>
  <si>
    <t>")+1]}</t>
  </si>
  <si>
    <t xml:space="preserve"> DHB @Pop = ${namePop[namePop.findIndex(K=&gt; K=="</t>
  </si>
  <si>
    <t> r=${cirRad*auckT[auckT.length-1]+cirC} cy="-7" fill=${dotCol} &gt;&lt;/circle&gt; &lt;text text-anchor="middle"&gt;${auckT[auckT.length-1]}&lt;/text&gt;&lt;/g&gt;</t>
  </si>
  <si>
    <t> r=${cirRad*waikT[waikT.length-1]+cirC} cy="-7" fill=${dotCol} &gt;&lt;/circle&gt; &lt;text text-anchor="middle"&gt;${waikT[waikT.length-1]}&lt;/text&gt;&lt;/g&gt;</t>
  </si>
  <si>
    <t>r=${cirRad*whanT[whanT.length-1]+cirC} cy="-7" fill=${dotCol} &gt;&lt;/circle&gt; &lt;text text-anchor="middle"&gt;${whanT[whanT.length-1]}&lt;/text&gt;&lt;/g&gt;</t>
  </si>
  <si>
    <t> r=${cirRad*bopT[bopT.length-1]+cirC} cy="-7" fill=${dotCol} &gt;&lt;/circle&gt; &lt;text text-anchor="middle"&gt;${bopT[bopT.length-1]}&lt;/text&gt;&lt;/g&gt;</t>
  </si>
  <si>
    <t> r=${cirRad*cantT[cantT.length-1]+cirC} cy="-7" fill=${dotCol} &gt;&lt;/circle&gt; &lt;text text-anchor="middle"&gt;${cantT[cantT.length-1]}&lt;/text&gt;&lt;/g&gt;</t>
  </si>
  <si>
    <t> r=${cirRad*cacT[cacT.length-1]+cirC} cy="-7" fill=${dotCol} &gt;&lt;/circle&gt; &lt;text text-anchor="middle"&gt;${cacT[cacT.length-1]}&lt;/text&gt;&lt;/g&gt;</t>
  </si>
  <si>
    <t> r=${cirRad*comaT[comaT.length-1]+cirC} cy="-7" fill=${dotCol} &gt;&lt;/circle&gt; &lt;text text-anchor="middle"&gt;${comaT[comaT.length-1]}&lt;/text&gt;&lt;/g&gt;</t>
  </si>
  <si>
    <t> r=${cirRad*hbT[hbT.length-1]+cirC} cy="-7" fill=${dotCol} &gt;&lt;/circle&gt; &lt;text text-anchor="middle"&gt;${hbT[hbT.length-1]}&lt;/text&gt;&lt;/g&gt;</t>
  </si>
  <si>
    <t> r=${cirRad*huttT[huttT.length-1]+cirC} cy="-7" fill=${dotCol} &gt;&lt;/circle&gt; &lt;text text-anchor="middle"&gt;${huttT[huttT.length-1]}&lt;/text&gt;&lt;/g&gt;</t>
  </si>
  <si>
    <t>r=${cirRad*lakeT[lakeT.length-1]+cirC} cy="-7" fill=${dotCol} &gt;&lt;/circle&gt; &lt;text text-anchor="middle"&gt;${lakeT[lakeT.length-1]}&lt;/text&gt;&lt;/g&gt;</t>
  </si>
  <si>
    <t> r=${cirRad*midcT[midcT.length-1]+cirC} cy="-7" fill=${dotCol} &gt;&lt;/circle&gt; &lt;text text-anchor="middle"&gt;${midcT[midcT.length-1]}&lt;/text&gt;&lt;/g&gt;</t>
  </si>
  <si>
    <t> r=${cirRad*nelT[nelT.length-1]+cirC} cy="-7" fill=${dotCol} &gt;&lt;/circle&gt; &lt;text text-anchor="middle"&gt;${nelT[nelT.length-1]}&lt;/text&gt;&lt;/g&gt;</t>
  </si>
  <si>
    <t> r=${cirRad*nlandT[nlandT.length-1]+cirC}cy="-7" fill=${dotCol} &gt;&lt;/circle&gt; &lt;text text-anchor="middle"&gt;${nlandT[nlandT.length-1]}&lt;/text&gt;&lt;/g&gt;</t>
  </si>
  <si>
    <t>r=${cirRad*sthrnT[sthrnT.length-1]+cirC} cy="-7" fill=${dotCol} &gt;&lt;/circle&gt; &lt;text text-anchor="middle"&gt;${sthrnT[sthrnT.length-1]}&lt;/text&gt;&lt;/g&gt;</t>
  </si>
  <si>
    <t> r=${cirRad*tairT[tairT.length-1]+cirC} cy="-7" fill=${dotCol} &gt;&lt;/circle&gt; &lt;text text-anchor="middle"&gt;${tairT[tairT.length-1]}&lt;/text&gt;&lt;/g&gt;</t>
  </si>
  <si>
    <t> r=${cirRad*tarT[tarT.length-1]+cirC} cy="-7" fill=${dotCol} &gt;&lt;/circle&gt; &lt;text text-anchor="middle"&gt;${tarT[tarT.length-1]}&lt;/text&gt;&lt;/g&gt;</t>
  </si>
  <si>
    <t>r=${cirRad*wairaT[wairaT.length-1]+cirC} cy="-7" fill=${dotCol} &gt;&lt;/circle&gt; &lt;text text-anchor="middle"&gt;${wairaT[wairaT.length-1]}&lt;/text&gt;&lt;/g&gt;</t>
  </si>
  <si>
    <t> r=${cirRad*waitT[waitT.length-1]+cirC} cy="-7" fill=${dotCol} &gt;&lt;/circle&gt; &lt;text text-anchor="middle"&gt;${waitT[waitT.length-1]}&lt;/text&gt;&lt;/g&gt;</t>
  </si>
  <si>
    <t xml:space="preserve"> r=${cirRad*wcoastT[wcoastT.length-1]+cirC} cy="-7" fill=${dotCol} &gt;&lt;/circle&gt; &lt;text text-anchor="middle"&gt;${wcoastT[wcoastT.length-1]}&lt;/text&gt;&lt;/g&gt;</t>
  </si>
  <si>
    <t> r=${cirRad*scantT[scantT.length-1]+cirC} cy="-7" fill=${dotCol} &gt;&lt;/circle&gt; &lt;text text-anchor="middle"&gt;${scantT[scantT.length-1]}&lt;/text&gt;&lt;/g&gt;</t>
  </si>
  <si>
    <t>CONCATENATE(C4,I4,J4,K4,L4,M4,N4,O4,P4,Q4,R4,S4,T4,U4,V4,W4,X4,Y4,Z4,AA4,AB4,AC4,AD4,AE4,AF4,AG4,AH4,D4,E4)</t>
  </si>
  <si>
    <t>CONCATENATE(C4,I4,J4,K4,L4,M4,AH4,D4,E4)</t>
  </si>
  <si>
    <t>28th Feb 2020 First confirmed Covid case in NZ</t>
  </si>
  <si>
    <t>Current as per map after &lt;strong&gt;</t>
  </si>
  <si>
    <t>&lt;/strong&gt; days</t>
  </si>
  <si>
    <t>Current day of lockdown = &lt;strong&gt;</t>
  </si>
  <si>
    <t xml:space="preserve">&lt;/strong&gt;, </t>
  </si>
  <si>
    <t xml:space="preserve">    color: red;</t>
  </si>
  <si>
    <t xml:space="preserve">    font-weight: bold;</t>
  </si>
  <si>
    <t>#bold-red {</t>
  </si>
  <si>
    <t xml:space="preserve">&lt;h1 id="bold-red"&gt; Covid -19 in NZ update for </t>
  </si>
  <si>
    <t xml:space="preserve">&lt;h2 id="bold-red"&gt; Infected:     </t>
  </si>
  <si>
    <t>${history[Object.keys(history)[</t>
  </si>
  <si>
    <t>]][dhbArrLength].active}</t>
  </si>
  <si>
    <t>]][dhbArrLength].recovered}</t>
  </si>
  <si>
    <t>]][dhbArrLength].total}</t>
  </si>
  <si>
    <t>]][dhbArrLength].new}</t>
  </si>
  <si>
    <t>]][dhbArrLength].deaths}</t>
  </si>
  <si>
    <t>Rob Fyfe</t>
  </si>
  <si>
    <t>garlic</t>
  </si>
  <si>
    <t>red wine</t>
  </si>
  <si>
    <t>pepper</t>
  </si>
  <si>
    <t>Epidemic Response Committee (Simon Bridges</t>
  </si>
  <si>
    <t>Kiri Allan</t>
  </si>
  <si>
    <t>Paula Bennett</t>
  </si>
  <si>
    <t>Marama Davidson</t>
  </si>
  <si>
    <t>Ruth Dyson</t>
  </si>
  <si>
    <t>Paul Goldsmith</t>
  </si>
  <si>
    <t>Shane Reti</t>
  </si>
  <si>
    <t>David Seymour</t>
  </si>
  <si>
    <t>Fletcher Tabuteau</t>
  </si>
  <si>
    <t>Michael Wood</t>
  </si>
  <si>
    <t>Michael Woodhouse)</t>
  </si>
  <si>
    <t>Dunedin Railways</t>
  </si>
  <si>
    <t>Lab testing for COVID-19 as at 9.00 am 22 April</t>
  </si>
  <si>
    <t>1. ^ "District health boards". Ministry of Health. 12 February 2020. Retrieved 12 April 2020.</t>
  </si>
  <si>
    <t>Shaun Hendy</t>
  </si>
  <si>
    <t>David Skegg</t>
  </si>
  <si>
    <t>Ayesha Verrall</t>
  </si>
  <si>
    <t>Ngāi Tahu Tourism</t>
  </si>
  <si>
    <t>As at 9.00 am, 23 April 2020</t>
  </si>
  <si>
    <t>Total cases by DHB, as at 9.00 am, 23 April 2020</t>
  </si>
  <si>
    <t>Total cases by age as at 9.00 am, 23 April 2020</t>
  </si>
  <si>
    <t>Age Group</t>
  </si>
  <si>
    <t>0 to 9</t>
  </si>
  <si>
    <t>10 to 19</t>
  </si>
  <si>
    <t>20 to 29</t>
  </si>
  <si>
    <t>30 to 39</t>
  </si>
  <si>
    <t>40 to 49</t>
  </si>
  <si>
    <t>50 to 59</t>
  </si>
  <si>
    <t>60 to 69</t>
  </si>
  <si>
    <t>70+</t>
  </si>
  <si>
    <t>16 April to 22 April 2020</t>
  </si>
  <si>
    <t>22 January to 22 April 2020</t>
  </si>
  <si>
    <t>Column2</t>
  </si>
  <si>
    <t>Column3</t>
  </si>
  <si>
    <t>Column4</t>
  </si>
  <si>
    <t>Column5</t>
  </si>
  <si>
    <t>Column6</t>
  </si>
  <si>
    <t>Transmission type of total confirmed and probable cases</t>
  </si>
  <si>
    <t>Transmission type</t>
  </si>
  <si>
    <t>Imported cases</t>
  </si>
  <si>
    <t>Imported related cases</t>
  </si>
  <si>
    <t>Locally acquired cases, epidemiologically linked</t>
  </si>
  <si>
    <t>Locally acquired cases, unknown source</t>
  </si>
  <si>
    <t>Steel &amp; Tube</t>
  </si>
  <si>
    <t>Taranaki and Wairarapa District Health Boards maintain their own ambulance services, with St John and the Wellington Free Ambulance covering the rest of the country.[7]</t>
  </si>
  <si>
    <t>Population[8]</t>
  </si>
  <si>
    <t>6. ^ DHB Elections Archived December 31, 2005, at the Wayback Machine from Ministry of Health, last updated 21 January 2005</t>
  </si>
  <si>
    <t>7. ^ "Ambulance Communications Centres Today". NZ Government 111 website. Retrieved 20 February 2009.</t>
  </si>
  <si>
    <t>Hauora Tairāwhiti</t>
  </si>
  <si>
    <t>https://www.hauoratairawhiti.org.nz/</t>
  </si>
  <si>
    <t>The DHBs operate healthcare facilities. The Canterbury DHB operates Christchurch Hospital (pictured).</t>
  </si>
  <si>
    <t>The Ministry of Health gives district health boards a set of objectives; they have a degree of autonomy in how they choose to achieve these. In contrast to their predecessors, the regional health authorities, the DHBs are non-profit providers. The DHB Funding and Performance Directorate of the Ministry of Health[3] monitors the performance of individual DHBs. DHBs provide funding to primary health organisations (PHOs).</t>
  </si>
  <si>
    <t>On 1 May 2010 the Otago DHB and the Southland DHB merged to form a new Southern DHB, with elected members coming from two constituencies – Otago and Southland – and the remainder appointed by the Ministry of Health, with the change taking effect from the 2010 local-body elections. From 1 July 2010, a unified primary health organisation has covered the entire new Southern DHB region, with PHO centres in Alexandra, Dunedin and Invercargill with the mandate of providing PHO resources and services, replacing the previous nine PHOs.[citation needed]</t>
  </si>
  <si>
    <t>3. ^ DHB Funding and Performance Archived December 31, 2005, at the Wayback Machine</t>
  </si>
  <si>
    <t>The Hermitage Hotel</t>
  </si>
  <si>
    <t>COVID-19 pandemic in New Zealand</t>
  </si>
  <si>
    <t>Skycity Entertainment Group</t>
  </si>
  <si>
    <t>Rotorua Lakes, Taupo District</t>
  </si>
  <si>
    <t>5. ^ Choosing Electoral Systems in Local Government in New Zealand (PDF). STV Taskforce. May 2002. p. 27. ISBN 0-578-09275-X. Retrieved 2 May 2020.CS1 maint: ignored ISBN errors (link)</t>
  </si>
  <si>
    <t>CS1 maint: ignored ISBN errors</t>
  </si>
  <si>
    <t>70 to 79</t>
  </si>
  <si>
    <t>80 to 89</t>
  </si>
  <si>
    <t>90+</t>
  </si>
  <si>
    <t>Number of active cases</t>
  </si>
  <si>
    <t>Housing New Zealand †</t>
  </si>
  <si>
    <t>NZ COVID Tracer</t>
  </si>
  <si>
    <t>Fletcher Building</t>
  </si>
  <si>
    <t>Bunnings Warehouse</t>
  </si>
  <si>
    <t>MediaWorks</t>
  </si>
  <si>
    <t>District health boards were first introduced as an idea in the 1970s in the Green and White Paper suggested by the then Labour government. This was part of a plan to nationalise primary health care as the Social Security Act of 1938 had originally intended. Labour subsequently lost the election to Robert Muldoon's National Party in the 1975 election. Muldoon's government chose however to slowly implement these reforms in trial "area health boards", which can be seen as early predecessors of the district health boards.[citation needed]</t>
  </si>
  <si>
    <t>The more direct predecessors were the Crown health enterprises (CHEs) and subsequent Hospital and Health Services (HHS) management structures of the 1990s; these were responsible for managing the hospitals under business ethos, albeit, with the expectation that the former would return a profit to the shareholders (i.e. the government).[citation needed]</t>
  </si>
  <si>
    <t>In the 1990s "regional health authorities" (RHAs) were formed. These RHAs were amalgamated in 1997 to form the Health Funding Authority (HFA). The election of the Labour-Alliance government in the 1999 election saw the New Zealand Public Health and Disability Act 2000 passed by parliament, this led to the merging of the HFA with the Ministry of Health. Part of the HFA's funding capacity combined with the hospital management elements of the Hospital and Health Services board to form the DHBs.[citation needed]</t>
  </si>
  <si>
    <t>DHB activities are governed by boards, which consist of up to eleven members: seven elected by the public every three years, and up to four appointed by the Government's Minister of Health. From 1 January 2001 the boards comprised appointed members only. The first elected members were chosen in the 2001 local-body elections held on 13 October using the first-past-the-post voting system (FPP).[4] Since the 2004 local-body elections, the single transferable vote (STV, a proportional voting system) has been used.[5] The use of appointed Board members aims to balance the boards' expertise as deemed necessary.[6] As part of the appointment process, the Minister of Health appoints a chairperson and a deputy-chair; either from the appointed members or from elected members. Voting for public-elected DHB board members occurs at the same time as local-body elections. Local-body elections take every three years on the second Saturday in October. As defined in the legislation, elected and appointed (if they get appointed in time) members start their term 58 days after the election (i.e. in early December) and the term of the previous board finishes that day.[citation needed]</t>
  </si>
  <si>
    <t>Peter Crabtree</t>
  </si>
  <si>
    <t>John Ombler</t>
  </si>
  <si>
    <t>H &amp; J Smith</t>
  </si>
  <si>
    <t>Millennium &amp; Copthorne Hotels</t>
  </si>
  <si>
    <t>TAB</t>
  </si>
  <si>
    <t>Articles with unsourced statements from May 2020</t>
  </si>
  <si>
    <t xml:space="preserve">"  style="mix-blend-mode: overlay" stroke="black" stroke-width=".5"&gt;&lt;/path&gt; </t>
  </si>
  <si>
    <t>22 Jan – 8 Mar</t>
  </si>
  <si>
    <t>Contact us</t>
  </si>
  <si>
    <t>Donate</t>
  </si>
  <si>
    <t>Contribute</t>
  </si>
  <si>
    <t>Fletcher</t>
  </si>
  <si>
    <t>Tourism Holdings</t>
  </si>
  <si>
    <t>Smiths City</t>
  </si>
  <si>
    <t>Millennium and Copthorne Hotels</t>
  </si>
  <si>
    <t>Bauer</t>
  </si>
  <si>
    <t>Carter Holt Harvey</t>
  </si>
  <si>
    <t>Kathmandu</t>
  </si>
  <si>
    <t>Farmers</t>
  </si>
  <si>
    <t>AJ Hackett</t>
  </si>
  <si>
    <t>Ngai Tahu</t>
  </si>
  <si>
    <t>The Warehouse</t>
  </si>
  <si>
    <t>Bunnings</t>
  </si>
  <si>
    <t>XPO</t>
  </si>
  <si>
    <t>Toll Holdings</t>
  </si>
  <si>
    <t>NZ Steel</t>
  </si>
  <si>
    <t>Skycity</t>
  </si>
  <si>
    <t>Skyline</t>
  </si>
  <si>
    <t>Steel and Tube</t>
  </si>
  <si>
    <t>150-200</t>
  </si>
  <si>
    <t>Hermitage Hotel</t>
  </si>
  <si>
    <t>NZ Rugby</t>
  </si>
  <si>
    <t>James Hardie</t>
  </si>
  <si>
    <t>Invercargill Licensing Trust</t>
  </si>
  <si>
    <t>Airways</t>
  </si>
  <si>
    <t>Form Building and Development</t>
  </si>
  <si>
    <t>Green Cabs</t>
  </si>
  <si>
    <t>Sky Sport</t>
  </si>
  <si>
    <t>Auckland Airport</t>
  </si>
  <si>
    <t>H&amp;J Smith</t>
  </si>
  <si>
    <t xml:space="preserve">Fuji Xerox </t>
  </si>
  <si>
    <t>Ricoh</t>
  </si>
  <si>
    <t>Tower</t>
  </si>
  <si>
    <t>Wellington Airport</t>
  </si>
  <si>
    <t>Southern Cross Travel Insurance</t>
  </si>
  <si>
    <t>Temperzone</t>
  </si>
  <si>
    <t>Methven Resort</t>
  </si>
  <si>
    <t>Te Anau hotel</t>
  </si>
  <si>
    <t>8. ^ {cite web |url= https://www.health.govt.nz/new-zealand-health-system/my-dhb |title= Subnational population estimates at 30 June 2009: local government areas |publisher=Ministry of Health |accessdate= 10 June 2020}. My DHB.</t>
  </si>
  <si>
    <t>Retrieved from "https://en.wikipedia.org/w/index.php?title=District_health_board&amp;oldid=961727962"</t>
  </si>
  <si>
    <t>This page was last edited on 10 June 2020, at 02:37 (UTC).</t>
  </si>
  <si>
    <t>Darryn Webb</t>
  </si>
  <si>
    <t>Timeline</t>
  </si>
  <si>
    <t>Timeline of the COVID-19 pandemic in New Zealand</t>
  </si>
  <si>
    <t>Megan Woods</t>
  </si>
  <si>
    <t>Cases in managed isolation and quarantine</t>
  </si>
  <si>
    <t xml:space="preserve">Active cases in MI &amp; Q facilities </t>
  </si>
  <si>
    <t>Managed Isolation</t>
  </si>
  <si>
    <t>Confirmed cases identified at the border (total)</t>
  </si>
  <si>
    <t>suggest1</t>
  </si>
  <si>
    <t>Suggest 2</t>
  </si>
  <si>
    <t>Suggest 3</t>
  </si>
  <si>
    <t>add</t>
  </si>
  <si>
    <t>b</t>
  </si>
  <si>
    <t>cdd</t>
  </si>
  <si>
    <t>fred</t>
  </si>
  <si>
    <t>a@b.com</t>
  </si>
  <si>
    <t>123 road</t>
  </si>
  <si>
    <t>xb v cnbmn</t>
  </si>
  <si>
    <t>zgnmhjv,j</t>
  </si>
  <si>
    <t>x cb hj, h</t>
  </si>
  <si>
    <t>cgvbj</t>
  </si>
  <si>
    <t>bnghmj,h,</t>
  </si>
  <si>
    <t>bv j</t>
  </si>
  <si>
    <t>gerorge</t>
  </si>
  <si>
    <t>g@g.com</t>
  </si>
  <si>
    <t>VBDf</t>
  </si>
  <si>
    <t>Fred</t>
  </si>
  <si>
    <t>f@f.com</t>
  </si>
  <si>
    <t>23 thingy road</t>
  </si>
  <si>
    <t>C</t>
  </si>
  <si>
    <t>B</t>
  </si>
  <si>
    <t>gxf</t>
  </si>
  <si>
    <t>c vmnb</t>
  </si>
  <si>
    <t>gsdytjfuyky</t>
  </si>
  <si>
    <t>bvn m,m</t>
  </si>
  <si>
    <t xml:space="preserve"> nbv,,</t>
  </si>
  <si>
    <t>xcv nbxfghn</t>
  </si>
  <si>
    <t>z</t>
  </si>
  <si>
    <t>c</t>
  </si>
  <si>
    <t>a</t>
  </si>
  <si>
    <t xml:space="preserve">app- stripe charge 2.9% and .3nz c /transaction, glide charge 10% (free app) </t>
  </si>
  <si>
    <t>NZ</t>
  </si>
  <si>
    <t>US</t>
  </si>
  <si>
    <t>The Warehouse Group</t>
  </si>
  <si>
    <t>Supplies in stock *</t>
  </si>
  <si>
    <t>Managed Isolation &amp; Quarantine</t>
  </si>
  <si>
    <t>As at 9.00 am, 16 September 2020</t>
  </si>
  <si>
    <t>Total cases by DHB, as at 9.00 am, 16 September 2020</t>
  </si>
  <si>
    <t>Source: DHB survey as at 9.00 am, 16 September 2020</t>
  </si>
  <si>
    <t>Total cases by age as at 9.00 am, 16 September 2020</t>
  </si>
  <si>
    <t>Lab testing for COVID-19 as at 9.00 am 16 September 2020</t>
  </si>
  <si>
    <t>9 September to 15 September 2020</t>
  </si>
  <si>
    <t>22 January to 15 September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</si>
</sst>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_-* #,##0_-;\-* #,##0_-;_-* &quot;-&quot;??_-;_-@_-"/>
    <numFmt numFmtId="165" formatCode="[$-F800]dddd\,\ mmmm\ dd\,\ yyyy"/>
  </numFmts>
  <fonts count="36" x14ac:knownFonts="1">
    <font>
      <sz val="11"/>
      <color theme="1"/>
      <name val="Calibri"/>
      <family val="2"/>
      <scheme val="minor"/>
    </font>
    <font>
      <b/>
      <sz val="11"/>
      <color rgb="FFFA7D00"/>
      <name val="Calibri"/>
      <family val="2"/>
      <scheme val="minor"/>
    </font>
    <font>
      <b/>
      <sz val="11"/>
      <color theme="1"/>
      <name val="Calibri"/>
      <family val="2"/>
      <scheme val="minor"/>
    </font>
    <font>
      <u/>
      <sz val="11"/>
      <color theme="10"/>
      <name val="Calibri"/>
      <family val="2"/>
      <scheme val="minor"/>
    </font>
    <font>
      <sz val="11"/>
      <color rgb="FF9C0006"/>
      <name val="Calibri"/>
      <family val="2"/>
      <scheme val="minor"/>
    </font>
    <font>
      <sz val="11"/>
      <color rgb="FF006100"/>
      <name val="Calibri"/>
      <family val="2"/>
      <scheme val="minor"/>
    </font>
    <font>
      <i/>
      <sz val="11"/>
      <color theme="1"/>
      <name val="Calibri"/>
      <family val="2"/>
      <scheme val="minor"/>
    </font>
    <font>
      <i/>
      <sz val="11"/>
      <color theme="4"/>
      <name val="Calibri"/>
      <family val="2"/>
      <scheme val="minor"/>
    </font>
    <font>
      <sz val="11"/>
      <color theme="4"/>
      <name val="Calibri"/>
      <family val="2"/>
      <scheme val="minor"/>
    </font>
    <font>
      <i/>
      <sz val="11"/>
      <color theme="5"/>
      <name val="Calibri"/>
      <family val="2"/>
      <scheme val="minor"/>
    </font>
    <font>
      <sz val="11"/>
      <color theme="5"/>
      <name val="Calibri"/>
      <family val="2"/>
      <scheme val="minor"/>
    </font>
    <font>
      <sz val="11"/>
      <color theme="1"/>
      <name val="Calibri"/>
      <family val="2"/>
      <scheme val="minor"/>
    </font>
    <font>
      <sz val="11"/>
      <color rgb="FFFF0000"/>
      <name val="Calibri"/>
      <family val="2"/>
      <scheme val="minor"/>
    </font>
    <font>
      <sz val="10"/>
      <color theme="1"/>
      <name val="Calibri"/>
      <family val="2"/>
      <scheme val="minor"/>
    </font>
    <font>
      <sz val="11"/>
      <color rgb="FF9C5700"/>
      <name val="Calibri"/>
      <family val="2"/>
      <scheme val="minor"/>
    </font>
    <font>
      <sz val="11"/>
      <color rgb="FF3F3F76"/>
      <name val="Calibri"/>
      <family val="2"/>
      <scheme val="minor"/>
    </font>
    <font>
      <sz val="11"/>
      <name val="Calibri"/>
      <family val="2"/>
      <scheme val="minor"/>
    </font>
    <font>
      <sz val="10"/>
      <color theme="1"/>
      <name val="Arial Unicode MS"/>
      <family val="2"/>
    </font>
    <font>
      <b/>
      <sz val="10"/>
      <color theme="1"/>
      <name val="Arial Unicode MS"/>
      <family val="2"/>
    </font>
    <font>
      <sz val="11"/>
      <color rgb="FF6A9955"/>
      <name val="Consolas"/>
      <family val="3"/>
    </font>
    <font>
      <sz val="10"/>
      <color theme="1"/>
      <name val="Arial"/>
      <family val="2"/>
    </font>
    <font>
      <sz val="10"/>
      <color rgb="FF800000"/>
      <name val="Arial"/>
      <family val="2"/>
    </font>
    <font>
      <sz val="11"/>
      <color rgb="FFD4D4D4"/>
      <name val="Arial"/>
      <family val="2"/>
    </font>
    <font>
      <sz val="10"/>
      <color rgb="FFD4D4D4"/>
      <name val="Consolas"/>
      <family val="3"/>
    </font>
    <font>
      <sz val="10"/>
      <color rgb="FFB5CEA8"/>
      <name val="Consolas"/>
      <family val="3"/>
    </font>
    <font>
      <sz val="12"/>
      <color rgb="FFD4D4D4"/>
      <name val="Consolas"/>
      <family val="3"/>
    </font>
    <font>
      <sz val="12"/>
      <color rgb="FF9CDCFE"/>
      <name val="Consolas"/>
      <family val="3"/>
    </font>
    <font>
      <sz val="12"/>
      <color rgb="FFDCDCAA"/>
      <name val="Consolas"/>
      <family val="3"/>
    </font>
    <font>
      <sz val="12"/>
      <color rgb="FFCE9178"/>
      <name val="Consolas"/>
      <family val="3"/>
    </font>
    <font>
      <b/>
      <sz val="11"/>
      <color theme="0"/>
      <name val="Calibri"/>
      <family val="2"/>
      <scheme val="minor"/>
    </font>
    <font>
      <sz val="12"/>
      <color rgb="FF569CD6"/>
      <name val="Consolas"/>
      <family val="3"/>
    </font>
    <font>
      <sz val="12"/>
      <color rgb="FFB5CEA8"/>
      <name val="Consolas"/>
      <family val="3"/>
    </font>
    <font>
      <sz val="12"/>
      <color rgb="FF4EC9B0"/>
      <name val="Consolas"/>
      <family val="3"/>
    </font>
    <font>
      <sz val="12"/>
      <color rgb="FF6A9955"/>
      <name val="Consolas"/>
      <family val="3"/>
    </font>
    <font>
      <sz val="8"/>
      <name val="Calibri"/>
      <family val="2"/>
      <scheme val="minor"/>
    </font>
    <font>
      <sz val="11"/>
      <color rgb="FF333333"/>
      <name val="Roboto"/>
    </font>
  </fonts>
  <fills count="15">
    <fill>
      <patternFill patternType="none"/>
    </fill>
    <fill>
      <patternFill patternType="gray125"/>
    </fill>
    <fill>
      <patternFill patternType="solid">
        <fgColor rgb="FFF2F2F2"/>
      </patternFill>
    </fill>
    <fill>
      <patternFill patternType="solid">
        <fgColor rgb="FFFFC7CE"/>
      </patternFill>
    </fill>
    <fill>
      <patternFill patternType="solid">
        <fgColor rgb="FFC6EFCE"/>
      </patternFill>
    </fill>
    <fill>
      <patternFill patternType="solid">
        <fgColor rgb="FFFFEB9C"/>
      </patternFill>
    </fill>
    <fill>
      <patternFill patternType="solid">
        <fgColor rgb="FFFFCC99"/>
      </patternFill>
    </fill>
    <fill>
      <patternFill patternType="solid">
        <fgColor theme="0"/>
        <bgColor indexed="64"/>
      </patternFill>
    </fill>
    <fill>
      <patternFill patternType="solid">
        <fgColor rgb="FF1E1E1E"/>
        <bgColor indexed="64"/>
      </patternFill>
    </fill>
    <fill>
      <patternFill patternType="solid">
        <fgColor rgb="FFA5A5A5"/>
      </patternFill>
    </fill>
    <fill>
      <patternFill patternType="solid">
        <fgColor rgb="FFFFFFFF"/>
        <bgColor indexed="64"/>
      </patternFill>
    </fill>
    <fill>
      <patternFill patternType="solid">
        <fgColor rgb="FFEEEEEE"/>
        <bgColor indexed="64"/>
      </patternFill>
    </fill>
    <fill>
      <patternFill patternType="solid">
        <fgColor rgb="FFFFFF00"/>
        <bgColor indexed="64"/>
      </patternFill>
    </fill>
    <fill>
      <patternFill patternType="solid">
        <fgColor theme="5" tint="0.79998168889431442"/>
        <bgColor indexed="64"/>
      </patternFill>
    </fill>
    <fill>
      <patternFill patternType="solid">
        <fgColor theme="7" tint="0.79998168889431442"/>
        <bgColor indexed="64"/>
      </patternFill>
    </fill>
  </fills>
  <borders count="12">
    <border>
      <left/>
      <right/>
      <top/>
      <bottom/>
      <diagonal/>
    </border>
    <border>
      <left style="thin">
        <color rgb="FF7F7F7F"/>
      </left>
      <right style="thin">
        <color rgb="FF7F7F7F"/>
      </right>
      <top style="thin">
        <color rgb="FF7F7F7F"/>
      </top>
      <bottom style="thin">
        <color rgb="FF7F7F7F"/>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rgb="FFCCCCCC"/>
      </left>
      <right style="medium">
        <color rgb="FFCCCCCC"/>
      </right>
      <top style="medium">
        <color rgb="FFCCCCCC"/>
      </top>
      <bottom style="medium">
        <color rgb="FFCCCCCC"/>
      </bottom>
      <diagonal/>
    </border>
    <border>
      <left style="double">
        <color rgb="FF3F3F3F"/>
      </left>
      <right style="double">
        <color rgb="FF3F3F3F"/>
      </right>
      <top style="double">
        <color rgb="FF3F3F3F"/>
      </top>
      <bottom style="double">
        <color rgb="FF3F3F3F"/>
      </bottom>
      <diagonal/>
    </border>
  </borders>
  <cellStyleXfs count="10">
    <xf numFmtId="0" fontId="0" fillId="0" borderId="0"/>
    <xf numFmtId="0" fontId="1" fillId="2" borderId="1" applyNumberFormat="0" applyAlignment="0" applyProtection="0"/>
    <xf numFmtId="0" fontId="3" fillId="0" borderId="0" applyNumberFormat="0" applyFill="0" applyBorder="0" applyAlignment="0" applyProtection="0"/>
    <xf numFmtId="0" fontId="4" fillId="3" borderId="0" applyNumberFormat="0" applyBorder="0" applyAlignment="0" applyProtection="0"/>
    <xf numFmtId="0" fontId="5" fillId="4" borderId="0" applyNumberFormat="0" applyBorder="0" applyAlignment="0" applyProtection="0"/>
    <xf numFmtId="43" fontId="11" fillId="0" borderId="0" applyFont="0" applyFill="0" applyBorder="0" applyAlignment="0" applyProtection="0"/>
    <xf numFmtId="0" fontId="14" fillId="5" borderId="0" applyNumberFormat="0" applyBorder="0" applyAlignment="0" applyProtection="0"/>
    <xf numFmtId="0" fontId="15" fillId="6" borderId="1" applyNumberFormat="0" applyAlignment="0" applyProtection="0"/>
    <xf numFmtId="9" fontId="11" fillId="0" borderId="0" applyFont="0" applyFill="0" applyBorder="0" applyAlignment="0" applyProtection="0"/>
    <xf numFmtId="0" fontId="29" fillId="9" borderId="11" applyNumberFormat="0" applyAlignment="0" applyProtection="0"/>
  </cellStyleXfs>
  <cellXfs count="94">
    <xf numFmtId="0" fontId="0" fillId="0" borderId="0" xfId="0"/>
    <xf numFmtId="14" fontId="0" fillId="0" borderId="0" xfId="0" applyNumberFormat="1"/>
    <xf numFmtId="0" fontId="2" fillId="0" borderId="0" xfId="0" applyFont="1"/>
    <xf numFmtId="0" fontId="0" fillId="0" borderId="0" xfId="0" applyAlignment="1">
      <alignment horizontal="left"/>
    </xf>
    <xf numFmtId="0" fontId="0" fillId="0" borderId="0" xfId="0" applyNumberFormat="1"/>
    <xf numFmtId="3" fontId="0" fillId="0" borderId="0" xfId="0" applyNumberFormat="1"/>
    <xf numFmtId="0" fontId="1" fillId="2" borderId="1" xfId="1"/>
    <xf numFmtId="16" fontId="0" fillId="0" borderId="0" xfId="0" applyNumberFormat="1"/>
    <xf numFmtId="9" fontId="0" fillId="0" borderId="0" xfId="0" applyNumberFormat="1"/>
    <xf numFmtId="1" fontId="0" fillId="0" borderId="0" xfId="0" applyNumberFormat="1"/>
    <xf numFmtId="0" fontId="3" fillId="0" borderId="0" xfId="2"/>
    <xf numFmtId="0" fontId="4" fillId="3" borderId="0" xfId="3" applyAlignment="1">
      <alignment horizontal="left"/>
    </xf>
    <xf numFmtId="0" fontId="4" fillId="3" borderId="0" xfId="3"/>
    <xf numFmtId="0" fontId="5" fillId="4" borderId="0" xfId="4"/>
    <xf numFmtId="0" fontId="5" fillId="4" borderId="0" xfId="4" applyAlignment="1">
      <alignment horizontal="left"/>
    </xf>
    <xf numFmtId="0" fontId="6" fillId="0" borderId="0" xfId="0" applyFont="1"/>
    <xf numFmtId="0" fontId="0" fillId="0" borderId="3" xfId="0" applyBorder="1"/>
    <xf numFmtId="0" fontId="0" fillId="0" borderId="4" xfId="0" applyBorder="1"/>
    <xf numFmtId="0" fontId="0" fillId="0" borderId="0" xfId="0" applyBorder="1"/>
    <xf numFmtId="0" fontId="0" fillId="0" borderId="6" xfId="0" applyBorder="1"/>
    <xf numFmtId="0" fontId="0" fillId="0" borderId="8" xfId="0" applyBorder="1"/>
    <xf numFmtId="0" fontId="0" fillId="0" borderId="9" xfId="0" applyBorder="1"/>
    <xf numFmtId="0" fontId="6" fillId="0" borderId="2" xfId="0" applyFont="1" applyBorder="1"/>
    <xf numFmtId="0" fontId="6" fillId="0" borderId="3" xfId="0" applyFont="1" applyBorder="1"/>
    <xf numFmtId="0" fontId="6" fillId="0" borderId="5" xfId="0" applyFont="1" applyBorder="1"/>
    <xf numFmtId="0" fontId="6" fillId="0" borderId="0" xfId="0" applyFont="1" applyBorder="1"/>
    <xf numFmtId="0" fontId="6" fillId="0" borderId="7" xfId="0" applyFont="1" applyBorder="1"/>
    <xf numFmtId="0" fontId="6" fillId="0" borderId="8" xfId="0" applyFont="1" applyBorder="1"/>
    <xf numFmtId="0" fontId="6" fillId="0" borderId="0" xfId="0" applyFont="1" applyBorder="1" applyAlignment="1">
      <alignment horizontal="left"/>
    </xf>
    <xf numFmtId="0" fontId="6" fillId="0" borderId="8" xfId="0" applyFont="1" applyBorder="1" applyAlignment="1">
      <alignment horizontal="left"/>
    </xf>
    <xf numFmtId="0" fontId="7" fillId="0" borderId="0" xfId="0" applyNumberFormat="1" applyFont="1"/>
    <xf numFmtId="0" fontId="8" fillId="0" borderId="0" xfId="0" applyNumberFormat="1" applyFont="1"/>
    <xf numFmtId="2" fontId="7" fillId="0" borderId="0" xfId="0" applyNumberFormat="1" applyFont="1" applyAlignment="1">
      <alignment horizontal="left"/>
    </xf>
    <xf numFmtId="2" fontId="7" fillId="0" borderId="0" xfId="0" applyNumberFormat="1" applyFont="1" applyFill="1"/>
    <xf numFmtId="0" fontId="7" fillId="0" borderId="0" xfId="0" applyNumberFormat="1" applyFont="1" applyFill="1"/>
    <xf numFmtId="2" fontId="7" fillId="0" borderId="0" xfId="0" applyNumberFormat="1" applyFont="1" applyFill="1" applyAlignment="1">
      <alignment horizontal="left"/>
    </xf>
    <xf numFmtId="0" fontId="8" fillId="0" borderId="0" xfId="0" applyNumberFormat="1" applyFont="1" applyFill="1"/>
    <xf numFmtId="0" fontId="9" fillId="0" borderId="0" xfId="0" applyNumberFormat="1" applyFont="1"/>
    <xf numFmtId="2" fontId="9" fillId="0" borderId="0" xfId="0" applyNumberFormat="1" applyFont="1" applyAlignment="1">
      <alignment horizontal="left"/>
    </xf>
    <xf numFmtId="0" fontId="10" fillId="0" borderId="0" xfId="0" applyNumberFormat="1" applyFont="1"/>
    <xf numFmtId="0" fontId="10" fillId="0" borderId="0" xfId="0" applyFont="1"/>
    <xf numFmtId="1" fontId="6" fillId="0" borderId="0" xfId="0" applyNumberFormat="1" applyFont="1" applyBorder="1" applyAlignment="1">
      <alignment horizontal="left"/>
    </xf>
    <xf numFmtId="1" fontId="6" fillId="0" borderId="8" xfId="0" applyNumberFormat="1" applyFont="1" applyBorder="1" applyAlignment="1">
      <alignment horizontal="left"/>
    </xf>
    <xf numFmtId="0" fontId="13" fillId="0" borderId="0" xfId="0" applyFont="1"/>
    <xf numFmtId="0" fontId="2" fillId="0" borderId="0" xfId="0" applyFont="1" applyAlignment="1">
      <alignment vertical="center"/>
    </xf>
    <xf numFmtId="0" fontId="12" fillId="0" borderId="0" xfId="0" applyFont="1"/>
    <xf numFmtId="15" fontId="0" fillId="0" borderId="0" xfId="0" applyNumberFormat="1"/>
    <xf numFmtId="164" fontId="0" fillId="0" borderId="0" xfId="5" applyNumberFormat="1" applyFont="1"/>
    <xf numFmtId="0" fontId="0" fillId="0" borderId="0" xfId="0" quotePrefix="1"/>
    <xf numFmtId="0" fontId="16" fillId="0" borderId="0" xfId="0" applyFont="1"/>
    <xf numFmtId="1" fontId="1" fillId="2" borderId="1" xfId="1" applyNumberFormat="1"/>
    <xf numFmtId="165" fontId="1" fillId="2" borderId="1" xfId="1" applyNumberFormat="1"/>
    <xf numFmtId="0" fontId="17" fillId="0" borderId="0" xfId="0" applyFont="1" applyAlignment="1">
      <alignment vertical="center"/>
    </xf>
    <xf numFmtId="0" fontId="14" fillId="5" borderId="0" xfId="6"/>
    <xf numFmtId="0" fontId="15" fillId="6" borderId="1" xfId="7"/>
    <xf numFmtId="9" fontId="0" fillId="0" borderId="0" xfId="0" quotePrefix="1" applyNumberFormat="1"/>
    <xf numFmtId="0" fontId="18" fillId="0" borderId="0" xfId="0" applyFont="1" applyAlignment="1">
      <alignment vertical="center"/>
    </xf>
    <xf numFmtId="14" fontId="15" fillId="6" borderId="1" xfId="7" applyNumberFormat="1"/>
    <xf numFmtId="43" fontId="0" fillId="0" borderId="0" xfId="0" applyNumberFormat="1"/>
    <xf numFmtId="0" fontId="0" fillId="7" borderId="0" xfId="0" applyFill="1"/>
    <xf numFmtId="0" fontId="0" fillId="7" borderId="0" xfId="0" applyNumberFormat="1" applyFill="1"/>
    <xf numFmtId="0" fontId="6" fillId="7" borderId="5" xfId="0" applyFont="1" applyFill="1" applyBorder="1"/>
    <xf numFmtId="0" fontId="6" fillId="7" borderId="0" xfId="0" applyFont="1" applyFill="1" applyBorder="1"/>
    <xf numFmtId="0" fontId="6" fillId="7" borderId="0" xfId="0" applyFont="1" applyFill="1" applyBorder="1" applyAlignment="1">
      <alignment horizontal="left"/>
    </xf>
    <xf numFmtId="0" fontId="0" fillId="7" borderId="0" xfId="0" applyFill="1" applyBorder="1"/>
    <xf numFmtId="0" fontId="0" fillId="7" borderId="6" xfId="0" applyFill="1" applyBorder="1"/>
    <xf numFmtId="0" fontId="20" fillId="0" borderId="10" xfId="0" applyFont="1" applyBorder="1" applyAlignment="1">
      <alignment wrapText="1"/>
    </xf>
    <xf numFmtId="0" fontId="21" fillId="0" borderId="10" xfId="0" applyFont="1" applyBorder="1" applyAlignment="1">
      <alignment wrapText="1"/>
    </xf>
    <xf numFmtId="0" fontId="22" fillId="8" borderId="10" xfId="0" applyFont="1" applyFill="1" applyBorder="1" applyAlignment="1">
      <alignment wrapText="1"/>
    </xf>
    <xf numFmtId="0" fontId="20" fillId="0" borderId="10" xfId="0" applyFont="1" applyBorder="1" applyAlignment="1">
      <alignment vertical="center"/>
    </xf>
    <xf numFmtId="0" fontId="19" fillId="7" borderId="10" xfId="0" applyFont="1" applyFill="1" applyBorder="1" applyAlignment="1">
      <alignment vertical="center"/>
    </xf>
    <xf numFmtId="0" fontId="20" fillId="7" borderId="10" xfId="0" applyFont="1" applyFill="1" applyBorder="1" applyAlignment="1">
      <alignment wrapText="1"/>
    </xf>
    <xf numFmtId="0" fontId="5" fillId="4" borderId="0" xfId="4" applyAlignment="1">
      <alignment vertical="center"/>
    </xf>
    <xf numFmtId="0" fontId="25" fillId="0" borderId="0" xfId="0" applyFont="1" applyAlignment="1">
      <alignment vertical="center"/>
    </xf>
    <xf numFmtId="0" fontId="26" fillId="0" borderId="0" xfId="0" applyFont="1" applyAlignment="1">
      <alignment vertical="center"/>
    </xf>
    <xf numFmtId="0" fontId="28" fillId="0" borderId="0" xfId="0" applyFont="1" applyAlignment="1">
      <alignment vertical="center"/>
    </xf>
    <xf numFmtId="0" fontId="33" fillId="0" borderId="0" xfId="0" applyFont="1" applyAlignment="1">
      <alignment vertical="center"/>
    </xf>
    <xf numFmtId="0" fontId="1" fillId="2" borderId="1" xfId="1" applyAlignment="1">
      <alignment vertical="center"/>
    </xf>
    <xf numFmtId="0" fontId="29" fillId="9" borderId="11" xfId="9"/>
    <xf numFmtId="9" fontId="0" fillId="0" borderId="0" xfId="8" applyFont="1"/>
    <xf numFmtId="10" fontId="0" fillId="0" borderId="0" xfId="8" applyNumberFormat="1" applyFont="1"/>
    <xf numFmtId="2" fontId="0" fillId="0" borderId="0" xfId="0" applyNumberFormat="1"/>
    <xf numFmtId="2" fontId="29" fillId="9" borderId="11" xfId="9" applyNumberFormat="1"/>
    <xf numFmtId="9" fontId="0" fillId="0" borderId="0" xfId="5" applyNumberFormat="1" applyFont="1"/>
    <xf numFmtId="16" fontId="29" fillId="9" borderId="11" xfId="9" applyNumberFormat="1"/>
    <xf numFmtId="0" fontId="35" fillId="10" borderId="0" xfId="0" applyFont="1" applyFill="1" applyAlignment="1">
      <alignment vertical="center" wrapText="1"/>
    </xf>
    <xf numFmtId="0" fontId="35" fillId="11" borderId="0" xfId="0" applyFont="1" applyFill="1" applyAlignment="1">
      <alignment vertical="center" wrapText="1"/>
    </xf>
    <xf numFmtId="0" fontId="0" fillId="0" borderId="0" xfId="0" applyAlignment="1">
      <alignment vertical="center" wrapText="1"/>
    </xf>
    <xf numFmtId="0" fontId="2" fillId="0" borderId="0" xfId="0" applyFont="1" applyAlignment="1">
      <alignment vertical="center" wrapText="1"/>
    </xf>
    <xf numFmtId="20" fontId="0" fillId="0" borderId="0" xfId="0" applyNumberFormat="1" applyAlignment="1">
      <alignment vertical="center" wrapText="1"/>
    </xf>
    <xf numFmtId="22" fontId="0" fillId="0" borderId="0" xfId="0" applyNumberFormat="1" applyAlignment="1">
      <alignment vertical="center" wrapText="1"/>
    </xf>
    <xf numFmtId="0" fontId="0" fillId="12" borderId="0" xfId="0" applyFill="1"/>
    <xf numFmtId="0" fontId="0" fillId="13" borderId="0" xfId="0" applyFill="1"/>
    <xf numFmtId="0" fontId="0" fillId="14" borderId="0" xfId="0" applyFill="1"/>
  </cellXfs>
  <cellStyles count="10">
    <cellStyle name="Bad" xfId="3" builtinId="27"/>
    <cellStyle name="Calculation" xfId="1" builtinId="22"/>
    <cellStyle name="Check Cell" xfId="9" builtinId="23"/>
    <cellStyle name="Comma" xfId="5" builtinId="3"/>
    <cellStyle name="Good" xfId="4" builtinId="26"/>
    <cellStyle name="Hyperlink" xfId="2" builtinId="8"/>
    <cellStyle name="Input" xfId="7" builtinId="20"/>
    <cellStyle name="Neutral" xfId="6" builtinId="28"/>
    <cellStyle name="Normal" xfId="0" builtinId="0"/>
    <cellStyle name="Percent" xfId="8"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covid-19-current-cases" connectionId="2" xr16:uid="{A0A33738-0450-4DBD-9667-C11DCFA60214}" autoFormatId="16" applyNumberFormats="0" applyBorderFormats="0" applyFontFormats="1" applyPatternFormats="1"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District_health_board#Locations" connectionId="1" xr16:uid="{8884D9AF-E846-4D25-BA3A-A3460872A48E}" autoFormatId="16" applyNumberFormats="0" applyBorderFormats="0" applyFontFormats="1" applyPatternFormats="1" applyAlignmentFormats="0" applyWidthHeightFormats="0"/>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3" xr16:uid="{2658C154-F83F-4748-8904-1ACB78B12B87}" autoFormatId="16" applyNumberFormats="0" applyBorderFormats="0" applyFontFormats="0" applyPatternFormats="0" applyAlignmentFormats="0" applyWidthHeightFormats="0">
  <queryTableRefresh nextId="7">
    <queryTableFields count="6">
      <queryTableField id="1" name="As at 9.00 am, 23 April 2020" tableColumnId="7"/>
      <queryTableField id="2" name="Column2" tableColumnId="2"/>
      <queryTableField id="3" name="Column3" tableColumnId="3"/>
      <queryTableField id="4" name="Column4" tableColumnId="4"/>
      <queryTableField id="5" name="Column5" tableColumnId="5"/>
      <queryTableField id="6" name="Column6" tableColumnId="6"/>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B799F0C-5809-4198-8C9B-27FAD9ABEAB8}" name="covid_19_current_cases" displayName="covid_19_current_cases_1" ref="A1:F120" tableType="queryTable" totalsRowShown="0">
  <autoFilter ref="A1:F120" xr:uid="{1B60F009-FA0C-410E-9A81-8DEC6A38CA70}"/>
  <tableColumns count="6">
    <tableColumn id="7" xr3:uid="{24A92475-A8C3-4529-860A-123FE709F0F9}" uniqueName="7" name="As at 9.00 am, 23 April 2020" queryTableFieldId="1"/>
    <tableColumn id="2" xr3:uid="{8548BA85-1BC3-4CC7-9D82-639EC21D54EC}" uniqueName="2" name="Column2" queryTableFieldId="2"/>
    <tableColumn id="3" xr3:uid="{0888602D-A187-460C-97CF-A7A91987FA3E}" uniqueName="3" name="Column3" queryTableFieldId="3"/>
    <tableColumn id="4" xr3:uid="{118B395D-3AB9-48B7-A43D-F5DB266A5F64}" uniqueName="4" name="Column4" queryTableFieldId="4"/>
    <tableColumn id="5" xr3:uid="{1034B245-2E50-4B9F-83D8-C37915F2B450}" uniqueName="5" name="Column5" queryTableFieldId="5"/>
    <tableColumn id="6" xr3:uid="{B8E4B561-FA4B-4B25-B77A-7A69C96953A8}" uniqueName="6" name="Column6" queryTableFieldId="6"/>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pir2.tk/web/data/covid/CovidMap.html"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hyperlink" Target="https://www.w3schools.com/colors/color_tryit.asp?color=CadetBlue" TargetMode="External"/><Relationship Id="rId1" Type="http://schemas.openxmlformats.org/officeDocument/2006/relationships/hyperlink" Target="https://www.w3schools.com/colors/color_tryit.asp?hex=191970" TargetMode="External"/></Relationships>
</file>

<file path=xl/worksheets/_rels/sheet3.xml.rels><?xml version="1.0" encoding="UTF-8" standalone="yes"?>
<Relationships xmlns="http://schemas.openxmlformats.org/package/2006/relationships"><Relationship Id="rId3" Type="http://schemas.openxmlformats.org/officeDocument/2006/relationships/queryTable" Target="../queryTables/queryTable1.xml"/><Relationship Id="rId2" Type="http://schemas.openxmlformats.org/officeDocument/2006/relationships/printerSettings" Target="../printerSettings/printerSettings1.bin"/><Relationship Id="rId1" Type="http://schemas.openxmlformats.org/officeDocument/2006/relationships/hyperlink" Target="https://www.health.govt.nz/our-work/diseases-and-conditions/covid-19-novel-coronavirus/covid-19-current-situation/covid-19-current-cases" TargetMode="External"/></Relationships>
</file>

<file path=xl/worksheets/_rels/sheet4.xml.rels><?xml version="1.0" encoding="UTF-8" standalone="yes"?>
<Relationships xmlns="http://schemas.openxmlformats.org/package/2006/relationships"><Relationship Id="rId2" Type="http://schemas.openxmlformats.org/officeDocument/2006/relationships/queryTable" Target="../queryTables/queryTable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B9183D-E803-425A-90F6-A58D4FE5B855}">
  <dimension ref="A3:V35"/>
  <sheetViews>
    <sheetView topLeftCell="B22" workbookViewId="0">
      <selection activeCell="E41" sqref="E41"/>
    </sheetView>
  </sheetViews>
  <sheetFormatPr defaultRowHeight="15.05" x14ac:dyDescent="0.3"/>
  <cols>
    <col min="1" max="1" width="10.44140625" customWidth="1"/>
    <col min="2" max="2" width="95.44140625" customWidth="1"/>
    <col min="6" max="6" width="13.109375" customWidth="1"/>
    <col min="7" max="7" width="11" bestFit="1" customWidth="1"/>
  </cols>
  <sheetData>
    <row r="3" spans="1:22" x14ac:dyDescent="0.3">
      <c r="G3" t="s">
        <v>486</v>
      </c>
    </row>
    <row r="4" spans="1:22" x14ac:dyDescent="0.3">
      <c r="A4" s="3" t="s">
        <v>1</v>
      </c>
      <c r="B4" t="str">
        <f>CONCATENATE($C$4,A4,$F$4," ",G4," , ",$I$4," ",J4,", ",$L$4," ",M4," ,",$O$4," ",P4," ,",$Q$4," ",R4," ,",$S$4," ",T4,", ",$D$4)</f>
        <v>&lt;title&gt;Auckland DHB @Pop = 545640 ,   Confirmed  = 0, new today= 0 ,Active Active cases in MI &amp; Q facilities  ,Recovered 0 ,Deaths 0, &lt;/title&gt;</v>
      </c>
      <c r="C4" t="s">
        <v>515</v>
      </c>
      <c r="D4" t="s">
        <v>516</v>
      </c>
      <c r="E4" t="s">
        <v>489</v>
      </c>
      <c r="F4" t="s">
        <v>487</v>
      </c>
      <c r="G4" s="47">
        <f>VLOOKUP(A4,ImportPopDBH!$A$48:$E$67,5)</f>
        <v>545640</v>
      </c>
      <c r="H4" t="s">
        <v>488</v>
      </c>
      <c r="I4" t="s">
        <v>538</v>
      </c>
      <c r="J4">
        <f>'ImportMoH combined'!E13</f>
        <v>0</v>
      </c>
      <c r="K4" t="s">
        <v>488</v>
      </c>
      <c r="L4" t="s">
        <v>537</v>
      </c>
      <c r="M4">
        <f>'ImportMoH combined'!G13</f>
        <v>0</v>
      </c>
      <c r="N4" t="s">
        <v>488</v>
      </c>
      <c r="O4" t="s">
        <v>818</v>
      </c>
      <c r="P4" t="str">
        <f>'ImportMoH combined'!B13</f>
        <v xml:space="preserve">Active cases in MI &amp; Q facilities </v>
      </c>
      <c r="Q4" t="s">
        <v>819</v>
      </c>
      <c r="R4">
        <f>'ImportMoH combined'!C13</f>
        <v>0</v>
      </c>
      <c r="S4" t="s">
        <v>829</v>
      </c>
      <c r="T4">
        <f>'ImportMoH combined'!D13</f>
        <v>0</v>
      </c>
      <c r="U4" t="s">
        <v>539</v>
      </c>
      <c r="V4">
        <f>'ImportMoH combined'!H13</f>
        <v>0</v>
      </c>
    </row>
    <row r="5" spans="1:22" x14ac:dyDescent="0.3">
      <c r="A5" s="3" t="s">
        <v>2</v>
      </c>
      <c r="B5" t="str">
        <f t="shared" ref="B5:B23" si="0">CONCATENATE($C$4,A5,$F$4," ",G5," , ",$I$4," ",J5,", ",$L$4," ",M5," ,",$O$4," ",P5," ,",$Q$4," ",R5," ,",$S$4," ",T5,", ",$D$4)</f>
        <v>&lt;title&gt;Bay of Plenty DHB @Pop = 238380 ,   Confirmed  = 0, new today= 0 ,Active 26 ,Recovered 0 ,Deaths 0, &lt;/title&gt;</v>
      </c>
      <c r="G5" s="47">
        <f>VLOOKUP(A5,ImportPopDBH!$A$48:$E$67,5)</f>
        <v>238380</v>
      </c>
      <c r="J5">
        <f>'ImportMoH combined'!E14</f>
        <v>0</v>
      </c>
      <c r="M5">
        <f>'ImportMoH combined'!G14</f>
        <v>0</v>
      </c>
      <c r="P5">
        <f>'ImportMoH combined'!B14</f>
        <v>26</v>
      </c>
      <c r="R5">
        <f>'ImportMoH combined'!C14</f>
        <v>0</v>
      </c>
      <c r="T5">
        <f>'ImportMoH combined'!D14</f>
        <v>0</v>
      </c>
      <c r="V5">
        <f>'ImportMoH combined'!H14</f>
        <v>0</v>
      </c>
    </row>
    <row r="6" spans="1:22" x14ac:dyDescent="0.3">
      <c r="A6" s="3" t="s">
        <v>3</v>
      </c>
      <c r="B6" t="str">
        <f t="shared" si="0"/>
        <v>&lt;title&gt;Canterbury DHB @Pop = 567870 ,   Confirmed  = 0, new today= 0 ,Active 0 ,Recovered 0 ,Deaths 0, &lt;/title&gt;</v>
      </c>
      <c r="G6" s="47">
        <f>VLOOKUP(A6,ImportPopDBH!$A$48:$E$67,5)</f>
        <v>567870</v>
      </c>
      <c r="J6">
        <f>'ImportMoH combined'!E15</f>
        <v>0</v>
      </c>
      <c r="M6">
        <f>'ImportMoH combined'!G15</f>
        <v>0</v>
      </c>
      <c r="P6">
        <f>'ImportMoH combined'!B15</f>
        <v>0</v>
      </c>
      <c r="R6">
        <f>'ImportMoH combined'!C15</f>
        <v>0</v>
      </c>
      <c r="T6">
        <f>'ImportMoH combined'!D15</f>
        <v>0</v>
      </c>
      <c r="V6">
        <f>'ImportMoH combined'!H17</f>
        <v>0</v>
      </c>
    </row>
    <row r="7" spans="1:22" x14ac:dyDescent="0.3">
      <c r="A7" s="3" t="s">
        <v>4</v>
      </c>
      <c r="B7" t="str">
        <f t="shared" si="0"/>
        <v>&lt;title&gt;Capital and Coast DHB @Pop = 318040 ,   Confirmed  = 0, new today= 0 ,Active 0 ,Recovered 0 ,Deaths 0, &lt;/title&gt;</v>
      </c>
      <c r="G7" s="47">
        <f>VLOOKUP(A7,ImportPopDBH!$A$48:$E$67,5)</f>
        <v>318040</v>
      </c>
      <c r="J7">
        <f>'ImportMoH combined'!E16</f>
        <v>0</v>
      </c>
      <c r="M7">
        <f>'ImportMoH combined'!G16</f>
        <v>0</v>
      </c>
      <c r="P7">
        <f>'ImportMoH combined'!B16</f>
        <v>0</v>
      </c>
      <c r="R7">
        <f>'ImportMoH combined'!C16</f>
        <v>0</v>
      </c>
      <c r="T7">
        <f>'ImportMoH combined'!D16</f>
        <v>0</v>
      </c>
      <c r="V7" t="e">
        <f>'ImportMoH combined'!#REF!</f>
        <v>#REF!</v>
      </c>
    </row>
    <row r="8" spans="1:22" x14ac:dyDescent="0.3">
      <c r="A8" s="3" t="s">
        <v>5</v>
      </c>
      <c r="B8" t="str">
        <f t="shared" si="0"/>
        <v>&lt;title&gt;Counties Manukau DHB @Pop = 563210 ,   Confirmed  = Total, new today= 0 ,Active Active ,Recovered Recovered ,Deaths Deceased, &lt;/title&gt;</v>
      </c>
      <c r="G8" s="47">
        <f>VLOOKUP(A8,ImportPopDBH!$A$48:$E$67,5)</f>
        <v>563210</v>
      </c>
      <c r="J8" t="str">
        <f>'ImportMoH combined'!E17</f>
        <v>Total</v>
      </c>
      <c r="M8">
        <f>'ImportMoH combined'!G17</f>
        <v>0</v>
      </c>
      <c r="P8" t="str">
        <f>'ImportMoH combined'!B17</f>
        <v>Active</v>
      </c>
      <c r="R8" t="str">
        <f>'ImportMoH combined'!C17</f>
        <v>Recovered</v>
      </c>
      <c r="T8" t="str">
        <f>'ImportMoH combined'!D17</f>
        <v>Deceased</v>
      </c>
      <c r="V8" t="e">
        <f>'ImportMoH combined'!#REF!</f>
        <v>#REF!</v>
      </c>
    </row>
    <row r="9" spans="1:22" x14ac:dyDescent="0.3">
      <c r="A9" s="3" t="s">
        <v>6</v>
      </c>
      <c r="B9" t="str">
        <f t="shared" si="0"/>
        <v>&lt;title&gt;Hawke's Bay DHB @Pop = 165610 ,   Confirmed  = 222, new today= 0 ,Active 13 ,Recovered 208 ,Deaths 1, &lt;/title&gt;</v>
      </c>
      <c r="G9" s="47">
        <f>VLOOKUP(A9,ImportPopDBH!$A$48:$E$67,5)</f>
        <v>165610</v>
      </c>
      <c r="J9">
        <f>'ImportMoH combined'!E18</f>
        <v>222</v>
      </c>
      <c r="M9">
        <f>'ImportMoH combined'!G18</f>
        <v>0</v>
      </c>
      <c r="P9">
        <f>'ImportMoH combined'!B18</f>
        <v>13</v>
      </c>
      <c r="R9">
        <f>'ImportMoH combined'!C18</f>
        <v>208</v>
      </c>
      <c r="T9">
        <f>'ImportMoH combined'!D18</f>
        <v>1</v>
      </c>
      <c r="V9">
        <f>'ImportMoH combined'!H18</f>
        <v>0</v>
      </c>
    </row>
    <row r="10" spans="1:22" x14ac:dyDescent="0.3">
      <c r="A10" s="3" t="s">
        <v>12</v>
      </c>
      <c r="B10" t="str">
        <f t="shared" si="0"/>
        <v>&lt;title&gt;Hutt Valley DHB @Pop = 149680 ,   Confirmed  = 48, new today= 0 ,Active 0 ,Recovered 48 ,Deaths 0, &lt;/title&gt;</v>
      </c>
      <c r="G10" s="47">
        <f>VLOOKUP(A10,ImportPopDBH!$A$48:$E$67,5)</f>
        <v>149680</v>
      </c>
      <c r="J10">
        <f>'ImportMoH combined'!E19</f>
        <v>48</v>
      </c>
      <c r="M10">
        <f>'ImportMoH combined'!G19</f>
        <v>0</v>
      </c>
      <c r="P10">
        <f>'ImportMoH combined'!B19</f>
        <v>0</v>
      </c>
      <c r="R10">
        <f>'ImportMoH combined'!C19</f>
        <v>48</v>
      </c>
      <c r="T10">
        <f>'ImportMoH combined'!D19</f>
        <v>0</v>
      </c>
      <c r="V10">
        <f>'ImportMoH combined'!H19</f>
        <v>0</v>
      </c>
    </row>
    <row r="11" spans="1:22" x14ac:dyDescent="0.3">
      <c r="A11" s="3" t="s">
        <v>16</v>
      </c>
      <c r="B11" t="str">
        <f t="shared" si="0"/>
        <v>&lt;title&gt;Lakes DHB @Pop = 110410 ,   Confirmed  = 164, new today= 0 ,Active 0 ,Recovered 152 ,Deaths 12, &lt;/title&gt;</v>
      </c>
      <c r="G11" s="47">
        <f>VLOOKUP(A11,ImportPopDBH!$A$48:$E$67,5)</f>
        <v>110410</v>
      </c>
      <c r="J11">
        <f>'ImportMoH combined'!E20</f>
        <v>164</v>
      </c>
      <c r="M11">
        <f>'ImportMoH combined'!G20</f>
        <v>0</v>
      </c>
      <c r="P11">
        <f>'ImportMoH combined'!B20</f>
        <v>0</v>
      </c>
      <c r="R11">
        <f>'ImportMoH combined'!C20</f>
        <v>152</v>
      </c>
      <c r="T11">
        <f>'ImportMoH combined'!D20</f>
        <v>12</v>
      </c>
      <c r="V11">
        <f>'ImportMoH combined'!H20</f>
        <v>0</v>
      </c>
    </row>
    <row r="12" spans="1:22" x14ac:dyDescent="0.3">
      <c r="A12" s="3" t="s">
        <v>13</v>
      </c>
      <c r="B12" t="str">
        <f t="shared" si="0"/>
        <v>&lt;title&gt;MidCentral DHB @Pop = 178820 ,   Confirmed  = 95, new today= 0 ,Active 0 ,Recovered 93 ,Deaths 2, &lt;/title&gt;</v>
      </c>
      <c r="G12" s="47">
        <f>VLOOKUP(A12,ImportPopDBH!$A$48:$E$67,5)</f>
        <v>178820</v>
      </c>
      <c r="J12">
        <f>'ImportMoH combined'!E21</f>
        <v>95</v>
      </c>
      <c r="M12">
        <f>'ImportMoH combined'!G21</f>
        <v>0</v>
      </c>
      <c r="P12">
        <f>'ImportMoH combined'!B21</f>
        <v>0</v>
      </c>
      <c r="R12">
        <f>'ImportMoH combined'!C21</f>
        <v>93</v>
      </c>
      <c r="T12">
        <f>'ImportMoH combined'!D21</f>
        <v>2</v>
      </c>
      <c r="V12">
        <f>'ImportMoH combined'!H21</f>
        <v>0</v>
      </c>
    </row>
    <row r="13" spans="1:22" x14ac:dyDescent="0.3">
      <c r="A13" s="3" t="s">
        <v>7</v>
      </c>
      <c r="B13" t="str">
        <f t="shared" si="0"/>
        <v>&lt;title&gt;Nelson Marlborough DHB @Pop = 150770 ,   Confirmed  = 211, new today= 0 ,Active 13 ,Recovered 197 ,Deaths 1, &lt;/title&gt;</v>
      </c>
      <c r="G13" s="47">
        <f>VLOOKUP(A13,ImportPopDBH!$A$48:$E$67,5)</f>
        <v>150770</v>
      </c>
      <c r="J13">
        <f>'ImportMoH combined'!E22</f>
        <v>211</v>
      </c>
      <c r="M13">
        <f>'ImportMoH combined'!G22</f>
        <v>0</v>
      </c>
      <c r="P13">
        <f>'ImportMoH combined'!B22</f>
        <v>13</v>
      </c>
      <c r="R13">
        <f>'ImportMoH combined'!C22</f>
        <v>197</v>
      </c>
      <c r="T13">
        <f>'ImportMoH combined'!D22</f>
        <v>1</v>
      </c>
      <c r="V13">
        <f>'ImportMoH combined'!H22</f>
        <v>0</v>
      </c>
    </row>
    <row r="14" spans="1:22" x14ac:dyDescent="0.3">
      <c r="A14" s="3" t="s">
        <v>17</v>
      </c>
      <c r="B14" t="str">
        <f t="shared" si="0"/>
        <v>&lt;title&gt;Northland DHB @Pop = 179370 ,   Confirmed  = 44, new today= 0 ,Active 0 ,Recovered 44 ,Deaths 0, &lt;/title&gt;</v>
      </c>
      <c r="G14" s="47">
        <f>VLOOKUP(A14,ImportPopDBH!$A$48:$E$67,5)</f>
        <v>179370</v>
      </c>
      <c r="J14">
        <f>'ImportMoH combined'!E23</f>
        <v>44</v>
      </c>
      <c r="M14">
        <f>'ImportMoH combined'!G23</f>
        <v>0</v>
      </c>
      <c r="P14">
        <f>'ImportMoH combined'!B23</f>
        <v>0</v>
      </c>
      <c r="R14">
        <f>'ImportMoH combined'!C23</f>
        <v>44</v>
      </c>
      <c r="T14">
        <f>'ImportMoH combined'!D23</f>
        <v>0</v>
      </c>
      <c r="V14">
        <f>'ImportMoH combined'!H23</f>
        <v>0</v>
      </c>
    </row>
    <row r="15" spans="1:22" x14ac:dyDescent="0.3">
      <c r="A15" s="3" t="s">
        <v>8</v>
      </c>
      <c r="B15" t="str">
        <f t="shared" si="0"/>
        <v>&lt;title&gt;South Canterbury DHB @Pop = 60220 ,   Confirmed  = 22, new today= 0 ,Active 0 ,Recovered 22 ,Deaths 0, &lt;/title&gt;</v>
      </c>
      <c r="G15" s="47">
        <f>VLOOKUP(A15,ImportPopDBH!$A$48:$E$67,5)</f>
        <v>60220</v>
      </c>
      <c r="J15">
        <f>'ImportMoH combined'!E24</f>
        <v>22</v>
      </c>
      <c r="M15">
        <f>'ImportMoH combined'!G24</f>
        <v>0</v>
      </c>
      <c r="P15">
        <f>'ImportMoH combined'!B24</f>
        <v>0</v>
      </c>
      <c r="R15">
        <f>'ImportMoH combined'!C24</f>
        <v>22</v>
      </c>
      <c r="T15">
        <f>'ImportMoH combined'!D24</f>
        <v>0</v>
      </c>
      <c r="V15">
        <f>'ImportMoH combined'!H24</f>
        <v>0</v>
      </c>
    </row>
    <row r="16" spans="1:22" x14ac:dyDescent="0.3">
      <c r="A16" s="3" t="s">
        <v>9</v>
      </c>
      <c r="B16" t="str">
        <f t="shared" si="0"/>
        <v>&lt;title&gt;Southern DHB @Pop = 329890 ,   Confirmed  = 16, new today= 0 ,Active 0 ,Recovered 16 ,Deaths 0, &lt;/title&gt;</v>
      </c>
      <c r="G16" s="47">
        <f>VLOOKUP(A16,ImportPopDBH!$A$48:$E$67,5)</f>
        <v>329890</v>
      </c>
      <c r="J16">
        <f>'ImportMoH combined'!E25</f>
        <v>16</v>
      </c>
      <c r="M16">
        <f>'ImportMoH combined'!G25</f>
        <v>0</v>
      </c>
      <c r="P16">
        <f>'ImportMoH combined'!B25</f>
        <v>0</v>
      </c>
      <c r="R16">
        <f>'ImportMoH combined'!C25</f>
        <v>16</v>
      </c>
      <c r="T16">
        <f>'ImportMoH combined'!D25</f>
        <v>0</v>
      </c>
      <c r="V16">
        <f>'ImportMoH combined'!H25</f>
        <v>0</v>
      </c>
    </row>
    <row r="17" spans="1:22" x14ac:dyDescent="0.3">
      <c r="A17" s="3" t="s">
        <v>18</v>
      </c>
      <c r="B17" t="str">
        <f t="shared" si="0"/>
        <v>&lt;title&gt;Tairawhiti DHB @Pop = 329890 ,   Confirmed  = 32, new today= 0 ,Active 0 ,Recovered 32 ,Deaths 0, &lt;/title&gt;</v>
      </c>
      <c r="G17" s="47">
        <f>VLOOKUP(A17,ImportPopDBH!$A$48:$E$67,5)</f>
        <v>329890</v>
      </c>
      <c r="J17">
        <f>'ImportMoH combined'!E26</f>
        <v>32</v>
      </c>
      <c r="M17">
        <f>'ImportMoH combined'!G26</f>
        <v>0</v>
      </c>
      <c r="P17">
        <f>'ImportMoH combined'!B26</f>
        <v>0</v>
      </c>
      <c r="R17">
        <f>'ImportMoH combined'!C26</f>
        <v>32</v>
      </c>
      <c r="T17">
        <f>'ImportMoH combined'!D26</f>
        <v>0</v>
      </c>
      <c r="V17">
        <f>'ImportMoH combined'!H26</f>
        <v>0</v>
      </c>
    </row>
    <row r="18" spans="1:22" x14ac:dyDescent="0.3">
      <c r="A18" s="3" t="s">
        <v>14</v>
      </c>
      <c r="B18" t="str">
        <f t="shared" si="0"/>
        <v>&lt;title&gt;Taranaki DHB @Pop = 120050 ,   Confirmed  = 49, new today= 0 ,Active 0 ,Recovered 49 ,Deaths 0, &lt;/title&gt;</v>
      </c>
      <c r="G18" s="47">
        <f>VLOOKUP(A18,ImportPopDBH!$A$48:$E$67,5)</f>
        <v>120050</v>
      </c>
      <c r="J18">
        <f>'ImportMoH combined'!E27</f>
        <v>49</v>
      </c>
      <c r="M18">
        <f>'ImportMoH combined'!G27</f>
        <v>0</v>
      </c>
      <c r="P18">
        <f>'ImportMoH combined'!B27</f>
        <v>0</v>
      </c>
      <c r="R18">
        <f>'ImportMoH combined'!C27</f>
        <v>49</v>
      </c>
      <c r="T18">
        <f>'ImportMoH combined'!D27</f>
        <v>0</v>
      </c>
      <c r="V18">
        <f>'ImportMoH combined'!H27</f>
        <v>0</v>
      </c>
    </row>
    <row r="19" spans="1:22" x14ac:dyDescent="0.3">
      <c r="A19" s="3" t="s">
        <v>10</v>
      </c>
      <c r="B19" t="str">
        <f t="shared" si="0"/>
        <v>&lt;title&gt;Waikato DHB @Pop = 419890 ,   Confirmed  = 28, new today= 0 ,Active 0 ,Recovered 28 ,Deaths 0, &lt;/title&gt;</v>
      </c>
      <c r="G19" s="47">
        <f>VLOOKUP(A19,ImportPopDBH!$A$48:$E$67,5)</f>
        <v>419890</v>
      </c>
      <c r="J19">
        <f>'ImportMoH combined'!E28</f>
        <v>28</v>
      </c>
      <c r="M19">
        <f>'ImportMoH combined'!G28</f>
        <v>0</v>
      </c>
      <c r="P19">
        <f>'ImportMoH combined'!B28</f>
        <v>0</v>
      </c>
      <c r="R19">
        <f>'ImportMoH combined'!C28</f>
        <v>28</v>
      </c>
      <c r="T19">
        <f>'ImportMoH combined'!D28</f>
        <v>0</v>
      </c>
      <c r="V19">
        <f>'ImportMoH combined'!H28</f>
        <v>0</v>
      </c>
    </row>
    <row r="20" spans="1:22" x14ac:dyDescent="0.3">
      <c r="A20" s="3" t="s">
        <v>20</v>
      </c>
      <c r="B20" t="str">
        <f t="shared" si="0"/>
        <v>&lt;title&gt;Wairarapa DHB @Pop = 44905 ,   Confirmed  = 17, new today= 0 ,Active 0 ,Recovered 17 ,Deaths 0, &lt;/title&gt;</v>
      </c>
      <c r="G20" s="47">
        <f>VLOOKUP(A20,ImportPopDBH!$A$48:$E$67,5)</f>
        <v>44905</v>
      </c>
      <c r="J20">
        <f>'ImportMoH combined'!E29</f>
        <v>17</v>
      </c>
      <c r="M20">
        <f>'ImportMoH combined'!G29</f>
        <v>0</v>
      </c>
      <c r="P20">
        <f>'ImportMoH combined'!B29</f>
        <v>0</v>
      </c>
      <c r="R20">
        <f>'ImportMoH combined'!C29</f>
        <v>17</v>
      </c>
      <c r="T20">
        <f>'ImportMoH combined'!D29</f>
        <v>0</v>
      </c>
      <c r="V20" t="str">
        <f>'ImportMoH combined'!H29</f>
        <v>Active</v>
      </c>
    </row>
    <row r="21" spans="1:22" x14ac:dyDescent="0.3">
      <c r="A21" s="3" t="s">
        <v>11</v>
      </c>
      <c r="B21" t="str">
        <f t="shared" si="0"/>
        <v>&lt;title&gt;Waitemata DHB @Pop = 628970 ,   Confirmed  = 216, new today= 0 ,Active 0 ,Recovered 214 ,Deaths 2, &lt;/title&gt;</v>
      </c>
      <c r="G21" s="47">
        <f>VLOOKUP(A21,ImportPopDBH!$A$48:$E$67,5)</f>
        <v>628970</v>
      </c>
      <c r="J21">
        <f>'ImportMoH combined'!E30</f>
        <v>216</v>
      </c>
      <c r="M21">
        <f>'ImportMoH combined'!G30</f>
        <v>0</v>
      </c>
      <c r="P21">
        <f>'ImportMoH combined'!B30</f>
        <v>0</v>
      </c>
      <c r="R21">
        <f>'ImportMoH combined'!C30</f>
        <v>214</v>
      </c>
      <c r="T21">
        <f>'ImportMoH combined'!D30</f>
        <v>2</v>
      </c>
      <c r="V21">
        <f>'ImportMoH combined'!H30</f>
        <v>0</v>
      </c>
    </row>
    <row r="22" spans="1:22" x14ac:dyDescent="0.3">
      <c r="A22" s="3" t="s">
        <v>19</v>
      </c>
      <c r="B22" t="str">
        <f t="shared" si="0"/>
        <v>&lt;title&gt;West Coast DHB @Pop = 32410 ,   Confirmed  = 4, new today= 0 ,Active 0 ,Recovered 4 ,Deaths 0, &lt;/title&gt;</v>
      </c>
      <c r="G22" s="47">
        <f>VLOOKUP(A22,ImportPopDBH!$A$48:$E$67,5)</f>
        <v>32410</v>
      </c>
      <c r="J22">
        <f>'ImportMoH combined'!E31</f>
        <v>4</v>
      </c>
      <c r="M22">
        <f>'ImportMoH combined'!G31</f>
        <v>0</v>
      </c>
      <c r="P22">
        <f>'ImportMoH combined'!B31</f>
        <v>0</v>
      </c>
      <c r="R22">
        <f>'ImportMoH combined'!C31</f>
        <v>4</v>
      </c>
      <c r="T22">
        <f>'ImportMoH combined'!D31</f>
        <v>0</v>
      </c>
      <c r="V22">
        <f>'ImportMoH combined'!H31</f>
        <v>0</v>
      </c>
    </row>
    <row r="23" spans="1:22" x14ac:dyDescent="0.3">
      <c r="A23" s="3" t="s">
        <v>15</v>
      </c>
      <c r="B23" t="str">
        <f t="shared" si="0"/>
        <v>&lt;title&gt;Whanganui DHB @Pop = 64550 ,   Confirmed  = 16, new today= 0 ,Active 0 ,Recovered 16 ,Deaths 0, &lt;/title&gt;</v>
      </c>
      <c r="G23" s="47">
        <f>VLOOKUP(A23,ImportPopDBH!$A$48:$E$67,5)</f>
        <v>64550</v>
      </c>
      <c r="J23">
        <f>'ImportMoH combined'!E32</f>
        <v>16</v>
      </c>
      <c r="M23">
        <f>'ImportMoH combined'!G32</f>
        <v>0</v>
      </c>
      <c r="P23">
        <f>'ImportMoH combined'!B32</f>
        <v>0</v>
      </c>
      <c r="R23">
        <f>'ImportMoH combined'!C32</f>
        <v>16</v>
      </c>
      <c r="T23">
        <f>'ImportMoH combined'!D32</f>
        <v>0</v>
      </c>
      <c r="V23">
        <f>'ImportMoH combined'!H32</f>
        <v>0</v>
      </c>
    </row>
    <row r="25" spans="1:22" x14ac:dyDescent="0.3">
      <c r="J25">
        <f>SUM(J4:J24)</f>
        <v>1184</v>
      </c>
      <c r="M25">
        <f>SUM(M4:M24)</f>
        <v>0</v>
      </c>
    </row>
    <row r="28" spans="1:22" x14ac:dyDescent="0.3">
      <c r="E28" t="s">
        <v>479</v>
      </c>
    </row>
    <row r="29" spans="1:22" x14ac:dyDescent="0.3">
      <c r="E29" t="s">
        <v>480</v>
      </c>
    </row>
    <row r="30" spans="1:22" x14ac:dyDescent="0.3">
      <c r="E30" t="s">
        <v>481</v>
      </c>
    </row>
    <row r="31" spans="1:22" x14ac:dyDescent="0.3">
      <c r="E31" t="s">
        <v>482</v>
      </c>
    </row>
    <row r="32" spans="1:22" x14ac:dyDescent="0.3">
      <c r="E32" t="s">
        <v>483</v>
      </c>
    </row>
    <row r="33" spans="5:15" x14ac:dyDescent="0.3">
      <c r="E33" t="s">
        <v>484</v>
      </c>
    </row>
    <row r="34" spans="5:15" x14ac:dyDescent="0.3">
      <c r="E34" t="s">
        <v>485</v>
      </c>
    </row>
    <row r="35" spans="5:15" x14ac:dyDescent="0.3">
      <c r="E35" t="s">
        <v>257</v>
      </c>
      <c r="O35" s="10" t="s">
        <v>514</v>
      </c>
    </row>
  </sheetData>
  <hyperlinks>
    <hyperlink ref="O35" r:id="rId1" xr:uid="{2B96F791-DC2C-4337-8CD9-15400EE993E7}"/>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A63CDE-6FD2-4300-AA96-1AC576397784}">
  <dimension ref="A2:Y49"/>
  <sheetViews>
    <sheetView topLeftCell="A16" workbookViewId="0">
      <selection activeCell="G44" sqref="G44"/>
    </sheetView>
  </sheetViews>
  <sheetFormatPr defaultRowHeight="15.05" x14ac:dyDescent="0.3"/>
  <cols>
    <col min="1" max="1" width="22.109375" customWidth="1"/>
    <col min="2" max="2" width="38.21875" customWidth="1"/>
    <col min="7" max="7" width="72" customWidth="1"/>
  </cols>
  <sheetData>
    <row r="2" spans="1:19" x14ac:dyDescent="0.3">
      <c r="A2" s="86" t="s">
        <v>535</v>
      </c>
      <c r="B2" s="86">
        <v>4000</v>
      </c>
    </row>
    <row r="3" spans="1:19" x14ac:dyDescent="0.3">
      <c r="A3" s="85" t="s">
        <v>1053</v>
      </c>
      <c r="B3" s="85">
        <v>1000</v>
      </c>
      <c r="F3" s="2" t="s">
        <v>1133</v>
      </c>
      <c r="G3" s="2"/>
      <c r="H3" s="2"/>
      <c r="I3" s="2"/>
      <c r="J3" s="2"/>
      <c r="K3" s="2"/>
      <c r="L3" s="2"/>
    </row>
    <row r="4" spans="1:19" ht="28.8" x14ac:dyDescent="0.3">
      <c r="A4" s="85" t="s">
        <v>1056</v>
      </c>
      <c r="B4" s="85">
        <v>910</v>
      </c>
      <c r="F4" s="91">
        <f>0.3/1.5</f>
        <v>0.19999999999999998</v>
      </c>
      <c r="G4" s="93" t="s">
        <v>1134</v>
      </c>
      <c r="H4" s="93">
        <v>1.5</v>
      </c>
      <c r="I4" s="93">
        <f>H4*0.029</f>
        <v>4.3500000000000004E-2</v>
      </c>
      <c r="J4" s="92" t="s">
        <v>1135</v>
      </c>
      <c r="K4" s="92">
        <v>1</v>
      </c>
      <c r="L4" s="92">
        <f>K4*0.029</f>
        <v>2.9000000000000001E-2</v>
      </c>
    </row>
    <row r="5" spans="1:19" x14ac:dyDescent="0.3">
      <c r="A5" s="86" t="s">
        <v>1068</v>
      </c>
      <c r="B5" s="86">
        <v>900</v>
      </c>
      <c r="F5" s="91"/>
      <c r="G5" s="93"/>
      <c r="H5" s="93">
        <f>H4-I4</f>
        <v>1.4564999999999999</v>
      </c>
      <c r="I5" s="93">
        <v>0.3</v>
      </c>
      <c r="J5" s="92"/>
      <c r="K5" s="92">
        <f>K4-L4</f>
        <v>0.97099999999999997</v>
      </c>
      <c r="L5" s="92">
        <v>0.2</v>
      </c>
    </row>
    <row r="6" spans="1:19" x14ac:dyDescent="0.3">
      <c r="A6" s="86" t="s">
        <v>661</v>
      </c>
      <c r="B6" s="86">
        <v>600</v>
      </c>
      <c r="F6" s="91"/>
      <c r="G6" s="93"/>
      <c r="H6" s="93">
        <f>H5-I5</f>
        <v>1.1564999999999999</v>
      </c>
      <c r="I6" s="93">
        <f>H4*0.1</f>
        <v>0.15000000000000002</v>
      </c>
      <c r="J6" s="92"/>
      <c r="K6" s="92">
        <f>K5-L5</f>
        <v>0.77099999999999991</v>
      </c>
      <c r="L6" s="92">
        <f>K4*0.1</f>
        <v>0.1</v>
      </c>
    </row>
    <row r="7" spans="1:19" x14ac:dyDescent="0.3">
      <c r="A7" s="85" t="s">
        <v>1069</v>
      </c>
      <c r="B7" s="85">
        <v>500</v>
      </c>
      <c r="F7" s="91"/>
      <c r="G7" s="93"/>
      <c r="H7" s="93">
        <f>H6-I6</f>
        <v>1.0065</v>
      </c>
      <c r="I7" s="93"/>
      <c r="J7" s="92"/>
      <c r="K7" s="92">
        <f>K6-L6</f>
        <v>0.67099999999999993</v>
      </c>
      <c r="L7" s="92"/>
    </row>
    <row r="8" spans="1:19" x14ac:dyDescent="0.3">
      <c r="A8" s="85" t="s">
        <v>1062</v>
      </c>
      <c r="B8" s="85">
        <v>300</v>
      </c>
      <c r="F8" s="91"/>
      <c r="G8" s="93"/>
      <c r="H8" s="93"/>
      <c r="I8" s="93"/>
      <c r="J8" s="92"/>
      <c r="K8" s="92"/>
      <c r="L8" s="92"/>
    </row>
    <row r="9" spans="1:19" x14ac:dyDescent="0.3">
      <c r="A9" s="85" t="s">
        <v>1057</v>
      </c>
      <c r="B9" s="85">
        <v>290</v>
      </c>
    </row>
    <row r="10" spans="1:19" x14ac:dyDescent="0.3">
      <c r="A10" s="86" t="s">
        <v>828</v>
      </c>
      <c r="B10" s="86">
        <v>200</v>
      </c>
      <c r="Q10" t="s">
        <v>1124</v>
      </c>
      <c r="R10" t="s">
        <v>1125</v>
      </c>
      <c r="S10" t="s">
        <v>1126</v>
      </c>
    </row>
    <row r="11" spans="1:19" x14ac:dyDescent="0.3">
      <c r="A11" s="86" t="s">
        <v>1046</v>
      </c>
      <c r="B11" s="86">
        <v>200</v>
      </c>
      <c r="Q11" t="s">
        <v>1127</v>
      </c>
      <c r="R11" t="s">
        <v>1128</v>
      </c>
      <c r="S11" t="s">
        <v>1129</v>
      </c>
    </row>
    <row r="12" spans="1:19" x14ac:dyDescent="0.3">
      <c r="A12" s="85" t="s">
        <v>1076</v>
      </c>
      <c r="B12" s="85">
        <v>180</v>
      </c>
      <c r="L12" t="s">
        <v>1101</v>
      </c>
      <c r="M12" t="s">
        <v>1102</v>
      </c>
      <c r="N12" t="s">
        <v>1103</v>
      </c>
      <c r="Q12" t="s">
        <v>454</v>
      </c>
      <c r="R12" t="s">
        <v>1130</v>
      </c>
      <c r="S12" t="s">
        <v>453</v>
      </c>
    </row>
    <row r="13" spans="1:19" x14ac:dyDescent="0.3">
      <c r="A13" s="85" t="s">
        <v>1081</v>
      </c>
      <c r="B13" s="85">
        <v>175</v>
      </c>
      <c r="L13">
        <v>666</v>
      </c>
      <c r="M13">
        <v>555</v>
      </c>
      <c r="N13">
        <v>444</v>
      </c>
      <c r="Q13" t="s">
        <v>1105</v>
      </c>
      <c r="R13" t="s">
        <v>1131</v>
      </c>
      <c r="S13" t="s">
        <v>1132</v>
      </c>
    </row>
    <row r="14" spans="1:19" x14ac:dyDescent="0.3">
      <c r="A14" s="86" t="s">
        <v>1058</v>
      </c>
      <c r="B14" s="86">
        <v>160</v>
      </c>
      <c r="L14">
        <v>123</v>
      </c>
      <c r="M14">
        <v>456</v>
      </c>
      <c r="N14">
        <v>789</v>
      </c>
    </row>
    <row r="15" spans="1:19" x14ac:dyDescent="0.3">
      <c r="A15" s="86" t="s">
        <v>1060</v>
      </c>
      <c r="B15" s="86">
        <v>160</v>
      </c>
      <c r="L15" t="s">
        <v>1104</v>
      </c>
      <c r="M15" t="s">
        <v>1105</v>
      </c>
      <c r="N15" t="s">
        <v>1106</v>
      </c>
    </row>
    <row r="16" spans="1:19" x14ac:dyDescent="0.3">
      <c r="A16" s="85" t="s">
        <v>1072</v>
      </c>
      <c r="B16" s="85">
        <v>160</v>
      </c>
      <c r="L16">
        <v>1</v>
      </c>
    </row>
    <row r="17" spans="1:25" x14ac:dyDescent="0.3">
      <c r="A17" s="85" t="s">
        <v>1078</v>
      </c>
      <c r="B17" s="85">
        <v>160</v>
      </c>
      <c r="N17">
        <v>3</v>
      </c>
    </row>
    <row r="18" spans="1:25" x14ac:dyDescent="0.3">
      <c r="A18" s="86" t="s">
        <v>1079</v>
      </c>
      <c r="B18" s="86">
        <v>160</v>
      </c>
      <c r="L18">
        <v>333333</v>
      </c>
      <c r="M18">
        <v>333</v>
      </c>
      <c r="N18">
        <v>3</v>
      </c>
    </row>
    <row r="19" spans="1:25" x14ac:dyDescent="0.3">
      <c r="A19" s="85" t="s">
        <v>1061</v>
      </c>
      <c r="B19" s="85">
        <v>150</v>
      </c>
    </row>
    <row r="20" spans="1:25" x14ac:dyDescent="0.3">
      <c r="A20" s="86" t="s">
        <v>1070</v>
      </c>
      <c r="B20" s="86">
        <v>150</v>
      </c>
    </row>
    <row r="21" spans="1:25" x14ac:dyDescent="0.3">
      <c r="A21" s="85" t="s">
        <v>1064</v>
      </c>
      <c r="B21" s="85">
        <v>145</v>
      </c>
    </row>
    <row r="22" spans="1:25" x14ac:dyDescent="0.3">
      <c r="A22" s="85" t="s">
        <v>1054</v>
      </c>
      <c r="B22" s="85">
        <v>140</v>
      </c>
    </row>
    <row r="23" spans="1:25" x14ac:dyDescent="0.3">
      <c r="A23" s="86" t="s">
        <v>1037</v>
      </c>
      <c r="B23" s="86">
        <v>130</v>
      </c>
      <c r="C23" s="86" t="s">
        <v>1071</v>
      </c>
    </row>
    <row r="24" spans="1:25" x14ac:dyDescent="0.3">
      <c r="A24" s="85" t="s">
        <v>826</v>
      </c>
      <c r="B24" s="85">
        <v>120</v>
      </c>
      <c r="H24">
        <v>1278.29</v>
      </c>
      <c r="I24">
        <f>H24-I25</f>
        <v>426.09666666666669</v>
      </c>
    </row>
    <row r="25" spans="1:25" x14ac:dyDescent="0.3">
      <c r="A25" s="85" t="s">
        <v>1074</v>
      </c>
      <c r="B25" s="85">
        <v>120</v>
      </c>
      <c r="I25">
        <f>H24*2/3</f>
        <v>852.19333333333327</v>
      </c>
      <c r="O25" s="87" t="s">
        <v>1107</v>
      </c>
      <c r="P25" s="87" t="s">
        <v>1108</v>
      </c>
      <c r="Q25" s="87" t="s">
        <v>1109</v>
      </c>
    </row>
    <row r="26" spans="1:25" ht="30.15" x14ac:dyDescent="0.3">
      <c r="A26" s="86" t="s">
        <v>1055</v>
      </c>
      <c r="B26" s="86">
        <v>115</v>
      </c>
      <c r="O26" s="87" t="s">
        <v>1110</v>
      </c>
      <c r="P26" s="87" t="s">
        <v>1111</v>
      </c>
      <c r="Q26" s="87" t="s">
        <v>1112</v>
      </c>
    </row>
    <row r="27" spans="1:25" x14ac:dyDescent="0.3">
      <c r="A27" s="86" t="s">
        <v>1084</v>
      </c>
      <c r="B27" s="86">
        <v>108</v>
      </c>
      <c r="O27" s="87" t="s">
        <v>1113</v>
      </c>
      <c r="P27" s="87" t="s">
        <v>1114</v>
      </c>
      <c r="Q27" s="87" t="s">
        <v>1115</v>
      </c>
    </row>
    <row r="28" spans="1:25" x14ac:dyDescent="0.3">
      <c r="A28" s="86" t="s">
        <v>1082</v>
      </c>
      <c r="B28" s="86">
        <v>100</v>
      </c>
    </row>
    <row r="29" spans="1:25" x14ac:dyDescent="0.3">
      <c r="A29" s="86" t="s">
        <v>1073</v>
      </c>
      <c r="B29" s="86">
        <v>90</v>
      </c>
    </row>
    <row r="30" spans="1:25" x14ac:dyDescent="0.3">
      <c r="A30" s="85" t="s">
        <v>1080</v>
      </c>
      <c r="B30" s="85">
        <v>90</v>
      </c>
    </row>
    <row r="31" spans="1:25" ht="28.8" x14ac:dyDescent="0.3">
      <c r="A31" s="86" t="s">
        <v>1075</v>
      </c>
      <c r="B31" s="86">
        <v>87</v>
      </c>
      <c r="H31">
        <v>11445</v>
      </c>
      <c r="I31">
        <v>3</v>
      </c>
      <c r="J31">
        <f>H31/I31</f>
        <v>3815</v>
      </c>
      <c r="P31" s="87" t="s">
        <v>1122</v>
      </c>
      <c r="Q31" s="87"/>
      <c r="R31" s="89">
        <v>0.15</v>
      </c>
      <c r="S31" s="87">
        <v>1.5</v>
      </c>
      <c r="T31" s="89">
        <v>0.70000000000000007</v>
      </c>
      <c r="U31" s="87">
        <v>8.4499999999999993</v>
      </c>
      <c r="V31" s="87"/>
      <c r="W31" s="87" t="e">
        <v>#NAME?</v>
      </c>
      <c r="X31" s="90">
        <v>43958.015972222223</v>
      </c>
      <c r="Y31" s="87"/>
    </row>
    <row r="32" spans="1:25" x14ac:dyDescent="0.3">
      <c r="A32" s="85" t="s">
        <v>1083</v>
      </c>
      <c r="B32" s="85">
        <v>80</v>
      </c>
      <c r="H32">
        <v>11336</v>
      </c>
      <c r="I32">
        <v>3</v>
      </c>
      <c r="J32">
        <f>H32/I32</f>
        <v>3778.6666666666665</v>
      </c>
      <c r="P32" s="87" t="s">
        <v>1123</v>
      </c>
      <c r="Q32" s="87"/>
      <c r="R32" s="87"/>
      <c r="S32" s="87"/>
      <c r="T32" s="87"/>
      <c r="U32" s="87">
        <v>0</v>
      </c>
      <c r="V32" s="87"/>
      <c r="W32" s="87" t="e">
        <v>#NAME?</v>
      </c>
      <c r="X32" s="90">
        <v>43958.015972222223</v>
      </c>
      <c r="Y32" s="87"/>
    </row>
    <row r="33" spans="1:17" ht="28.8" x14ac:dyDescent="0.3">
      <c r="A33" s="86" t="s">
        <v>1086</v>
      </c>
      <c r="B33" s="86">
        <v>71</v>
      </c>
    </row>
    <row r="34" spans="1:17" x14ac:dyDescent="0.3">
      <c r="A34" s="85" t="s">
        <v>1087</v>
      </c>
      <c r="B34" s="85">
        <v>65</v>
      </c>
    </row>
    <row r="35" spans="1:17" x14ac:dyDescent="0.3">
      <c r="A35" s="85" t="s">
        <v>1067</v>
      </c>
      <c r="B35" s="85">
        <v>60</v>
      </c>
    </row>
    <row r="36" spans="1:17" x14ac:dyDescent="0.3">
      <c r="A36" s="85" t="s">
        <v>1089</v>
      </c>
      <c r="B36" s="85">
        <v>60</v>
      </c>
    </row>
    <row r="37" spans="1:17" ht="28.8" x14ac:dyDescent="0.3">
      <c r="A37" s="86" t="s">
        <v>1086</v>
      </c>
      <c r="B37" s="86">
        <v>45</v>
      </c>
      <c r="O37" s="88" t="s">
        <v>1116</v>
      </c>
      <c r="P37" s="88" t="s">
        <v>1117</v>
      </c>
      <c r="Q37" s="88" t="s">
        <v>1118</v>
      </c>
    </row>
    <row r="38" spans="1:17" ht="30.15" x14ac:dyDescent="0.3">
      <c r="A38" s="86" t="s">
        <v>1063</v>
      </c>
      <c r="B38" s="86">
        <v>40</v>
      </c>
      <c r="O38" s="88" t="s">
        <v>1119</v>
      </c>
      <c r="P38" s="88" t="s">
        <v>1120</v>
      </c>
      <c r="Q38" s="88" t="s">
        <v>1121</v>
      </c>
    </row>
    <row r="39" spans="1:17" x14ac:dyDescent="0.3">
      <c r="A39" s="85" t="s">
        <v>1085</v>
      </c>
      <c r="B39" s="85">
        <v>35</v>
      </c>
    </row>
    <row r="40" spans="1:17" x14ac:dyDescent="0.3">
      <c r="A40" s="85" t="s">
        <v>1059</v>
      </c>
      <c r="B40" s="85">
        <v>34</v>
      </c>
      <c r="O40" s="87" t="s">
        <v>1116</v>
      </c>
      <c r="P40" s="87" t="s">
        <v>1117</v>
      </c>
      <c r="Q40" s="87" t="s">
        <v>1118</v>
      </c>
    </row>
    <row r="41" spans="1:17" ht="30.15" x14ac:dyDescent="0.3">
      <c r="A41" s="85" t="s">
        <v>1066</v>
      </c>
      <c r="B41" s="85">
        <v>30</v>
      </c>
      <c r="O41" s="87" t="s">
        <v>1119</v>
      </c>
      <c r="P41" s="87" t="s">
        <v>1120</v>
      </c>
      <c r="Q41" s="87" t="s">
        <v>1121</v>
      </c>
    </row>
    <row r="42" spans="1:17" ht="28.8" x14ac:dyDescent="0.3">
      <c r="A42" s="86" t="s">
        <v>1077</v>
      </c>
      <c r="B42" s="86">
        <v>20</v>
      </c>
    </row>
    <row r="43" spans="1:17" x14ac:dyDescent="0.3">
      <c r="A43" s="86" t="s">
        <v>1088</v>
      </c>
      <c r="B43" s="86">
        <v>19</v>
      </c>
    </row>
    <row r="44" spans="1:17" x14ac:dyDescent="0.3">
      <c r="A44" s="86" t="s">
        <v>1065</v>
      </c>
      <c r="B44" s="86">
        <v>14</v>
      </c>
    </row>
    <row r="45" spans="1:17" x14ac:dyDescent="0.3">
      <c r="A45" s="86"/>
      <c r="B45" s="86"/>
    </row>
    <row r="47" spans="1:17" x14ac:dyDescent="0.3">
      <c r="B47">
        <f>SUM(B1:B45)</f>
        <v>12173</v>
      </c>
    </row>
    <row r="49" spans="7:7" x14ac:dyDescent="0.3">
      <c r="G49" s="9">
        <v>1597018582647</v>
      </c>
    </row>
  </sheetData>
  <autoFilter ref="A1:B45" xr:uid="{14D9B66A-8B17-406D-A809-20E18EB0F4B3}">
    <sortState xmlns:xlrd2="http://schemas.microsoft.com/office/spreadsheetml/2017/richdata2" ref="A2:B45">
      <sortCondition descending="1" ref="B1:B45"/>
    </sortState>
  </autoFilter>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CF4F6A-65CC-4490-8074-4216FD9EA0C1}">
  <dimension ref="A1:AU345"/>
  <sheetViews>
    <sheetView tabSelected="1" topLeftCell="A112" zoomScale="85" zoomScaleNormal="85" workbookViewId="0">
      <selection activeCell="B112" sqref="B1:B1048576"/>
    </sheetView>
  </sheetViews>
  <sheetFormatPr defaultRowHeight="15.05" x14ac:dyDescent="0.3"/>
  <cols>
    <col min="1" max="1" width="21.88671875" customWidth="1"/>
    <col min="2" max="2" width="177.77734375" customWidth="1"/>
    <col min="3" max="3" width="19.5546875" customWidth="1"/>
    <col min="4" max="4" width="40.6640625" customWidth="1"/>
    <col min="5" max="5" width="30.77734375" customWidth="1"/>
    <col min="6" max="6" width="13.33203125" customWidth="1"/>
    <col min="7" max="7" width="12.5546875" customWidth="1"/>
    <col min="8" max="8" width="15.21875" customWidth="1"/>
    <col min="9" max="9" width="13.77734375" customWidth="1"/>
    <col min="24" max="24" width="12.77734375" customWidth="1"/>
  </cols>
  <sheetData>
    <row r="1" spans="1:3" x14ac:dyDescent="0.3">
      <c r="B1" t="str">
        <f t="shared" ref="B1:B21" si="0">C1</f>
        <v>&lt;!doctype html&gt;</v>
      </c>
      <c r="C1" s="44" t="s">
        <v>357</v>
      </c>
    </row>
    <row r="2" spans="1:3" x14ac:dyDescent="0.3">
      <c r="B2" t="str">
        <f t="shared" si="0"/>
        <v>&lt;html&gt;</v>
      </c>
      <c r="C2" t="s">
        <v>358</v>
      </c>
    </row>
    <row r="3" spans="1:3" x14ac:dyDescent="0.3">
      <c r="B3" t="str">
        <f t="shared" si="0"/>
        <v>&lt;head&gt;</v>
      </c>
      <c r="C3" s="43" t="s">
        <v>359</v>
      </c>
    </row>
    <row r="4" spans="1:3" x14ac:dyDescent="0.3">
      <c r="A4" s="13" t="s">
        <v>608</v>
      </c>
      <c r="B4" t="str">
        <f t="shared" si="0"/>
        <v>&lt;meta http-equiv="Content-Type" content="text/html;charset=utf-8" /&gt;</v>
      </c>
      <c r="C4" t="s">
        <v>360</v>
      </c>
    </row>
    <row r="5" spans="1:3" x14ac:dyDescent="0.3">
      <c r="B5" t="str">
        <f t="shared" si="0"/>
        <v>  &lt;script type="text/javascript" src="https://www.gstatic.com/charts/loader.js"&gt;&lt;/script&gt;</v>
      </c>
      <c r="C5" s="52" t="s">
        <v>574</v>
      </c>
    </row>
    <row r="6" spans="1:3" x14ac:dyDescent="0.3">
      <c r="A6" s="13" t="s">
        <v>609</v>
      </c>
      <c r="B6" t="str">
        <f t="shared" si="0"/>
        <v>&lt;!-- amCharts javascript sources --&gt;</v>
      </c>
      <c r="C6" t="s">
        <v>594</v>
      </c>
    </row>
    <row r="7" spans="1:3" x14ac:dyDescent="0.3">
      <c r="B7" t="str">
        <f t="shared" si="0"/>
        <v>&lt;script type="text/javascript" src="https://www.amcharts.com/lib/3/amcharts.js"&gt;&lt;/script&gt;</v>
      </c>
      <c r="C7" t="s">
        <v>596</v>
      </c>
    </row>
    <row r="8" spans="1:3" x14ac:dyDescent="0.3">
      <c r="B8" t="str">
        <f t="shared" si="0"/>
        <v>&lt;script type="text/javascript" src="https://www.amcharts.com/lib/3/serial.js"&gt;&lt;/script&gt;</v>
      </c>
      <c r="C8" t="s">
        <v>597</v>
      </c>
    </row>
    <row r="9" spans="1:3" x14ac:dyDescent="0.3">
      <c r="B9" t="str">
        <f t="shared" si="0"/>
        <v>&lt;script type="text/javascript" src="https://www.amcharts.com/lib/3/themes/light.js"&gt;&lt;/script&gt;</v>
      </c>
      <c r="C9" t="s">
        <v>598</v>
      </c>
    </row>
    <row r="10" spans="1:3" x14ac:dyDescent="0.3">
      <c r="B10" t="str">
        <f t="shared" si="0"/>
        <v>&lt;style&gt;</v>
      </c>
      <c r="C10" t="s">
        <v>368</v>
      </c>
    </row>
    <row r="11" spans="1:3" x14ac:dyDescent="0.3">
      <c r="B11" t="str">
        <f t="shared" si="0"/>
        <v>html,body,svg { height:100% }</v>
      </c>
      <c r="C11" t="s">
        <v>469</v>
      </c>
    </row>
    <row r="12" spans="1:3" x14ac:dyDescent="0.3">
      <c r="B12" t="str">
        <f t="shared" si="0"/>
        <v>svg:not(:root) { display: inline-block; }</v>
      </c>
      <c r="C12" t="s">
        <v>470</v>
      </c>
    </row>
    <row r="13" spans="1:3" x14ac:dyDescent="0.3">
      <c r="B13" s="53" t="str">
        <f t="shared" si="0"/>
        <v>#header {</v>
      </c>
      <c r="C13" t="s">
        <v>459</v>
      </c>
    </row>
    <row r="14" spans="1:3" x14ac:dyDescent="0.3">
      <c r="B14" t="str">
        <f t="shared" si="0"/>
        <v>width: 35%;</v>
      </c>
      <c r="C14" t="s">
        <v>580</v>
      </c>
    </row>
    <row r="15" spans="1:3" x14ac:dyDescent="0.3">
      <c r="B15" t="str">
        <f t="shared" si="0"/>
        <v>float:left;</v>
      </c>
      <c r="C15" t="s">
        <v>575</v>
      </c>
    </row>
    <row r="16" spans="1:3" x14ac:dyDescent="0.3">
      <c r="B16" t="str">
        <f t="shared" si="0"/>
        <v>height: 900px;</v>
      </c>
      <c r="C16" t="s">
        <v>648</v>
      </c>
    </row>
    <row r="17" spans="2:5" x14ac:dyDescent="0.3">
      <c r="B17" t="str">
        <f t="shared" si="0"/>
        <v>}</v>
      </c>
      <c r="C17" t="s">
        <v>370</v>
      </c>
    </row>
    <row r="18" spans="2:5" x14ac:dyDescent="0.3">
      <c r="B18" s="53" t="str">
        <f t="shared" si="0"/>
        <v>#container {</v>
      </c>
      <c r="C18" t="s">
        <v>369</v>
      </c>
    </row>
    <row r="19" spans="2:5" x14ac:dyDescent="0.3">
      <c r="B19" t="str">
        <f t="shared" si="0"/>
        <v>width: 100%;</v>
      </c>
      <c r="C19" t="s">
        <v>460</v>
      </c>
    </row>
    <row r="20" spans="2:5" x14ac:dyDescent="0.3">
      <c r="B20" t="str">
        <f>C20</f>
        <v>margin: auto;</v>
      </c>
      <c r="C20" t="s">
        <v>477</v>
      </c>
    </row>
    <row r="21" spans="2:5" x14ac:dyDescent="0.3">
      <c r="B21" t="str">
        <f t="shared" si="0"/>
        <v>}</v>
      </c>
      <c r="C21" t="s">
        <v>370</v>
      </c>
    </row>
    <row r="22" spans="2:5" x14ac:dyDescent="0.3">
      <c r="B22" s="53" t="str">
        <f t="shared" ref="B22:B43" si="1">C22</f>
        <v>#map {</v>
      </c>
      <c r="C22" t="s">
        <v>549</v>
      </c>
      <c r="E22">
        <f>ROUND(132*0.25,0)</f>
        <v>33</v>
      </c>
    </row>
    <row r="23" spans="2:5" x14ac:dyDescent="0.3">
      <c r="B23" t="str">
        <f t="shared" si="1"/>
        <v>width: 35%;</v>
      </c>
      <c r="C23" t="s">
        <v>580</v>
      </c>
    </row>
    <row r="24" spans="2:5" x14ac:dyDescent="0.3">
      <c r="B24" t="str">
        <f t="shared" si="1"/>
        <v>float:left;</v>
      </c>
      <c r="C24" t="s">
        <v>575</v>
      </c>
    </row>
    <row r="25" spans="2:5" x14ac:dyDescent="0.3">
      <c r="C25" t="s">
        <v>648</v>
      </c>
    </row>
    <row r="26" spans="2:5" x14ac:dyDescent="0.3">
      <c r="B26" t="str">
        <f t="shared" si="1"/>
        <v>}</v>
      </c>
      <c r="C26" t="s">
        <v>370</v>
      </c>
    </row>
    <row r="27" spans="2:5" x14ac:dyDescent="0.3">
      <c r="D27">
        <f>1793/3</f>
        <v>597.66666666666663</v>
      </c>
    </row>
    <row r="28" spans="2:5" x14ac:dyDescent="0.3">
      <c r="B28" t="str">
        <f>C28</f>
        <v>#bold-red {</v>
      </c>
      <c r="C28" s="52" t="s">
        <v>956</v>
      </c>
    </row>
    <row r="29" spans="2:5" x14ac:dyDescent="0.3">
      <c r="B29" t="str">
        <f>C29</f>
        <v xml:space="preserve">    color: red;</v>
      </c>
      <c r="C29" s="52" t="s">
        <v>954</v>
      </c>
    </row>
    <row r="30" spans="2:5" x14ac:dyDescent="0.3">
      <c r="B30" t="str">
        <f>C30</f>
        <v xml:space="preserve">    font-weight: bold;</v>
      </c>
      <c r="C30" s="52" t="s">
        <v>955</v>
      </c>
    </row>
    <row r="31" spans="2:5" x14ac:dyDescent="0.3">
      <c r="B31" t="str">
        <f>C31</f>
        <v>}</v>
      </c>
      <c r="C31" t="s">
        <v>370</v>
      </c>
    </row>
    <row r="35" spans="2:28" x14ac:dyDescent="0.3">
      <c r="B35" t="str">
        <f t="shared" si="1"/>
        <v xml:space="preserve"> #data {</v>
      </c>
      <c r="C35" t="s">
        <v>552</v>
      </c>
    </row>
    <row r="36" spans="2:28" x14ac:dyDescent="0.3">
      <c r="B36" t="str">
        <f t="shared" si="1"/>
        <v>width: 30%;</v>
      </c>
      <c r="C36" t="s">
        <v>592</v>
      </c>
    </row>
    <row r="37" spans="2:28" x14ac:dyDescent="0.3">
      <c r="B37" t="str">
        <f t="shared" si="1"/>
        <v>float: right;</v>
      </c>
      <c r="C37" t="s">
        <v>576</v>
      </c>
    </row>
    <row r="38" spans="2:28" x14ac:dyDescent="0.3">
      <c r="B38" t="str">
        <f t="shared" si="1"/>
        <v>height: 900px;</v>
      </c>
      <c r="C38" t="s">
        <v>648</v>
      </c>
    </row>
    <row r="39" spans="2:28" x14ac:dyDescent="0.3">
      <c r="B39" t="str">
        <f t="shared" si="1"/>
        <v>}</v>
      </c>
      <c r="C39" t="s">
        <v>370</v>
      </c>
      <c r="D39" s="54"/>
      <c r="E39" s="54" t="str">
        <f>'ImportMoH combined'!B3</f>
        <v xml:space="preserve">Total       </v>
      </c>
      <c r="F39" s="54" t="str">
        <f>'ImportMoH combined'!C3</f>
        <v>Change in last 24 hours</v>
      </c>
    </row>
    <row r="40" spans="2:28" x14ac:dyDescent="0.3">
      <c r="B40" t="str">
        <f t="shared" si="1"/>
        <v>#clear {</v>
      </c>
      <c r="C40" t="s">
        <v>371</v>
      </c>
      <c r="D40" s="54" t="str">
        <f>'ImportMoH combined'!A4</f>
        <v>Number of confirmed cases in New Zealand</v>
      </c>
      <c r="E40" s="54">
        <f>'ImportMoH combined'!B4</f>
        <v>1451</v>
      </c>
      <c r="F40" s="54">
        <f>'ImportMoH combined'!C4</f>
        <v>1</v>
      </c>
      <c r="V40" t="s">
        <v>374</v>
      </c>
    </row>
    <row r="41" spans="2:28" x14ac:dyDescent="0.3">
      <c r="B41" t="str">
        <f t="shared" si="1"/>
        <v>clear: both;</v>
      </c>
      <c r="C41" t="s">
        <v>461</v>
      </c>
      <c r="D41" s="54" t="str">
        <f>'ImportMoH combined'!A5</f>
        <v>Number of probable cases</v>
      </c>
      <c r="E41" s="54">
        <f>'ImportMoH combined'!B5</f>
        <v>351</v>
      </c>
      <c r="F41" s="54">
        <f>'ImportMoH combined'!C5</f>
        <v>0</v>
      </c>
    </row>
    <row r="42" spans="2:28" x14ac:dyDescent="0.3">
      <c r="B42" t="str">
        <f t="shared" si="1"/>
        <v>}</v>
      </c>
      <c r="C42" t="s">
        <v>370</v>
      </c>
      <c r="D42" s="54" t="str">
        <f>'ImportMoH combined'!A6</f>
        <v>Number of confirmed and probable cases</v>
      </c>
      <c r="E42" s="54">
        <f>'ImportMoH combined'!B6</f>
        <v>1802</v>
      </c>
      <c r="F42" s="54">
        <f>'ImportMoH combined'!C6</f>
        <v>2</v>
      </c>
      <c r="V42" s="3" t="s">
        <v>1</v>
      </c>
      <c r="W42">
        <v>0.60438082561506901</v>
      </c>
    </row>
    <row r="43" spans="2:28" x14ac:dyDescent="0.3">
      <c r="B43" t="str">
        <f t="shared" si="1"/>
        <v>text {</v>
      </c>
      <c r="C43" s="52" t="s">
        <v>545</v>
      </c>
      <c r="D43" s="54" t="str">
        <f>'ImportMoH combined'!A7</f>
        <v>Number of recovered cases</v>
      </c>
      <c r="E43" s="54">
        <f>'ImportMoH combined'!B7</f>
        <v>1698</v>
      </c>
      <c r="F43" s="54">
        <f>'ImportMoH combined'!C7</f>
        <v>4</v>
      </c>
      <c r="V43" s="3" t="s">
        <v>2</v>
      </c>
      <c r="W43">
        <v>0.129064556313783</v>
      </c>
    </row>
    <row r="44" spans="2:28" x14ac:dyDescent="0.3">
      <c r="B44" t="str">
        <f>C44</f>
        <v>font: bold 13px Arial;</v>
      </c>
      <c r="C44" s="52" t="s">
        <v>546</v>
      </c>
      <c r="D44" s="54" t="str">
        <f>'ImportMoH combined'!A8</f>
        <v>Number of deaths</v>
      </c>
      <c r="E44" s="54">
        <f>'ImportMoH combined'!B8</f>
        <v>25</v>
      </c>
      <c r="F44" s="54">
        <f>'ImportMoH combined'!C8</f>
        <v>1</v>
      </c>
      <c r="V44" s="3" t="s">
        <v>3</v>
      </c>
      <c r="W44">
        <v>0.27281303991497202</v>
      </c>
    </row>
    <row r="45" spans="2:28" x14ac:dyDescent="0.3">
      <c r="B45" t="str">
        <f>C45</f>
        <v xml:space="preserve">  }</v>
      </c>
      <c r="C45" s="52" t="s">
        <v>543</v>
      </c>
      <c r="D45" s="54" t="str">
        <f>'ImportMoH combined'!A9</f>
        <v>Number of active cases</v>
      </c>
      <c r="E45" s="54">
        <f>'ImportMoH combined'!B9</f>
        <v>79</v>
      </c>
      <c r="F45" s="54">
        <f>'ImportMoH combined'!C9</f>
        <v>-4</v>
      </c>
      <c r="V45" t="s">
        <v>4</v>
      </c>
      <c r="W45">
        <v>0.581699216905053</v>
      </c>
    </row>
    <row r="46" spans="2:28" x14ac:dyDescent="0.3">
      <c r="B46" t="str">
        <f>C46</f>
        <v>&lt;/style&gt;</v>
      </c>
      <c r="C46" t="s">
        <v>372</v>
      </c>
      <c r="AB46" s="12" t="s">
        <v>550</v>
      </c>
    </row>
    <row r="47" spans="2:28" x14ac:dyDescent="0.3">
      <c r="AB47" s="12" t="s">
        <v>490</v>
      </c>
    </row>
    <row r="48" spans="2:28" x14ac:dyDescent="0.3">
      <c r="B48" t="str">
        <f>C48</f>
        <v>&lt;script type="text/javascript"&gt;</v>
      </c>
      <c r="C48" t="s">
        <v>553</v>
      </c>
      <c r="AB48" s="12" t="s">
        <v>491</v>
      </c>
    </row>
    <row r="49" spans="1:28" s="13" customFormat="1" x14ac:dyDescent="0.3">
      <c r="A49" s="13" t="s">
        <v>590</v>
      </c>
      <c r="AB49" s="13" t="s">
        <v>494</v>
      </c>
    </row>
    <row r="50" spans="1:28" x14ac:dyDescent="0.3">
      <c r="B50" t="str">
        <f>C50</f>
        <v>google.charts.load('current', {'packages':['table']});</v>
      </c>
      <c r="C50" t="s">
        <v>554</v>
      </c>
      <c r="AB50" s="12" t="s">
        <v>495</v>
      </c>
    </row>
    <row r="51" spans="1:28" x14ac:dyDescent="0.3">
      <c r="B51" t="str">
        <f>C51</f>
        <v>google.charts.setOnLoadCallback(drawTable);</v>
      </c>
      <c r="C51" t="s">
        <v>555</v>
      </c>
      <c r="AB51" s="12" t="s">
        <v>496</v>
      </c>
    </row>
    <row r="52" spans="1:28" x14ac:dyDescent="0.3">
      <c r="AB52" s="12" t="s">
        <v>497</v>
      </c>
    </row>
    <row r="53" spans="1:28" x14ac:dyDescent="0.3">
      <c r="B53" t="str">
        <f t="shared" ref="B53:B58" si="2">C53</f>
        <v>function drawTable() {</v>
      </c>
      <c r="C53" t="s">
        <v>556</v>
      </c>
      <c r="AB53" s="12" t="s">
        <v>498</v>
      </c>
    </row>
    <row r="54" spans="1:28" x14ac:dyDescent="0.3">
      <c r="B54" t="str">
        <f t="shared" si="2"/>
        <v>var data = new google.visualization.DataTable();</v>
      </c>
      <c r="C54" t="s">
        <v>557</v>
      </c>
      <c r="AB54" s="12" t="s">
        <v>499</v>
      </c>
    </row>
    <row r="55" spans="1:28" x14ac:dyDescent="0.3">
      <c r="B55" t="str">
        <f t="shared" si="2"/>
        <v>data.addColumn('string', 'Information');</v>
      </c>
      <c r="C55" t="s">
        <v>561</v>
      </c>
      <c r="AB55" s="12" t="s">
        <v>500</v>
      </c>
    </row>
    <row r="56" spans="1:28" x14ac:dyDescent="0.3">
      <c r="B56" t="str">
        <f t="shared" si="2"/>
        <v>data.addColumn('number', 'Total to Date');</v>
      </c>
      <c r="C56" t="s">
        <v>562</v>
      </c>
      <c r="AB56" s="12" t="s">
        <v>501</v>
      </c>
    </row>
    <row r="57" spans="1:28" x14ac:dyDescent="0.3">
      <c r="B57" t="str">
        <f t="shared" si="2"/>
        <v>data.addColumn('number', 'New in last day');</v>
      </c>
      <c r="C57" t="s">
        <v>567</v>
      </c>
      <c r="AB57" s="12" t="s">
        <v>502</v>
      </c>
    </row>
    <row r="58" spans="1:28" x14ac:dyDescent="0.3">
      <c r="B58" t="str">
        <f t="shared" si="2"/>
        <v>data.addRows([</v>
      </c>
      <c r="C58" t="s">
        <v>558</v>
      </c>
      <c r="AB58" s="12" t="s">
        <v>503</v>
      </c>
    </row>
    <row r="59" spans="1:28" x14ac:dyDescent="0.3">
      <c r="B59" t="str">
        <f t="shared" ref="B59:B64" si="3">CONCATENATE(C59,D59,E59,F59,G59,H59,I59,J59)</f>
        <v>['Number of confirmed cases in New Zealand',  {v:1451},{v:1}],</v>
      </c>
      <c r="C59" t="s">
        <v>563</v>
      </c>
      <c r="D59" t="str">
        <f t="shared" ref="D59:D64" si="4">D40</f>
        <v>Number of confirmed cases in New Zealand</v>
      </c>
      <c r="E59" s="48" t="s">
        <v>571</v>
      </c>
      <c r="F59">
        <f t="shared" ref="F59:F64" si="5">E40</f>
        <v>1451</v>
      </c>
      <c r="G59" t="s">
        <v>569</v>
      </c>
      <c r="H59">
        <f t="shared" ref="H59:H64" si="6">F40</f>
        <v>1</v>
      </c>
      <c r="I59" t="s">
        <v>570</v>
      </c>
      <c r="J59" t="s">
        <v>566</v>
      </c>
      <c r="AB59" s="12" t="s">
        <v>504</v>
      </c>
    </row>
    <row r="60" spans="1:28" x14ac:dyDescent="0.3">
      <c r="B60" t="str">
        <f t="shared" si="3"/>
        <v>['Number of probable cases',  {v:351},{v:0}],</v>
      </c>
      <c r="C60" t="s">
        <v>563</v>
      </c>
      <c r="D60" t="str">
        <f t="shared" si="4"/>
        <v>Number of probable cases</v>
      </c>
      <c r="E60" s="48" t="s">
        <v>571</v>
      </c>
      <c r="F60">
        <f t="shared" si="5"/>
        <v>351</v>
      </c>
      <c r="G60" t="s">
        <v>569</v>
      </c>
      <c r="H60">
        <f t="shared" si="6"/>
        <v>0</v>
      </c>
      <c r="I60" t="s">
        <v>570</v>
      </c>
      <c r="J60" t="s">
        <v>566</v>
      </c>
      <c r="AB60" s="12" t="s">
        <v>493</v>
      </c>
    </row>
    <row r="61" spans="1:28" x14ac:dyDescent="0.3">
      <c r="B61" t="str">
        <f t="shared" si="3"/>
        <v>['Number of confirmed and probable cases',  {v:1802},{v:2}],</v>
      </c>
      <c r="C61" t="s">
        <v>563</v>
      </c>
      <c r="D61" t="str">
        <f t="shared" si="4"/>
        <v>Number of confirmed and probable cases</v>
      </c>
      <c r="E61" s="48" t="s">
        <v>571</v>
      </c>
      <c r="F61">
        <f t="shared" si="5"/>
        <v>1802</v>
      </c>
      <c r="G61" t="s">
        <v>569</v>
      </c>
      <c r="H61">
        <f t="shared" si="6"/>
        <v>2</v>
      </c>
      <c r="I61" t="s">
        <v>570</v>
      </c>
      <c r="J61" t="s">
        <v>566</v>
      </c>
      <c r="AB61" s="12" t="s">
        <v>370</v>
      </c>
    </row>
    <row r="62" spans="1:28" x14ac:dyDescent="0.3">
      <c r="B62" t="str">
        <f t="shared" si="3"/>
        <v>['Number of recovered cases',  {v:1698},{v:4}],</v>
      </c>
      <c r="C62" t="s">
        <v>563</v>
      </c>
      <c r="D62" t="str">
        <f t="shared" si="4"/>
        <v>Number of recovered cases</v>
      </c>
      <c r="E62" s="48" t="s">
        <v>571</v>
      </c>
      <c r="F62">
        <f t="shared" si="5"/>
        <v>1698</v>
      </c>
      <c r="G62" t="s">
        <v>569</v>
      </c>
      <c r="H62">
        <f t="shared" si="6"/>
        <v>4</v>
      </c>
      <c r="I62" t="s">
        <v>570</v>
      </c>
      <c r="J62" t="s">
        <v>566</v>
      </c>
      <c r="AB62" s="12" t="s">
        <v>492</v>
      </c>
    </row>
    <row r="63" spans="1:28" x14ac:dyDescent="0.3">
      <c r="B63" t="str">
        <f t="shared" si="3"/>
        <v>['Number of deaths',  {v:25},{v:1}],</v>
      </c>
      <c r="C63" t="s">
        <v>563</v>
      </c>
      <c r="D63" t="str">
        <f t="shared" si="4"/>
        <v>Number of deaths</v>
      </c>
      <c r="E63" s="48" t="s">
        <v>571</v>
      </c>
      <c r="F63">
        <f t="shared" si="5"/>
        <v>25</v>
      </c>
      <c r="G63" t="s">
        <v>569</v>
      </c>
      <c r="H63">
        <f t="shared" si="6"/>
        <v>1</v>
      </c>
      <c r="I63" t="s">
        <v>570</v>
      </c>
      <c r="J63" t="s">
        <v>566</v>
      </c>
      <c r="AB63" s="12"/>
    </row>
    <row r="64" spans="1:28" x14ac:dyDescent="0.3">
      <c r="B64" t="str">
        <f t="shared" si="3"/>
        <v>['Number of active cases',  {v:79},{v:-4}]</v>
      </c>
      <c r="C64" t="s">
        <v>563</v>
      </c>
      <c r="D64" t="str">
        <f t="shared" si="4"/>
        <v>Number of active cases</v>
      </c>
      <c r="E64" s="48" t="s">
        <v>571</v>
      </c>
      <c r="F64">
        <f t="shared" si="5"/>
        <v>79</v>
      </c>
      <c r="G64" t="s">
        <v>569</v>
      </c>
      <c r="H64">
        <f t="shared" si="6"/>
        <v>-4</v>
      </c>
      <c r="I64" t="s">
        <v>570</v>
      </c>
      <c r="J64" s="13"/>
      <c r="AB64" s="12"/>
    </row>
    <row r="65" spans="1:31" x14ac:dyDescent="0.3">
      <c r="B65" t="str">
        <f>C65</f>
        <v>]);</v>
      </c>
      <c r="C65" t="s">
        <v>559</v>
      </c>
      <c r="AB65" s="12" t="s">
        <v>494</v>
      </c>
    </row>
    <row r="66" spans="1:31" x14ac:dyDescent="0.3">
      <c r="AB66" s="12" t="s">
        <v>505</v>
      </c>
    </row>
    <row r="67" spans="1:31" x14ac:dyDescent="0.3">
      <c r="B67" t="str">
        <f>C67</f>
        <v>var table = new google.visualization.Table(document.getElementById('data_table'));</v>
      </c>
      <c r="C67" t="s">
        <v>578</v>
      </c>
      <c r="AB67" s="12"/>
    </row>
    <row r="68" spans="1:31" x14ac:dyDescent="0.3">
      <c r="B68" t="str">
        <f>C68</f>
        <v>var formatter = new google.visualization.ArrowFormat();</v>
      </c>
      <c r="C68" s="56" t="s">
        <v>583</v>
      </c>
      <c r="AB68" s="12"/>
    </row>
    <row r="69" spans="1:31" x14ac:dyDescent="0.3">
      <c r="B69" t="str">
        <f>C69</f>
        <v>formatter.format(data, 2); // Apply formatter to second column</v>
      </c>
      <c r="C69" s="56" t="s">
        <v>584</v>
      </c>
      <c r="AB69" s="12" t="s">
        <v>506</v>
      </c>
    </row>
    <row r="70" spans="1:31" x14ac:dyDescent="0.3">
      <c r="AB70" s="12" t="s">
        <v>507</v>
      </c>
    </row>
    <row r="71" spans="1:31" x14ac:dyDescent="0.3">
      <c r="B71" t="str">
        <f>CONCATENATE(C71,D71,E71,F71,G71)</f>
        <v>table.draw(data, {showRowNumber: false, alternatingRowStyle:true, width: '100%', height: '50%'});</v>
      </c>
      <c r="C71" t="s">
        <v>582</v>
      </c>
      <c r="D71" s="55" t="s">
        <v>650</v>
      </c>
      <c r="E71" t="s">
        <v>573</v>
      </c>
      <c r="F71" s="55" t="s">
        <v>572</v>
      </c>
      <c r="G71" s="48" t="s">
        <v>568</v>
      </c>
      <c r="AB71" s="12" t="s">
        <v>508</v>
      </c>
    </row>
    <row r="72" spans="1:31" x14ac:dyDescent="0.3">
      <c r="B72" t="str">
        <f>C72</f>
        <v>}</v>
      </c>
      <c r="C72" t="s">
        <v>370</v>
      </c>
      <c r="AB72" s="12" t="s">
        <v>509</v>
      </c>
    </row>
    <row r="73" spans="1:31" x14ac:dyDescent="0.3">
      <c r="B73" t="str">
        <f>C73</f>
        <v>&lt;/script&gt;</v>
      </c>
      <c r="C73" t="s">
        <v>560</v>
      </c>
      <c r="AB73" s="12" t="s">
        <v>493</v>
      </c>
    </row>
    <row r="74" spans="1:31" s="13" customFormat="1" x14ac:dyDescent="0.3">
      <c r="A74" s="13" t="s">
        <v>589</v>
      </c>
      <c r="AB74" s="13" t="s">
        <v>510</v>
      </c>
      <c r="AE74" s="13" t="s">
        <v>593</v>
      </c>
    </row>
    <row r="75" spans="1:31" x14ac:dyDescent="0.3">
      <c r="AB75" s="12"/>
    </row>
    <row r="76" spans="1:31" x14ac:dyDescent="0.3">
      <c r="B76" t="str">
        <f t="shared" ref="B76:B138" si="7">C76</f>
        <v>&lt;title&gt;Transmission Type&lt;/title&gt;</v>
      </c>
      <c r="C76" t="s">
        <v>595</v>
      </c>
      <c r="AB76" s="12"/>
    </row>
    <row r="77" spans="1:31" x14ac:dyDescent="0.3">
      <c r="B77" t="str">
        <f t="shared" si="7"/>
        <v>&lt;meta name="description" content="chart created using amCharts live editor" /&gt;</v>
      </c>
      <c r="C77" t="s">
        <v>599</v>
      </c>
      <c r="AB77" s="12"/>
    </row>
    <row r="78" spans="1:31" x14ac:dyDescent="0.3">
      <c r="B78" t="str">
        <f t="shared" si="7"/>
        <v>&lt;!-- amCharts javascript code --&gt;</v>
      </c>
      <c r="C78" t="s">
        <v>600</v>
      </c>
      <c r="AB78" s="12"/>
    </row>
    <row r="79" spans="1:31" x14ac:dyDescent="0.3">
      <c r="B79" t="str">
        <f t="shared" si="7"/>
        <v>&lt;script type="text/javascript"&gt;</v>
      </c>
      <c r="C79" t="s">
        <v>553</v>
      </c>
      <c r="AB79" s="12"/>
    </row>
    <row r="80" spans="1:31" x14ac:dyDescent="0.3">
      <c r="B80" t="str">
        <f t="shared" si="7"/>
        <v>AmCharts.makeChart('chartdiv',</v>
      </c>
      <c r="C80" t="s">
        <v>610</v>
      </c>
      <c r="AB80" s="12"/>
    </row>
    <row r="81" spans="2:28" x14ac:dyDescent="0.3">
      <c r="B81" t="str">
        <f t="shared" si="7"/>
        <v>{</v>
      </c>
      <c r="C81" t="s">
        <v>542</v>
      </c>
      <c r="AB81" s="12"/>
    </row>
    <row r="82" spans="2:28" x14ac:dyDescent="0.3">
      <c r="B82" t="str">
        <f t="shared" si="7"/>
        <v>'type': 'serial',</v>
      </c>
      <c r="C82" t="s">
        <v>611</v>
      </c>
      <c r="AB82" s="12"/>
    </row>
    <row r="83" spans="2:28" x14ac:dyDescent="0.3">
      <c r="B83" t="str">
        <f t="shared" si="7"/>
        <v>'categoryField': 'Transmission Type',</v>
      </c>
      <c r="C83" t="s">
        <v>612</v>
      </c>
      <c r="AB83" s="12"/>
    </row>
    <row r="84" spans="2:28" x14ac:dyDescent="0.3">
      <c r="B84" t="str">
        <f t="shared" si="7"/>
        <v>'rotate': true,</v>
      </c>
      <c r="C84" t="s">
        <v>613</v>
      </c>
      <c r="AB84" s="12"/>
    </row>
    <row r="85" spans="2:28" x14ac:dyDescent="0.3">
      <c r="B85" t="str">
        <f t="shared" si="7"/>
        <v>'plotAreaFillAlphas': 0.68,</v>
      </c>
      <c r="C85" t="s">
        <v>614</v>
      </c>
      <c r="AB85" s="12"/>
    </row>
    <row r="86" spans="2:28" x14ac:dyDescent="0.3">
      <c r="B86" t="str">
        <f t="shared" si="7"/>
        <v>'startDuration': 1,</v>
      </c>
      <c r="C86" t="s">
        <v>615</v>
      </c>
      <c r="AB86" s="12"/>
    </row>
    <row r="87" spans="2:28" x14ac:dyDescent="0.3">
      <c r="B87" t="str">
        <f t="shared" si="7"/>
        <v>'startEffect': 'easeOutSine',</v>
      </c>
      <c r="C87" t="s">
        <v>616</v>
      </c>
      <c r="AB87" s="12"/>
    </row>
    <row r="88" spans="2:28" x14ac:dyDescent="0.3">
      <c r="AB88" s="12"/>
    </row>
    <row r="89" spans="2:28" x14ac:dyDescent="0.3">
      <c r="B89" t="str">
        <f t="shared" si="7"/>
        <v>'fontSize': 17,</v>
      </c>
      <c r="C89" t="s">
        <v>617</v>
      </c>
      <c r="AB89" s="12"/>
    </row>
    <row r="90" spans="2:28" x14ac:dyDescent="0.3">
      <c r="AB90" s="12"/>
    </row>
    <row r="91" spans="2:28" x14ac:dyDescent="0.3">
      <c r="B91" t="str">
        <f t="shared" si="7"/>
        <v>'processCount': 100,</v>
      </c>
      <c r="C91" t="s">
        <v>618</v>
      </c>
      <c r="AB91" s="12"/>
    </row>
    <row r="92" spans="2:28" x14ac:dyDescent="0.3">
      <c r="B92" t="str">
        <f t="shared" si="7"/>
        <v>'theme': 'light',</v>
      </c>
      <c r="C92" t="s">
        <v>619</v>
      </c>
      <c r="AB92" s="12"/>
    </row>
    <row r="93" spans="2:28" x14ac:dyDescent="0.3">
      <c r="B93" t="str">
        <f t="shared" si="7"/>
        <v>'categoryAxis': {</v>
      </c>
      <c r="C93" t="s">
        <v>620</v>
      </c>
      <c r="AB93" s="12"/>
    </row>
    <row r="94" spans="2:28" x14ac:dyDescent="0.3">
      <c r="B94" t="str">
        <f t="shared" si="7"/>
        <v>'gridPosition': 'start',</v>
      </c>
      <c r="C94" t="s">
        <v>631</v>
      </c>
      <c r="AB94" s="12"/>
    </row>
    <row r="95" spans="2:28" x14ac:dyDescent="0.3">
      <c r="C95" t="s">
        <v>647</v>
      </c>
      <c r="G95" t="s">
        <v>632</v>
      </c>
      <c r="AB95" s="12"/>
    </row>
    <row r="96" spans="2:28" x14ac:dyDescent="0.3">
      <c r="B96" t="str">
        <f t="shared" si="7"/>
        <v>'fillAlpha': 0.36,</v>
      </c>
      <c r="C96" t="s">
        <v>621</v>
      </c>
      <c r="AB96" s="12"/>
    </row>
    <row r="97" spans="2:28" x14ac:dyDescent="0.3">
      <c r="B97" t="str">
        <f t="shared" si="7"/>
        <v>'gridAlpha': 0.23,</v>
      </c>
      <c r="C97" t="s">
        <v>622</v>
      </c>
      <c r="AB97" s="12"/>
    </row>
    <row r="98" spans="2:28" x14ac:dyDescent="0.3">
      <c r="B98" t="str">
        <f t="shared" si="7"/>
        <v>'title': 'transmission type'</v>
      </c>
      <c r="C98" t="s">
        <v>623</v>
      </c>
      <c r="AB98" s="12"/>
    </row>
    <row r="99" spans="2:28" x14ac:dyDescent="0.3">
      <c r="B99" t="str">
        <f t="shared" si="7"/>
        <v>},</v>
      </c>
      <c r="C99" t="s">
        <v>601</v>
      </c>
      <c r="AB99" s="12"/>
    </row>
    <row r="100" spans="2:28" x14ac:dyDescent="0.3">
      <c r="B100" t="str">
        <f t="shared" si="7"/>
        <v>'trendLines': [],</v>
      </c>
      <c r="C100" t="s">
        <v>624</v>
      </c>
      <c r="AB100" s="12"/>
    </row>
    <row r="101" spans="2:28" x14ac:dyDescent="0.3">
      <c r="B101" t="str">
        <f t="shared" si="7"/>
        <v>'graphs': [</v>
      </c>
      <c r="C101" t="s">
        <v>625</v>
      </c>
      <c r="AB101" s="12"/>
    </row>
    <row r="102" spans="2:28" x14ac:dyDescent="0.3">
      <c r="B102" t="str">
        <f t="shared" si="7"/>
        <v>{</v>
      </c>
      <c r="C102" t="s">
        <v>542</v>
      </c>
      <c r="AB102" s="12"/>
    </row>
    <row r="103" spans="2:28" x14ac:dyDescent="0.3">
      <c r="B103" t="str">
        <f t="shared" si="7"/>
        <v>'fillAlphas': 1,</v>
      </c>
      <c r="C103" t="s">
        <v>633</v>
      </c>
      <c r="AB103" s="12"/>
    </row>
    <row r="104" spans="2:28" x14ac:dyDescent="0.3">
      <c r="B104" t="str">
        <f t="shared" si="7"/>
        <v>'id': 'AmGraph-1',</v>
      </c>
      <c r="C104" t="s">
        <v>634</v>
      </c>
      <c r="AB104" s="12"/>
    </row>
    <row r="105" spans="2:28" x14ac:dyDescent="0.3">
      <c r="B105" t="str">
        <f t="shared" si="7"/>
        <v>'title': 'graph 1',</v>
      </c>
      <c r="C105" t="s">
        <v>635</v>
      </c>
      <c r="AB105" s="12"/>
    </row>
    <row r="106" spans="2:28" x14ac:dyDescent="0.3">
      <c r="B106" t="str">
        <f t="shared" si="7"/>
        <v>'type': 'column',</v>
      </c>
      <c r="C106" t="s">
        <v>636</v>
      </c>
      <c r="AB106" s="12"/>
    </row>
    <row r="107" spans="2:28" x14ac:dyDescent="0.3">
      <c r="B107" t="str">
        <f t="shared" si="7"/>
        <v>'valueField': '# of Cases'</v>
      </c>
      <c r="C107" t="s">
        <v>637</v>
      </c>
      <c r="AB107" s="12"/>
    </row>
    <row r="108" spans="2:28" x14ac:dyDescent="0.3">
      <c r="B108" t="str">
        <f t="shared" si="7"/>
        <v>}</v>
      </c>
      <c r="C108" t="s">
        <v>370</v>
      </c>
      <c r="AB108" s="12"/>
    </row>
    <row r="109" spans="2:28" x14ac:dyDescent="0.3">
      <c r="B109" t="str">
        <f t="shared" si="7"/>
        <v>],</v>
      </c>
      <c r="C109" t="s">
        <v>564</v>
      </c>
      <c r="AB109" s="12"/>
    </row>
    <row r="110" spans="2:28" x14ac:dyDescent="0.3">
      <c r="AB110" s="12"/>
    </row>
    <row r="111" spans="2:28" x14ac:dyDescent="0.3">
      <c r="B111" t="str">
        <f t="shared" si="7"/>
        <v>'valueAxes': [</v>
      </c>
      <c r="C111" t="s">
        <v>626</v>
      </c>
      <c r="AB111" s="12"/>
    </row>
    <row r="112" spans="2:28" x14ac:dyDescent="0.3">
      <c r="B112" t="str">
        <f t="shared" si="7"/>
        <v>{</v>
      </c>
      <c r="C112" t="s">
        <v>542</v>
      </c>
      <c r="AB112" s="12"/>
    </row>
    <row r="113" spans="2:28" x14ac:dyDescent="0.3">
      <c r="B113" t="str">
        <f t="shared" si="7"/>
        <v>'id': 'ValueAxis-1',</v>
      </c>
      <c r="C113" t="s">
        <v>638</v>
      </c>
      <c r="AB113" s="12"/>
    </row>
    <row r="114" spans="2:28" x14ac:dyDescent="0.3">
      <c r="B114" t="str">
        <f t="shared" si="7"/>
        <v>'labelFrequency': 5,</v>
      </c>
      <c r="C114" t="s">
        <v>639</v>
      </c>
      <c r="AB114" s="12"/>
    </row>
    <row r="115" spans="2:28" x14ac:dyDescent="0.3">
      <c r="B115" t="str">
        <f t="shared" si="7"/>
        <v>'title': '% of Cases'</v>
      </c>
      <c r="C115" t="s">
        <v>640</v>
      </c>
      <c r="AB115" s="12"/>
    </row>
    <row r="116" spans="2:28" x14ac:dyDescent="0.3">
      <c r="B116" t="str">
        <f t="shared" si="7"/>
        <v>}</v>
      </c>
      <c r="C116" t="s">
        <v>370</v>
      </c>
      <c r="AB116" s="12"/>
    </row>
    <row r="117" spans="2:28" x14ac:dyDescent="0.3">
      <c r="B117" t="str">
        <f t="shared" si="7"/>
        <v>],</v>
      </c>
      <c r="C117" t="s">
        <v>564</v>
      </c>
      <c r="AB117" s="12"/>
    </row>
    <row r="118" spans="2:28" x14ac:dyDescent="0.3">
      <c r="B118" t="str">
        <f t="shared" si="7"/>
        <v>'allLabels': [],</v>
      </c>
      <c r="C118" t="s">
        <v>627</v>
      </c>
      <c r="AB118" s="12"/>
    </row>
    <row r="119" spans="2:28" x14ac:dyDescent="0.3">
      <c r="B119" t="str">
        <f t="shared" si="7"/>
        <v>'balloon': {},</v>
      </c>
      <c r="C119" t="s">
        <v>628</v>
      </c>
      <c r="AB119" s="12"/>
    </row>
    <row r="120" spans="2:28" x14ac:dyDescent="0.3">
      <c r="B120" t="str">
        <f t="shared" si="7"/>
        <v>'titles': [</v>
      </c>
      <c r="C120" t="s">
        <v>629</v>
      </c>
      <c r="AB120" s="12"/>
    </row>
    <row r="121" spans="2:28" x14ac:dyDescent="0.3">
      <c r="B121" t="str">
        <f t="shared" si="7"/>
        <v>{</v>
      </c>
      <c r="C121" t="s">
        <v>542</v>
      </c>
      <c r="AB121" s="12"/>
    </row>
    <row r="122" spans="2:28" x14ac:dyDescent="0.3">
      <c r="B122" t="str">
        <f t="shared" si="7"/>
        <v>'alpha': 0.99,</v>
      </c>
      <c r="C122" t="s">
        <v>641</v>
      </c>
      <c r="AB122" s="12"/>
    </row>
    <row r="123" spans="2:28" x14ac:dyDescent="0.3">
      <c r="B123" t="str">
        <f t="shared" si="7"/>
        <v>'color': '#282828',</v>
      </c>
      <c r="C123" t="s">
        <v>642</v>
      </c>
      <c r="AB123" s="12"/>
    </row>
    <row r="124" spans="2:28" x14ac:dyDescent="0.3">
      <c r="B124" t="str">
        <f t="shared" si="7"/>
        <v>'id': 'Transmission types',</v>
      </c>
      <c r="C124" t="s">
        <v>643</v>
      </c>
      <c r="AB124" s="12"/>
    </row>
    <row r="125" spans="2:28" x14ac:dyDescent="0.3">
      <c r="B125" t="str">
        <f t="shared" si="7"/>
        <v>'size': 20,</v>
      </c>
      <c r="C125" t="s">
        <v>644</v>
      </c>
      <c r="AB125" s="12"/>
    </row>
    <row r="126" spans="2:28" x14ac:dyDescent="0.3">
      <c r="B126" t="str">
        <f t="shared" si="7"/>
        <v>'text': 'Transmission types'</v>
      </c>
      <c r="C126" t="s">
        <v>645</v>
      </c>
      <c r="AB126" s="12"/>
    </row>
    <row r="127" spans="2:28" x14ac:dyDescent="0.3">
      <c r="B127" t="str">
        <f t="shared" si="7"/>
        <v>}</v>
      </c>
      <c r="C127" t="s">
        <v>370</v>
      </c>
      <c r="AB127" s="12"/>
    </row>
    <row r="128" spans="2:28" x14ac:dyDescent="0.3">
      <c r="B128" t="str">
        <f t="shared" si="7"/>
        <v>],</v>
      </c>
      <c r="C128" t="s">
        <v>564</v>
      </c>
      <c r="AB128" s="12"/>
    </row>
    <row r="129" spans="2:28" x14ac:dyDescent="0.3">
      <c r="B129" t="str">
        <f t="shared" si="7"/>
        <v>'dataProvider': [</v>
      </c>
      <c r="C129" t="s">
        <v>630</v>
      </c>
      <c r="AB129" s="12"/>
    </row>
    <row r="130" spans="2:28" ht="15.75" thickBot="1" x14ac:dyDescent="0.35">
      <c r="B130" t="str">
        <f t="shared" si="7"/>
        <v>{</v>
      </c>
      <c r="C130" t="s">
        <v>542</v>
      </c>
      <c r="AB130" s="12"/>
    </row>
    <row r="131" spans="2:28" ht="16.399999999999999" thickTop="1" thickBot="1" x14ac:dyDescent="0.35">
      <c r="B131" t="str">
        <f>CONCATENATE(C131,D131,E131)</f>
        <v>'# of Cases': '0.38',</v>
      </c>
      <c r="C131" s="48" t="s">
        <v>672</v>
      </c>
      <c r="D131" s="82">
        <f>'ImportMoH combined'!$B$64</f>
        <v>0.38</v>
      </c>
      <c r="E131" t="s">
        <v>670</v>
      </c>
      <c r="AB131" s="12"/>
    </row>
    <row r="132" spans="2:28" ht="16.399999999999999" thickTop="1" thickBot="1" x14ac:dyDescent="0.35">
      <c r="B132" t="str">
        <f>CONCATENATE(C132,D132,E132)</f>
        <v>'Transmission Type': 'Imported cases'</v>
      </c>
      <c r="C132" s="48" t="s">
        <v>673</v>
      </c>
      <c r="D132" s="84" t="str">
        <f>'ImportMoH combined'!$A$64</f>
        <v>Imported cases</v>
      </c>
      <c r="E132" t="s">
        <v>671</v>
      </c>
      <c r="AB132" s="12"/>
    </row>
    <row r="133" spans="2:28" ht="16.399999999999999" thickTop="1" thickBot="1" x14ac:dyDescent="0.35">
      <c r="B133" t="str">
        <f t="shared" si="7"/>
        <v>},</v>
      </c>
      <c r="C133" t="s">
        <v>601</v>
      </c>
      <c r="D133" s="78"/>
      <c r="AB133" s="12"/>
    </row>
    <row r="134" spans="2:28" ht="16.399999999999999" thickTop="1" thickBot="1" x14ac:dyDescent="0.35">
      <c r="B134" t="str">
        <f t="shared" si="7"/>
        <v>{</v>
      </c>
      <c r="C134" t="s">
        <v>542</v>
      </c>
      <c r="D134" s="78"/>
      <c r="AB134" s="12"/>
    </row>
    <row r="135" spans="2:28" ht="16.399999999999999" thickTop="1" thickBot="1" x14ac:dyDescent="0.35">
      <c r="B135" t="str">
        <f>CONCATENATE(C135,D135,E135)</f>
        <v>'# of Cases': '0.25',</v>
      </c>
      <c r="C135" s="48" t="s">
        <v>672</v>
      </c>
      <c r="D135" s="82">
        <f>'ImportMoH combined'!$B$65</f>
        <v>0.25</v>
      </c>
      <c r="E135" t="s">
        <v>670</v>
      </c>
      <c r="F135">
        <f>45/1100</f>
        <v>4.0909090909090909E-2</v>
      </c>
      <c r="AB135" s="12"/>
    </row>
    <row r="136" spans="2:28" ht="16.399999999999999" thickTop="1" thickBot="1" x14ac:dyDescent="0.35">
      <c r="B136" t="str">
        <f>CONCATENATE(C136,D136,E136)</f>
        <v>'Transmission Type': 'Imported related cases'</v>
      </c>
      <c r="C136" s="48" t="s">
        <v>673</v>
      </c>
      <c r="D136" s="84" t="str">
        <f>'ImportMoH combined'!$A$65</f>
        <v>Imported related cases</v>
      </c>
      <c r="E136" t="s">
        <v>671</v>
      </c>
      <c r="AB136" s="12"/>
    </row>
    <row r="137" spans="2:28" ht="16.399999999999999" thickTop="1" thickBot="1" x14ac:dyDescent="0.35">
      <c r="B137" t="str">
        <f t="shared" si="7"/>
        <v>},</v>
      </c>
      <c r="C137" t="s">
        <v>601</v>
      </c>
      <c r="D137" s="78"/>
      <c r="AB137" s="12"/>
    </row>
    <row r="138" spans="2:28" ht="16.399999999999999" thickTop="1" thickBot="1" x14ac:dyDescent="0.35">
      <c r="B138" t="str">
        <f t="shared" si="7"/>
        <v>{</v>
      </c>
      <c r="C138" t="s">
        <v>542</v>
      </c>
      <c r="D138" s="78"/>
      <c r="AB138" s="12"/>
    </row>
    <row r="139" spans="2:28" ht="16.399999999999999" thickTop="1" thickBot="1" x14ac:dyDescent="0.35">
      <c r="B139" t="str">
        <f>CONCATENATE(C139,D139,E139)</f>
        <v>'# of Cases': '0.31',</v>
      </c>
      <c r="C139" s="48" t="s">
        <v>672</v>
      </c>
      <c r="D139" s="82">
        <f>'ImportMoH combined'!$B$66</f>
        <v>0.31</v>
      </c>
      <c r="E139" t="s">
        <v>670</v>
      </c>
      <c r="AB139" s="12"/>
    </row>
    <row r="140" spans="2:28" ht="16.399999999999999" thickTop="1" thickBot="1" x14ac:dyDescent="0.35">
      <c r="B140" t="str">
        <f>CONCATENATE(C140,D140,E140)</f>
        <v>'Transmission Type': 'Locally acquired cases, epidemiologically linked'</v>
      </c>
      <c r="C140" s="48" t="s">
        <v>673</v>
      </c>
      <c r="D140" s="84" t="str">
        <f>'ImportMoH combined'!$A$66</f>
        <v>Locally acquired cases, epidemiologically linked</v>
      </c>
      <c r="E140" t="s">
        <v>671</v>
      </c>
      <c r="AB140" s="12"/>
    </row>
    <row r="141" spans="2:28" ht="16.399999999999999" thickTop="1" thickBot="1" x14ac:dyDescent="0.35">
      <c r="B141" t="str">
        <f>C141</f>
        <v>},</v>
      </c>
      <c r="C141" t="s">
        <v>601</v>
      </c>
      <c r="D141" s="78"/>
      <c r="AB141" s="12"/>
    </row>
    <row r="142" spans="2:28" ht="16.399999999999999" thickTop="1" thickBot="1" x14ac:dyDescent="0.35">
      <c r="B142" t="str">
        <f>C142</f>
        <v>{</v>
      </c>
      <c r="C142" t="s">
        <v>542</v>
      </c>
      <c r="D142" s="78"/>
      <c r="AB142" s="12"/>
    </row>
    <row r="143" spans="2:28" ht="16.399999999999999" thickTop="1" thickBot="1" x14ac:dyDescent="0.35">
      <c r="B143" t="str">
        <f>CONCATENATE(C143,D143,E143)</f>
        <v>'# of Cases': '0.05',</v>
      </c>
      <c r="C143" s="48" t="s">
        <v>672</v>
      </c>
      <c r="D143" s="82">
        <f>'ImportMoH combined'!$B$67</f>
        <v>0.05</v>
      </c>
      <c r="E143" t="s">
        <v>670</v>
      </c>
      <c r="AB143" s="12"/>
    </row>
    <row r="144" spans="2:28" ht="16.399999999999999" thickTop="1" thickBot="1" x14ac:dyDescent="0.35">
      <c r="B144" t="str">
        <f>CONCATENATE(C144,D144,E144)</f>
        <v>'Transmission Type': 'Locally acquired cases, unknown source'</v>
      </c>
      <c r="C144" s="48" t="s">
        <v>673</v>
      </c>
      <c r="D144" s="84" t="str">
        <f>'ImportMoH combined'!$A$67</f>
        <v>Locally acquired cases, unknown source</v>
      </c>
      <c r="E144" t="s">
        <v>671</v>
      </c>
      <c r="AB144" s="12"/>
    </row>
    <row r="145" spans="2:28" ht="16.399999999999999" thickTop="1" thickBot="1" x14ac:dyDescent="0.35">
      <c r="B145" t="str">
        <f>C145</f>
        <v>},</v>
      </c>
      <c r="C145" t="s">
        <v>601</v>
      </c>
      <c r="D145" s="84"/>
      <c r="AB145" s="12"/>
    </row>
    <row r="146" spans="2:28" ht="16.399999999999999" thickTop="1" thickBot="1" x14ac:dyDescent="0.35">
      <c r="B146" t="str">
        <f>C146</f>
        <v>{</v>
      </c>
      <c r="C146" t="s">
        <v>542</v>
      </c>
      <c r="D146" s="78"/>
      <c r="AB146" s="12"/>
    </row>
    <row r="147" spans="2:28" ht="16.399999999999999" thickTop="1" thickBot="1" x14ac:dyDescent="0.35">
      <c r="B147" t="str">
        <f>CONCATENATE(C147,D147,E147)</f>
        <v>'# of Cases': '0',</v>
      </c>
      <c r="C147" s="48" t="s">
        <v>672</v>
      </c>
      <c r="D147" s="82">
        <f>'ImportMoH combined'!$B$68</f>
        <v>0</v>
      </c>
      <c r="E147" t="s">
        <v>670</v>
      </c>
      <c r="AB147" s="12"/>
    </row>
    <row r="148" spans="2:28" ht="16.399999999999999" thickTop="1" thickBot="1" x14ac:dyDescent="0.35">
      <c r="B148" t="str">
        <f>CONCATENATE(C148,D148,E148)</f>
        <v>'Transmission Type': 'Source under investigation'</v>
      </c>
      <c r="C148" s="48" t="s">
        <v>673</v>
      </c>
      <c r="D148" s="84" t="str">
        <f>'ImportMoH combined'!$A$68</f>
        <v>Source under investigation</v>
      </c>
      <c r="E148" t="s">
        <v>671</v>
      </c>
      <c r="AB148" s="12"/>
    </row>
    <row r="149" spans="2:28" ht="16.399999999999999" thickTop="1" thickBot="1" x14ac:dyDescent="0.35">
      <c r="B149" t="str">
        <f>C149</f>
        <v>}</v>
      </c>
      <c r="C149" t="s">
        <v>370</v>
      </c>
      <c r="D149" s="78"/>
      <c r="AB149" s="12"/>
    </row>
    <row r="150" spans="2:28" ht="15.75" thickTop="1" x14ac:dyDescent="0.3">
      <c r="B150" t="str">
        <f>C150</f>
        <v>]</v>
      </c>
      <c r="C150" t="s">
        <v>565</v>
      </c>
      <c r="AB150" s="12"/>
    </row>
    <row r="151" spans="2:28" x14ac:dyDescent="0.3">
      <c r="B151" t="str">
        <f>C151</f>
        <v>}</v>
      </c>
      <c r="C151" t="s">
        <v>370</v>
      </c>
      <c r="AB151" s="12"/>
    </row>
    <row r="152" spans="2:28" x14ac:dyDescent="0.3">
      <c r="B152" t="str">
        <f>C152</f>
        <v>);</v>
      </c>
      <c r="C152" t="s">
        <v>602</v>
      </c>
      <c r="AB152" s="12" t="s">
        <v>511</v>
      </c>
    </row>
    <row r="153" spans="2:28" x14ac:dyDescent="0.3">
      <c r="B153" t="str">
        <f>C153</f>
        <v>&lt;/script&gt;</v>
      </c>
      <c r="C153" s="53" t="s">
        <v>560</v>
      </c>
      <c r="AB153" s="12" t="s">
        <v>370</v>
      </c>
    </row>
    <row r="154" spans="2:28" x14ac:dyDescent="0.3">
      <c r="D154" t="s">
        <v>585</v>
      </c>
      <c r="E154" s="57">
        <v>43915</v>
      </c>
      <c r="G154">
        <f>E155-E154</f>
        <v>28</v>
      </c>
    </row>
    <row r="155" spans="2:28" x14ac:dyDescent="0.3">
      <c r="B155" t="str">
        <f>C155</f>
        <v>&lt;/head&gt;</v>
      </c>
      <c r="C155" t="s">
        <v>361</v>
      </c>
      <c r="D155" t="s">
        <v>586</v>
      </c>
      <c r="E155" s="57">
        <v>43943</v>
      </c>
    </row>
    <row r="156" spans="2:28" x14ac:dyDescent="0.3">
      <c r="B156" t="str">
        <f>C156</f>
        <v>&lt;body&gt;</v>
      </c>
      <c r="C156" t="s">
        <v>362</v>
      </c>
      <c r="E156" s="1">
        <f ca="1">TODAY()</f>
        <v>44090</v>
      </c>
      <c r="X156" s="3" t="s">
        <v>5</v>
      </c>
      <c r="Y156">
        <v>0.22042151240087501</v>
      </c>
    </row>
    <row r="157" spans="2:28" x14ac:dyDescent="0.3">
      <c r="B157" s="53" t="str">
        <f>C157</f>
        <v>&lt;div id="container"&gt;</v>
      </c>
      <c r="C157" t="s">
        <v>465</v>
      </c>
      <c r="E157" s="1"/>
      <c r="P157" s="6" t="str">
        <f>'ImportMoH combined'!A17</f>
        <v>DHB</v>
      </c>
      <c r="Q157" s="6" t="str">
        <f>'ImportMoH combined'!B17</f>
        <v>Active</v>
      </c>
      <c r="R157" s="6" t="str">
        <f>'ImportMoH combined'!C17</f>
        <v>Recovered</v>
      </c>
      <c r="S157" s="6" t="str">
        <f>'ImportMoH combined'!D17</f>
        <v>Deceased</v>
      </c>
      <c r="T157" s="6" t="str">
        <f>'ImportMoH combined'!E17</f>
        <v>Total</v>
      </c>
      <c r="U157" s="6">
        <f>'ImportMoH combined'!G17</f>
        <v>0</v>
      </c>
      <c r="V157" s="6">
        <f>'ImportMoH combined'!H17</f>
        <v>0</v>
      </c>
      <c r="W157" s="6">
        <f>'ImportMoH combined'!I17</f>
        <v>0</v>
      </c>
      <c r="X157" s="3"/>
    </row>
    <row r="158" spans="2:28" x14ac:dyDescent="0.3">
      <c r="B158" s="53" t="str">
        <f>C158</f>
        <v>&lt;div id="header"&gt;</v>
      </c>
      <c r="C158" t="s">
        <v>462</v>
      </c>
      <c r="P158" s="6" t="str">
        <f>'ImportMoH combined'!A18</f>
        <v>Auckland</v>
      </c>
      <c r="Q158" s="6">
        <f>'ImportMoH combined'!B18</f>
        <v>13</v>
      </c>
      <c r="R158" s="6">
        <f>'ImportMoH combined'!C18</f>
        <v>208</v>
      </c>
      <c r="S158" s="6">
        <f>'ImportMoH combined'!D18</f>
        <v>1</v>
      </c>
      <c r="T158" s="6">
        <f>'ImportMoH combined'!E18</f>
        <v>222</v>
      </c>
      <c r="U158" s="6">
        <f>'ImportMoH combined'!G18</f>
        <v>0</v>
      </c>
      <c r="V158" s="6">
        <f>'ImportMoH combined'!H18</f>
        <v>0</v>
      </c>
      <c r="W158" s="6">
        <f>'ImportMoH combined'!I18</f>
        <v>0</v>
      </c>
      <c r="X158" s="3" t="s">
        <v>12</v>
      </c>
      <c r="Y158">
        <v>0.24631945413022899</v>
      </c>
    </row>
    <row r="159" spans="2:28" x14ac:dyDescent="0.3">
      <c r="B159" t="str">
        <f ca="1">CONCATENATE(D159,TEXT(C159,"dd-mm-yy"),E159)</f>
        <v>&lt;h1 id="bold-red"&gt; Covid -19 in NZ update for 16-09-20&lt;/h1&gt;</v>
      </c>
      <c r="C159" s="51">
        <f ca="1">TODAY()</f>
        <v>44090</v>
      </c>
      <c r="D159" t="s">
        <v>957</v>
      </c>
      <c r="E159" t="s">
        <v>540</v>
      </c>
      <c r="P159" s="6" t="str">
        <f>'ImportMoH combined'!A19</f>
        <v>Bay of Plenty</v>
      </c>
      <c r="Q159" s="6">
        <f>'ImportMoH combined'!B19</f>
        <v>0</v>
      </c>
      <c r="R159" s="6">
        <f>'ImportMoH combined'!C19</f>
        <v>48</v>
      </c>
      <c r="S159" s="6">
        <f>'ImportMoH combined'!D19</f>
        <v>0</v>
      </c>
      <c r="T159" s="6">
        <f>'ImportMoH combined'!E19</f>
        <v>48</v>
      </c>
      <c r="U159" s="6">
        <f>'ImportMoH combined'!G19</f>
        <v>0</v>
      </c>
      <c r="V159" s="6">
        <f>'ImportMoH combined'!H19</f>
        <v>0</v>
      </c>
      <c r="W159" s="6">
        <f>'ImportMoH combined'!I19</f>
        <v>0</v>
      </c>
      <c r="X159" s="3" t="s">
        <v>16</v>
      </c>
      <c r="Y159">
        <v>0.24631945413022899</v>
      </c>
    </row>
    <row r="160" spans="2:28" x14ac:dyDescent="0.3">
      <c r="B160" t="str">
        <f>CONCATENATE(C160,D160,E160,F160,G160,H160,I160,J160,K160)</f>
        <v>&lt;h2 id="bold-red"&gt; Infected:     1802 , Active:    79 , Deaths:    25 , Recovered:    1698&lt;/h2&gt;</v>
      </c>
      <c r="C160" s="51" t="s">
        <v>958</v>
      </c>
      <c r="D160">
        <f>E42</f>
        <v>1802</v>
      </c>
      <c r="E160" t="s">
        <v>605</v>
      </c>
      <c r="F160">
        <f>D160-H160-J160</f>
        <v>79</v>
      </c>
      <c r="G160" t="s">
        <v>606</v>
      </c>
      <c r="H160">
        <f>E44</f>
        <v>25</v>
      </c>
      <c r="I160" t="s">
        <v>607</v>
      </c>
      <c r="J160">
        <f>E43</f>
        <v>1698</v>
      </c>
      <c r="K160" t="s">
        <v>604</v>
      </c>
      <c r="P160" s="6" t="str">
        <f>'ImportMoH combined'!A20</f>
        <v>Canterbury</v>
      </c>
      <c r="Q160" s="6">
        <f>'ImportMoH combined'!B20</f>
        <v>0</v>
      </c>
      <c r="R160" s="6">
        <f>'ImportMoH combined'!C20</f>
        <v>152</v>
      </c>
      <c r="S160" s="6">
        <f>'ImportMoH combined'!D20</f>
        <v>12</v>
      </c>
      <c r="T160" s="6">
        <f>'ImportMoH combined'!E20</f>
        <v>164</v>
      </c>
      <c r="U160" s="6">
        <f>'ImportMoH combined'!G20</f>
        <v>0</v>
      </c>
      <c r="V160" s="6">
        <f>'ImportMoH combined'!H20</f>
        <v>0</v>
      </c>
      <c r="W160" s="6">
        <f>'ImportMoH combined'!I20</f>
        <v>0</v>
      </c>
      <c r="X160" s="3"/>
    </row>
    <row r="161" spans="2:25" x14ac:dyDescent="0.3">
      <c r="B161" t="str">
        <f>C161</f>
        <v>&lt;p&gt;&lt;strong&gt; Timeline&lt;/strong&gt;&lt;/br&gt;</v>
      </c>
      <c r="C161" t="s">
        <v>603</v>
      </c>
      <c r="P161" s="6" t="str">
        <f>'ImportMoH combined'!A21</f>
        <v>Capital and Coast</v>
      </c>
      <c r="Q161" s="6">
        <f>'ImportMoH combined'!B21</f>
        <v>0</v>
      </c>
      <c r="R161" s="6">
        <f>'ImportMoH combined'!C21</f>
        <v>93</v>
      </c>
      <c r="S161" s="6">
        <f>'ImportMoH combined'!D21</f>
        <v>2</v>
      </c>
      <c r="T161" s="6">
        <f>'ImportMoH combined'!E21</f>
        <v>95</v>
      </c>
      <c r="U161" s="6">
        <f>'ImportMoH combined'!G21</f>
        <v>0</v>
      </c>
      <c r="V161" s="6">
        <f>'ImportMoH combined'!H21</f>
        <v>0</v>
      </c>
      <c r="W161" s="6">
        <f>'ImportMoH combined'!I21</f>
        <v>0</v>
      </c>
      <c r="X161" s="3" t="s">
        <v>13</v>
      </c>
      <c r="Y161">
        <v>0.18355988042570201</v>
      </c>
    </row>
    <row r="162" spans="2:25" x14ac:dyDescent="0.3">
      <c r="B162" t="str">
        <f>C162</f>
        <v>28th Feb 2020 First confirmed Covid case in NZ</v>
      </c>
      <c r="C162" t="s">
        <v>949</v>
      </c>
      <c r="D162" s="1">
        <v>43889</v>
      </c>
      <c r="P162" s="6" t="str">
        <f>'ImportMoH combined'!A22</f>
        <v>Counties Manukau</v>
      </c>
      <c r="Q162" s="6">
        <f>'ImportMoH combined'!B22</f>
        <v>13</v>
      </c>
      <c r="R162" s="6">
        <f>'ImportMoH combined'!C22</f>
        <v>197</v>
      </c>
      <c r="S162" s="6">
        <f>'ImportMoH combined'!D22</f>
        <v>1</v>
      </c>
      <c r="T162" s="6">
        <f>'ImportMoH combined'!E22</f>
        <v>211</v>
      </c>
      <c r="U162" s="6">
        <f>'ImportMoH combined'!G22</f>
        <v>0</v>
      </c>
      <c r="V162" s="6">
        <f>'ImportMoH combined'!H22</f>
        <v>0</v>
      </c>
      <c r="W162" s="6">
        <f>'ImportMoH combined'!I22</f>
        <v>0</v>
      </c>
      <c r="X162" s="3" t="s">
        <v>7</v>
      </c>
      <c r="Y162">
        <v>0.40692932275091798</v>
      </c>
    </row>
    <row r="163" spans="2:25" x14ac:dyDescent="0.3">
      <c r="B163" t="str">
        <f ca="1">CONCATENATE(C163,D163,E163,F163)</f>
        <v>Current as per map after &lt;strong&gt;201&lt;/strong&gt; days&lt;br&gt;</v>
      </c>
      <c r="C163" t="s">
        <v>950</v>
      </c>
      <c r="D163" s="50">
        <f ca="1">TODAY()-D162</f>
        <v>201</v>
      </c>
      <c r="E163" t="s">
        <v>951</v>
      </c>
      <c r="F163" t="s">
        <v>488</v>
      </c>
      <c r="P163" s="6" t="str">
        <f>'ImportMoH combined'!A23</f>
        <v>Hawke's Bay</v>
      </c>
      <c r="Q163" s="6">
        <f>'ImportMoH combined'!B23</f>
        <v>0</v>
      </c>
      <c r="R163" s="6">
        <f>'ImportMoH combined'!C23</f>
        <v>44</v>
      </c>
      <c r="S163" s="6">
        <f>'ImportMoH combined'!D23</f>
        <v>0</v>
      </c>
      <c r="T163" s="6">
        <f>'ImportMoH combined'!E23</f>
        <v>44</v>
      </c>
      <c r="U163" s="6">
        <f>'ImportMoH combined'!G23</f>
        <v>0</v>
      </c>
      <c r="V163" s="6">
        <f>'ImportMoH combined'!H23</f>
        <v>0</v>
      </c>
      <c r="W163" s="6">
        <f>'ImportMoH combined'!I23</f>
        <v>0</v>
      </c>
      <c r="X163" s="3" t="s">
        <v>17</v>
      </c>
      <c r="Y163">
        <v>0.143308897736944</v>
      </c>
    </row>
    <row r="164" spans="2:25" x14ac:dyDescent="0.3">
      <c r="B164" t="str">
        <f ca="1">CONCATENATE(C164,D164,E164,F164,G164)</f>
        <v>Current day of lockdown = &lt;strong&gt;175&lt;/strong&gt;, -147 days to go of 4 week lockdown</v>
      </c>
      <c r="C164" t="s">
        <v>952</v>
      </c>
      <c r="D164" s="50">
        <f ca="1">TODAY() -E154</f>
        <v>175</v>
      </c>
      <c r="E164" t="s">
        <v>953</v>
      </c>
      <c r="F164" s="9">
        <f ca="1">VALUE(E155-TODAY())</f>
        <v>-147</v>
      </c>
      <c r="G164" t="s">
        <v>587</v>
      </c>
      <c r="P164" s="6" t="str">
        <f>'ImportMoH combined'!A24</f>
        <v>Hutt Valley</v>
      </c>
      <c r="Q164" s="6">
        <f>'ImportMoH combined'!B24</f>
        <v>0</v>
      </c>
      <c r="R164" s="6">
        <f>'ImportMoH combined'!C24</f>
        <v>22</v>
      </c>
      <c r="S164" s="6">
        <f>'ImportMoH combined'!D24</f>
        <v>0</v>
      </c>
      <c r="T164" s="6">
        <f>'ImportMoH combined'!E24</f>
        <v>22</v>
      </c>
      <c r="U164" s="6">
        <f>'ImportMoH combined'!G24</f>
        <v>0</v>
      </c>
      <c r="V164" s="6">
        <f>'ImportMoH combined'!H24</f>
        <v>0</v>
      </c>
      <c r="W164" s="6">
        <f>'ImportMoH combined'!I24</f>
        <v>0</v>
      </c>
      <c r="X164" s="3"/>
    </row>
    <row r="165" spans="2:25" x14ac:dyDescent="0.3">
      <c r="B165" t="str">
        <f t="shared" ref="B165:B180" si="8">C165</f>
        <v>&lt;/p&gt;</v>
      </c>
      <c r="C165" t="s">
        <v>463</v>
      </c>
      <c r="P165" s="6" t="str">
        <f>'ImportMoH combined'!A25</f>
        <v>Lakes</v>
      </c>
      <c r="Q165" s="6">
        <f>'ImportMoH combined'!B25</f>
        <v>0</v>
      </c>
      <c r="R165" s="6">
        <f>'ImportMoH combined'!C25</f>
        <v>16</v>
      </c>
      <c r="S165" s="6">
        <f>'ImportMoH combined'!D25</f>
        <v>0</v>
      </c>
      <c r="T165" s="6">
        <f>'ImportMoH combined'!E25</f>
        <v>16</v>
      </c>
      <c r="U165" s="6">
        <f>'ImportMoH combined'!G25</f>
        <v>0</v>
      </c>
      <c r="V165" s="6">
        <f>'ImportMoH combined'!H25</f>
        <v>0</v>
      </c>
      <c r="W165" s="6">
        <f>'ImportMoH combined'!I25</f>
        <v>0</v>
      </c>
      <c r="X165" s="3" t="s">
        <v>8</v>
      </c>
      <c r="Y165">
        <v>0.361888657038131</v>
      </c>
    </row>
    <row r="166" spans="2:25" x14ac:dyDescent="0.3">
      <c r="B166" t="str">
        <f t="shared" si="8"/>
        <v>&lt;h2&gt;Charts &lt;/h2&gt;</v>
      </c>
      <c r="C166" t="s">
        <v>674</v>
      </c>
      <c r="P166" s="6" t="str">
        <f>'ImportMoH combined'!A26</f>
        <v>Mid Central</v>
      </c>
      <c r="Q166" s="6">
        <f>'ImportMoH combined'!B26</f>
        <v>0</v>
      </c>
      <c r="R166" s="6">
        <f>'ImportMoH combined'!C26</f>
        <v>32</v>
      </c>
      <c r="S166" s="6">
        <f>'ImportMoH combined'!D26</f>
        <v>0</v>
      </c>
      <c r="T166" s="6">
        <f>'ImportMoH combined'!E26</f>
        <v>32</v>
      </c>
      <c r="U166" s="6">
        <f>'ImportMoH combined'!G26</f>
        <v>0</v>
      </c>
      <c r="V166" s="6">
        <f>'ImportMoH combined'!H26</f>
        <v>0</v>
      </c>
      <c r="W166" s="6">
        <f>'ImportMoH combined'!I26</f>
        <v>0</v>
      </c>
    </row>
    <row r="167" spans="2:25" x14ac:dyDescent="0.3">
      <c r="B167" t="str">
        <f t="shared" si="8"/>
        <v xml:space="preserve">&lt;p&gt;  This information below is coming from a different source to the rest of the website which is scraping the Ministry of Health's tables in the Corbid-19 section. </v>
      </c>
      <c r="C167" t="s">
        <v>686</v>
      </c>
      <c r="P167" s="6" t="str">
        <f>'ImportMoH combined'!A27</f>
        <v>Nelson Marlborough</v>
      </c>
      <c r="Q167" s="6">
        <f>'ImportMoH combined'!B27</f>
        <v>0</v>
      </c>
      <c r="R167" s="6">
        <f>'ImportMoH combined'!C27</f>
        <v>49</v>
      </c>
      <c r="S167" s="6">
        <f>'ImportMoH combined'!D27</f>
        <v>0</v>
      </c>
      <c r="T167" s="6">
        <f>'ImportMoH combined'!E27</f>
        <v>49</v>
      </c>
      <c r="U167" s="6">
        <f>'ImportMoH combined'!G27</f>
        <v>0</v>
      </c>
      <c r="V167" s="6">
        <f>'ImportMoH combined'!H27</f>
        <v>0</v>
      </c>
      <c r="W167" s="6">
        <f>'ImportMoH combined'!I27</f>
        <v>0</v>
      </c>
    </row>
    <row r="168" spans="2:25" x14ac:dyDescent="0.3">
      <c r="B168" t="str">
        <f t="shared" si="8"/>
        <v>As I am creating Charts by calling an API for data, the button below takes you to a different web page for the most current information&lt;/p&gt;</v>
      </c>
      <c r="C168" t="s">
        <v>675</v>
      </c>
      <c r="P168" s="6" t="str">
        <f>'ImportMoH combined'!A28</f>
        <v>Northland</v>
      </c>
      <c r="Q168" s="6">
        <f>'ImportMoH combined'!B28</f>
        <v>0</v>
      </c>
      <c r="R168" s="6">
        <f>'ImportMoH combined'!C28</f>
        <v>28</v>
      </c>
      <c r="S168" s="6">
        <f>'ImportMoH combined'!D28</f>
        <v>0</v>
      </c>
      <c r="T168" s="6">
        <f>'ImportMoH combined'!E28</f>
        <v>28</v>
      </c>
      <c r="U168" s="6">
        <f>'ImportMoH combined'!G28</f>
        <v>0</v>
      </c>
      <c r="V168" s="6">
        <f>'ImportMoH combined'!H28</f>
        <v>0</v>
      </c>
      <c r="W168" s="6">
        <f>'ImportMoH combined'!I28</f>
        <v>0</v>
      </c>
    </row>
    <row r="169" spans="2:25" x14ac:dyDescent="0.3">
      <c r="B169" t="str">
        <f t="shared" si="8"/>
        <v>&lt;img src="chart.jpg" alt="chart" width="500" height="333"&gt;&lt;br&gt;</v>
      </c>
      <c r="C169" t="s">
        <v>676</v>
      </c>
      <c r="P169" s="6" t="str">
        <f>'ImportMoH combined'!A29</f>
        <v>South Canterbury</v>
      </c>
      <c r="Q169" s="6">
        <f>'ImportMoH combined'!B29</f>
        <v>0</v>
      </c>
      <c r="R169" s="6">
        <f>'ImportMoH combined'!C29</f>
        <v>17</v>
      </c>
      <c r="S169" s="6">
        <f>'ImportMoH combined'!D29</f>
        <v>0</v>
      </c>
      <c r="T169" s="6">
        <f>'ImportMoH combined'!E29</f>
        <v>17</v>
      </c>
      <c r="U169" s="6">
        <f>'ImportMoH combined'!G29</f>
        <v>0</v>
      </c>
      <c r="V169" s="6" t="str">
        <f>'ImportMoH combined'!H29</f>
        <v>Active</v>
      </c>
      <c r="W169" s="6">
        <f>'ImportMoH combined'!I29</f>
        <v>0</v>
      </c>
    </row>
    <row r="170" spans="2:25" x14ac:dyDescent="0.3">
      <c r="B170" t="str">
        <f t="shared" si="8"/>
        <v>&lt;p class="aligncenter"&gt; &lt;button onclick="myFunction()"&gt;Click to go to Live Charts &lt;/button&gt; &lt;/p&gt;</v>
      </c>
      <c r="C170" t="s">
        <v>677</v>
      </c>
      <c r="J170">
        <f>MAX($Q$158:$Q$177)</f>
        <v>26</v>
      </c>
      <c r="P170" s="6" t="str">
        <f>'ImportMoH combined'!A30</f>
        <v>Southern</v>
      </c>
      <c r="Q170" s="6">
        <f>'ImportMoH combined'!B30</f>
        <v>0</v>
      </c>
      <c r="R170" s="6">
        <f>'ImportMoH combined'!C30</f>
        <v>214</v>
      </c>
      <c r="S170" s="6">
        <f>'ImportMoH combined'!D30</f>
        <v>2</v>
      </c>
      <c r="T170" s="6">
        <f>'ImportMoH combined'!E30</f>
        <v>216</v>
      </c>
      <c r="U170" s="6">
        <f>'ImportMoH combined'!G30</f>
        <v>0</v>
      </c>
      <c r="V170" s="6">
        <f>'ImportMoH combined'!H30</f>
        <v>0</v>
      </c>
      <c r="W170" s="6">
        <f>'ImportMoH combined'!I30</f>
        <v>0</v>
      </c>
    </row>
    <row r="171" spans="2:25" x14ac:dyDescent="0.3">
      <c r="B171" t="str">
        <f t="shared" si="8"/>
        <v>&lt;style&gt;</v>
      </c>
      <c r="C171" t="s">
        <v>368</v>
      </c>
      <c r="J171">
        <f>VLOOKUP(A202,$P$158:$Q$177,2)</f>
        <v>13</v>
      </c>
      <c r="P171" s="6" t="str">
        <f>'ImportMoH combined'!A31</f>
        <v>Tairāwhiti</v>
      </c>
      <c r="Q171" s="6">
        <f>'ImportMoH combined'!B31</f>
        <v>0</v>
      </c>
      <c r="R171" s="6">
        <f>'ImportMoH combined'!C31</f>
        <v>4</v>
      </c>
      <c r="S171" s="6">
        <f>'ImportMoH combined'!D31</f>
        <v>0</v>
      </c>
      <c r="T171" s="6">
        <f>'ImportMoH combined'!E31</f>
        <v>4</v>
      </c>
      <c r="U171" s="6">
        <f>'ImportMoH combined'!G31</f>
        <v>0</v>
      </c>
      <c r="V171" s="6">
        <f>'ImportMoH combined'!H31</f>
        <v>0</v>
      </c>
      <c r="W171" s="6">
        <f>'ImportMoH combined'!I31</f>
        <v>0</v>
      </c>
    </row>
    <row r="172" spans="2:25" x14ac:dyDescent="0.3">
      <c r="B172" t="str">
        <f t="shared" si="8"/>
        <v>.aligncenter {</v>
      </c>
      <c r="C172" t="s">
        <v>678</v>
      </c>
      <c r="J172">
        <f>VLOOKUP($A$202,$P$158:$Q$177,2)</f>
        <v>13</v>
      </c>
      <c r="P172" s="6" t="str">
        <f>'ImportMoH combined'!A32</f>
        <v>Taranaki</v>
      </c>
      <c r="Q172" s="6">
        <f>'ImportMoH combined'!B32</f>
        <v>0</v>
      </c>
      <c r="R172" s="6">
        <f>'ImportMoH combined'!C32</f>
        <v>16</v>
      </c>
      <c r="S172" s="6">
        <f>'ImportMoH combined'!D32</f>
        <v>0</v>
      </c>
      <c r="T172" s="6">
        <f>'ImportMoH combined'!E32</f>
        <v>16</v>
      </c>
      <c r="U172" s="6">
        <f>'ImportMoH combined'!G32</f>
        <v>0</v>
      </c>
      <c r="V172" s="6">
        <f>'ImportMoH combined'!H32</f>
        <v>0</v>
      </c>
      <c r="W172" s="6">
        <f>'ImportMoH combined'!I32</f>
        <v>0</v>
      </c>
    </row>
    <row r="173" spans="2:25" x14ac:dyDescent="0.3">
      <c r="B173" t="str">
        <f t="shared" si="8"/>
        <v xml:space="preserve">    text-align: center;</v>
      </c>
      <c r="C173" t="s">
        <v>679</v>
      </c>
      <c r="P173" s="6" t="str">
        <f>'ImportMoH combined'!A33</f>
        <v>Waikato</v>
      </c>
      <c r="Q173" s="6">
        <f>'ImportMoH combined'!B33</f>
        <v>0</v>
      </c>
      <c r="R173" s="6">
        <f>'ImportMoH combined'!C33</f>
        <v>186</v>
      </c>
      <c r="S173" s="6">
        <f>'ImportMoH combined'!D33</f>
        <v>2</v>
      </c>
      <c r="T173" s="6">
        <f>'ImportMoH combined'!E33</f>
        <v>188</v>
      </c>
      <c r="U173" s="6">
        <f>'ImportMoH combined'!G33</f>
        <v>0</v>
      </c>
      <c r="V173" s="6">
        <f>'ImportMoH combined'!H33</f>
        <v>0</v>
      </c>
      <c r="W173" s="6">
        <f>'ImportMoH combined'!I33</f>
        <v>0</v>
      </c>
    </row>
    <row r="174" spans="2:25" x14ac:dyDescent="0.3">
      <c r="B174" t="str">
        <f t="shared" si="8"/>
        <v>}</v>
      </c>
      <c r="C174" t="s">
        <v>370</v>
      </c>
      <c r="P174" s="6" t="str">
        <f>'ImportMoH combined'!A34</f>
        <v>Wairarapa</v>
      </c>
      <c r="Q174" s="6">
        <f>'ImportMoH combined'!B34</f>
        <v>0</v>
      </c>
      <c r="R174" s="6">
        <f>'ImportMoH combined'!C34</f>
        <v>8</v>
      </c>
      <c r="S174" s="6">
        <f>'ImportMoH combined'!D34</f>
        <v>0</v>
      </c>
      <c r="T174" s="6">
        <f>'ImportMoH combined'!E34</f>
        <v>8</v>
      </c>
      <c r="U174" s="6">
        <f>'ImportMoH combined'!G34</f>
        <v>0</v>
      </c>
      <c r="V174" s="6">
        <f>'ImportMoH combined'!H34</f>
        <v>0</v>
      </c>
      <c r="W174" s="6">
        <f>'ImportMoH combined'!I34</f>
        <v>0</v>
      </c>
    </row>
    <row r="175" spans="2:25" x14ac:dyDescent="0.3">
      <c r="B175" t="str">
        <f t="shared" si="8"/>
        <v>&lt;/style&gt;</v>
      </c>
      <c r="C175" t="s">
        <v>372</v>
      </c>
      <c r="J175">
        <f>VLOOKUP(A202,$P$158:$Q$177,2)</f>
        <v>13</v>
      </c>
      <c r="P175" s="6" t="str">
        <f>'ImportMoH combined'!A35</f>
        <v>Waitematā</v>
      </c>
      <c r="Q175" s="6">
        <f>'ImportMoH combined'!B35</f>
        <v>26</v>
      </c>
      <c r="R175" s="6">
        <f>'ImportMoH combined'!C35</f>
        <v>262</v>
      </c>
      <c r="S175" s="6">
        <f>'ImportMoH combined'!D35</f>
        <v>4</v>
      </c>
      <c r="T175" s="6">
        <f>'ImportMoH combined'!E35</f>
        <v>292</v>
      </c>
      <c r="U175" s="6">
        <f>'ImportMoH combined'!G35</f>
        <v>0</v>
      </c>
      <c r="V175" s="6">
        <f>'ImportMoH combined'!H35</f>
        <v>0</v>
      </c>
      <c r="W175" s="6">
        <f>'ImportMoH combined'!I35</f>
        <v>0</v>
      </c>
    </row>
    <row r="176" spans="2:25" x14ac:dyDescent="0.3">
      <c r="B176" t="str">
        <f t="shared" si="8"/>
        <v>&lt;script&gt;</v>
      </c>
      <c r="C176" t="s">
        <v>646</v>
      </c>
      <c r="P176" s="6" t="str">
        <f>'ImportMoH combined'!A36</f>
        <v>West Coast</v>
      </c>
      <c r="Q176" s="6">
        <f>'ImportMoH combined'!B36</f>
        <v>0</v>
      </c>
      <c r="R176" s="6">
        <f>'ImportMoH combined'!C36</f>
        <v>4</v>
      </c>
      <c r="S176" s="6">
        <f>'ImportMoH combined'!D36</f>
        <v>1</v>
      </c>
      <c r="T176" s="6">
        <f>'ImportMoH combined'!E36</f>
        <v>5</v>
      </c>
      <c r="U176" s="6">
        <f>'ImportMoH combined'!G36</f>
        <v>0</v>
      </c>
      <c r="V176" s="6">
        <f>'ImportMoH combined'!H36</f>
        <v>0</v>
      </c>
      <c r="W176" s="6">
        <f>'ImportMoH combined'!I36</f>
        <v>0</v>
      </c>
    </row>
    <row r="177" spans="2:25" x14ac:dyDescent="0.3">
      <c r="B177" t="str">
        <f t="shared" si="8"/>
        <v>function myFunction() {</v>
      </c>
      <c r="C177" t="s">
        <v>680</v>
      </c>
      <c r="P177" s="6" t="str">
        <f>'ImportMoH combined'!A37</f>
        <v>Whanganui</v>
      </c>
      <c r="Q177" s="6">
        <f>'ImportMoH combined'!B37</f>
        <v>0</v>
      </c>
      <c r="R177" s="6">
        <f>'ImportMoH combined'!C37</f>
        <v>9</v>
      </c>
      <c r="S177" s="6">
        <f>'ImportMoH combined'!D37</f>
        <v>0</v>
      </c>
      <c r="T177" s="6">
        <f>'ImportMoH combined'!E37</f>
        <v>9</v>
      </c>
      <c r="U177" s="6">
        <f>'ImportMoH combined'!G37</f>
        <v>0</v>
      </c>
      <c r="V177" s="6">
        <f>'ImportMoH combined'!H37</f>
        <v>0</v>
      </c>
      <c r="W177" s="6">
        <f>'ImportMoH combined'!I37</f>
        <v>0</v>
      </c>
    </row>
    <row r="178" spans="2:25" x14ac:dyDescent="0.3">
      <c r="B178" t="str">
        <f t="shared" si="8"/>
        <v xml:space="preserve">  location.replace("https://pir2.tk/web/data/covid/covidLineChart.html")  </v>
      </c>
      <c r="C178" t="s">
        <v>681</v>
      </c>
      <c r="P178" s="6" t="str">
        <f>'ImportMoH combined'!A38</f>
        <v>Managed Isolation &amp; Quarantine</v>
      </c>
      <c r="Q178" s="6">
        <f>'ImportMoH combined'!B38</f>
        <v>27</v>
      </c>
      <c r="R178" s="6">
        <f>'ImportMoH combined'!C38</f>
        <v>89</v>
      </c>
      <c r="S178" s="6">
        <f>'ImportMoH combined'!D38</f>
        <v>0</v>
      </c>
      <c r="T178" s="6">
        <f>'ImportMoH combined'!E38</f>
        <v>116</v>
      </c>
      <c r="U178" s="6">
        <f>'ImportMoH combined'!G38</f>
        <v>0</v>
      </c>
      <c r="V178" s="6">
        <f>'ImportMoH combined'!H38</f>
        <v>0</v>
      </c>
      <c r="W178" s="6">
        <f>'ImportMoH combined'!I38</f>
        <v>0</v>
      </c>
    </row>
    <row r="179" spans="2:25" x14ac:dyDescent="0.3">
      <c r="B179" t="str">
        <f t="shared" si="8"/>
        <v>}</v>
      </c>
      <c r="C179" t="s">
        <v>370</v>
      </c>
      <c r="P179" s="6"/>
      <c r="Q179" s="6"/>
      <c r="R179" s="6"/>
      <c r="S179" s="6"/>
      <c r="V179" s="3"/>
    </row>
    <row r="180" spans="2:25" x14ac:dyDescent="0.3">
      <c r="B180" t="str">
        <f t="shared" si="8"/>
        <v>&lt;/script&gt;</v>
      </c>
      <c r="C180" t="s">
        <v>560</v>
      </c>
      <c r="P180" s="6"/>
      <c r="Q180" s="6"/>
      <c r="R180" s="6"/>
      <c r="S180" s="6"/>
      <c r="V180" s="3"/>
    </row>
    <row r="181" spans="2:25" x14ac:dyDescent="0.3">
      <c r="P181" s="6"/>
      <c r="Q181" s="6"/>
      <c r="R181" s="6"/>
      <c r="S181" s="6"/>
      <c r="X181" s="11" t="s">
        <v>9</v>
      </c>
      <c r="Y181" s="12">
        <v>0.8</v>
      </c>
    </row>
    <row r="182" spans="2:25" x14ac:dyDescent="0.3">
      <c r="B182" t="str">
        <f>C182</f>
        <v>&lt;/div&gt;</v>
      </c>
      <c r="C182" t="s">
        <v>464</v>
      </c>
      <c r="P182" s="6"/>
      <c r="Q182" s="6"/>
      <c r="R182" s="6"/>
      <c r="S182" s="6"/>
      <c r="X182" s="3" t="s">
        <v>14</v>
      </c>
      <c r="Y182">
        <v>0.281334454551671</v>
      </c>
    </row>
    <row r="183" spans="2:25" x14ac:dyDescent="0.3">
      <c r="P183" s="6"/>
      <c r="Q183" s="6"/>
      <c r="R183" s="6"/>
      <c r="S183" s="6"/>
      <c r="X183" s="3" t="s">
        <v>10</v>
      </c>
      <c r="Y183">
        <v>0.58134183648659998</v>
      </c>
    </row>
    <row r="184" spans="2:25" x14ac:dyDescent="0.3">
      <c r="P184" s="6"/>
      <c r="Q184" s="6"/>
      <c r="R184" s="6"/>
      <c r="S184" s="6"/>
      <c r="X184" s="3" t="s">
        <v>20</v>
      </c>
      <c r="Y184">
        <v>0.33511951660774297</v>
      </c>
    </row>
    <row r="185" spans="2:25" x14ac:dyDescent="0.3">
      <c r="P185" s="6"/>
      <c r="Q185" s="6"/>
      <c r="R185" s="6"/>
      <c r="S185" s="6"/>
      <c r="X185" s="3" t="s">
        <v>11</v>
      </c>
      <c r="Y185">
        <v>0.40769018543084701</v>
      </c>
    </row>
    <row r="186" spans="2:25" x14ac:dyDescent="0.3">
      <c r="P186" s="6"/>
      <c r="Q186" s="6"/>
      <c r="R186" s="6"/>
      <c r="S186" s="6"/>
      <c r="X186" s="3" t="s">
        <v>19</v>
      </c>
      <c r="Y186">
        <v>0.286257285450771</v>
      </c>
    </row>
    <row r="187" spans="2:25" x14ac:dyDescent="0.3">
      <c r="B187" s="53" t="str">
        <f>C187</f>
        <v>&lt;div id="map"&gt;</v>
      </c>
      <c r="C187" t="s">
        <v>551</v>
      </c>
      <c r="P187" s="6"/>
      <c r="Q187" s="6"/>
      <c r="R187" s="6"/>
      <c r="S187" s="6"/>
      <c r="X187" s="3" t="s">
        <v>15</v>
      </c>
      <c r="Y187">
        <v>0.13111496198110001</v>
      </c>
    </row>
    <row r="188" spans="2:25" x14ac:dyDescent="0.3">
      <c r="C188" t="s">
        <v>466</v>
      </c>
      <c r="P188" s="6"/>
      <c r="Q188" s="6"/>
      <c r="R188" s="6"/>
      <c r="S188" s="6"/>
    </row>
    <row r="189" spans="2:25" x14ac:dyDescent="0.3">
      <c r="C189" t="s">
        <v>471</v>
      </c>
      <c r="P189" s="6"/>
      <c r="Q189" s="6"/>
      <c r="R189" s="6"/>
      <c r="S189" s="6"/>
    </row>
    <row r="190" spans="2:25" x14ac:dyDescent="0.3">
      <c r="C190" t="s">
        <v>472</v>
      </c>
      <c r="F190">
        <f>MAX($Q$159:$Q$193)</f>
        <v>27</v>
      </c>
      <c r="P190" s="6"/>
      <c r="Q190" s="6"/>
      <c r="R190" s="6"/>
      <c r="S190" s="6"/>
    </row>
    <row r="191" spans="2:25" x14ac:dyDescent="0.3">
      <c r="C191" t="s">
        <v>467</v>
      </c>
      <c r="F191">
        <v>4</v>
      </c>
      <c r="P191" s="6"/>
      <c r="Q191" s="6"/>
      <c r="R191" s="6"/>
      <c r="S191" s="6"/>
    </row>
    <row r="192" spans="2:25" x14ac:dyDescent="0.3">
      <c r="C192" t="s">
        <v>473</v>
      </c>
      <c r="F192">
        <f>ROUND(F190/4,0)</f>
        <v>7</v>
      </c>
      <c r="P192" s="6"/>
      <c r="Q192" s="6"/>
      <c r="R192" s="6"/>
      <c r="S192" s="6"/>
    </row>
    <row r="193" spans="1:29" x14ac:dyDescent="0.3">
      <c r="C193" t="s">
        <v>468</v>
      </c>
      <c r="P193" s="6"/>
      <c r="Q193" s="6"/>
      <c r="R193" s="6"/>
      <c r="S193" s="6"/>
    </row>
    <row r="194" spans="1:29" x14ac:dyDescent="0.3">
      <c r="F194">
        <f>1/33</f>
        <v>3.0303030303030304E-2</v>
      </c>
      <c r="P194" s="6"/>
      <c r="Q194" s="6"/>
      <c r="R194" s="6"/>
      <c r="S194" s="6"/>
    </row>
    <row r="196" spans="1:29" x14ac:dyDescent="0.3">
      <c r="E196" t="s">
        <v>475</v>
      </c>
    </row>
    <row r="197" spans="1:29" x14ac:dyDescent="0.3">
      <c r="B197" t="str">
        <f>C197</f>
        <v>&lt;svg viewBox="20 60 700 1200 "&gt;</v>
      </c>
      <c r="C197" t="s">
        <v>581</v>
      </c>
      <c r="D197" t="s">
        <v>474</v>
      </c>
      <c r="E197" t="s">
        <v>476</v>
      </c>
    </row>
    <row r="198" spans="1:29" x14ac:dyDescent="0.3">
      <c r="E198" t="s">
        <v>478</v>
      </c>
    </row>
    <row r="199" spans="1:29" x14ac:dyDescent="0.3">
      <c r="B199" t="str">
        <f>C199</f>
        <v>&lt;g id="BASE_MAP"&gt;</v>
      </c>
      <c r="C199" t="s">
        <v>227</v>
      </c>
      <c r="J199" t="s">
        <v>1048</v>
      </c>
      <c r="P199" s="13"/>
      <c r="Q199" s="13"/>
      <c r="R199" s="13"/>
      <c r="S199" s="13"/>
      <c r="T199" s="13"/>
      <c r="U199" s="13"/>
      <c r="V199" s="13"/>
      <c r="W199" s="13"/>
    </row>
    <row r="200" spans="1:29" s="13" customFormat="1" x14ac:dyDescent="0.3">
      <c r="A200" s="13" t="s">
        <v>352</v>
      </c>
      <c r="P200"/>
      <c r="Q200"/>
      <c r="R200"/>
      <c r="S200"/>
      <c r="T200"/>
      <c r="U200"/>
      <c r="V200"/>
      <c r="W200"/>
    </row>
    <row r="201" spans="1:29" x14ac:dyDescent="0.3">
      <c r="B201" t="str">
        <f>C201</f>
        <v>&lt;g id="Polygons"&gt;</v>
      </c>
      <c r="C201" t="s">
        <v>258</v>
      </c>
      <c r="P201" t="s">
        <v>260</v>
      </c>
      <c r="Q201" t="s">
        <v>265</v>
      </c>
      <c r="R201" t="s">
        <v>1048</v>
      </c>
      <c r="S201" t="s">
        <v>261</v>
      </c>
      <c r="T201" t="s">
        <v>265</v>
      </c>
      <c r="U201" t="s">
        <v>1048</v>
      </c>
      <c r="V201" t="s">
        <v>262</v>
      </c>
      <c r="W201" t="s">
        <v>265</v>
      </c>
    </row>
    <row r="202" spans="1:29" x14ac:dyDescent="0.3">
      <c r="A202" t="s">
        <v>1</v>
      </c>
      <c r="B202" t="str">
        <f>CONCATENATE(C202,D202,E202,Tooltips!B4,F202,A202,H202,I202,$AC$202,J202,K202,L202,$AC$202,M202,P201,Q201,$AC$202,R201,S201,T201,$AC$202,U201,V201,W201,$AC$202,X202,Y202,Z202,$AC$202,AA202,AB202)</f>
        <v>&lt;g opacity="0.769230769230769" style="mix-blend-mode: overlay"&gt;&lt;title&gt;Auckland DHB @Pop = 545640 ,   Confirmed  = 0, new today= 0 ,Active Active cases in MI &amp; Q facilities  ,Recovered 0 ,Deaths 0, &lt;/title&gt;  &lt;path id="Auckland" d="M423,188.16c.14-.95.45-.9.45-.9a6.31,6.31,0,0,0,1.81.91c.63.1-.23-.68-.81-1.08s-1.22-.5-1.52-1.07-.18-1,.3-1.18,1.41.47,2.4.81.2,0,.49-.7-.26-.88-.94-.66-.83-.06-1.46-.15-.78-.37-.64-1.32.49-.7,1.05-1,1.42,0,2.26,0,0-.51-.41-1.15a2.6,2.6,0,0,0-1.29-.9s0-1,0-1.75-.26-.87.38-1.3,1.54.56,1.54.56a6.8,6.8,0,0,0,1.07-.3,3,3,0,0,1,2.41.29c1,.54.06.91-.43,1.61s.06.92.06.92.69,1,.48,1.55-.41.59-.7,1.26.42.64,1.08,1.45.55.21,1.06.22a1.93,1.93,0,0,1,1.18.3,6.14,6.14,0,0,0,1.22.5s.56-.3,1-.49.93.66.64,1.32-.32,0-1.68.4-.28.67.25,1.39.22,1-1.22,1.41.72,1,.72,1l.5,1.28a6.9,6.9,0,0,1,1.34,1.4c.72,1,1.25.88,1.61,1.36s-.14,1.53-.14,1.53l.45,1-.59.52-1.06.18.08,1.22s-.48.36-1.26-.19-.89-.39-1.52-.82a5.17,5.17,0,0,0,1.07-1.35c.28-.67.08-.64-.3-1.08s-1.16.41-1.45,1.08-1.53-.55-2-.88-.49-1-.31-1.79a3.39,3.39,0,0,1,.78-1.37,7.49,7.49,0,0,0-2.19.39c-1,.38-.68.22-.86-.26s0-1-.09-1.62-.51,0-.76.34a2.42,2.42,0,0,1-.69.74c-.36.26-.58-.42-1.63-1.67s-1.06-.22-1.84-.59S422.83,189.11,423,188.16Z" fill="orange"  style="mix-blend-mode: overlay" stroke="black" stroke-width=".5"&gt;&lt;/path&gt; &lt;path d="M409,189.91c-.46-.84-.73-1.21,0-2.26a13.92,13.92,0,0,1,1.39-2c.52-.5.89-.77,1.08-.29s0,1.23.56,1.44.59-.11,1.14.11,1,1.36.48,1.55c-1.12.44-1.73-.52-1.66.4a9.06,9.06,0,0,1,.14,2c-.13.44-.3,1.18-.8.66s-.38-1-1-1.06S409.48,190.75,409,189.91Z" fill="orange"  style="mix-blend-mode: overlay" stroke="black" stroke-width=".5"&gt;&lt;/path&gt; &lt;path d="M406.06,232.26a2.79,2.79,0,0,1-.05-1.43,16.54,16.54,0,0,0,.45-2.13s1.22,0,1.61.43a1.85,1.85,0,0,0,1.3.39s-.06-.91.49-.7.1.59.65.8.7.5,1.27.19,1-.49,1.17-.92-.38-1,.14-.95a1.77,1.77,0,0,1,1,.54c.27.36.39.44.6-.11s-.06-.91.27-1.38.33-.46.73-1.05.74-1.05,1.21-.73.47.33.17,1a4.07,4.07,0,0,0-.33,1s-.14.43.66.29,1.17-.41,1.07.22-1.62,1.32-1.62,1.32-1.1-.42-.52.5.89,1,.79,1.6-.36.27-.57.82a2.38,2.38,0,0,0-.1,1.14l-.66.94-.63-.09-1-1.05s-.74-.18-.84.45.15,2-.62,1.14-1.17-.82-1.17-.82l-1,0,.66-.94-1,0s-1,.17-1-.54.62-1.14-.09-1.11-1.38-.27-1.91.23Z" fill="orange"  style="mix-blend-mode: overlay" stroke="black" stroke-width=".5"&gt;&lt;/path&gt; &lt;path d="M401.31,226.85c.92-.58.95.14,1.93.48s.27.36.17,1a3.66,3.66,0,0,1-.3,1.18c-.21.55.45.84.76,1.41s-.34,1-.34,1a1.41,1.41,0,0,1-1-.86c-.34-.76-.52,0-.52,0a1.84,1.84,0,0,1-1-1.37c-.06-.91-.5-.52-1.14-.62s-.29.67.37,1.48.13.79-.34,1a2,2,0,0,1-2.18-.13c-.94-.65.48-1.93.77-2.6s.76-.34,1.61-.79S400.39,227.42,401.31,226.85Z" fill="orange"  style="mix-blend-mode: overlay" stroke="black" stroke-width=".5"&gt;&lt;/path&gt; &lt;path d="M419,234.69c-.21.55-.32.46-.14.94s.46.85.33,1.28.06.91-.3,1.18-.33.47-.8.14a2,2,0,0,1-.65-.81,1.35,1.35,0,0,0-.73-.69,2,2,0,0,1-.9-1,4.81,4.81,0,0,1,1.14-1.12c.64-.42.44-.39.57-.82s1-.69,1-.69a1.83,1.83,0,0,1,.86.77A4.76,4.76,0,0,0,419,234.69Z" fill="orange"  style="mix-blend-mode: overlay" stroke="black" stroke-width=".5"&gt;&lt;/path&gt; &lt;path d="M394.89,240.22a3.56,3.56,0,0,0,1.09-1.16,4.33,4.33,0,0,0,.68-1.93c.18-.65.35-1.36.43-1.67a2.34,2.34,0,0,1-1,1c-1,.66-.53-1.07-.53-1.07a1.19,1.19,0,0,0-1.31-.11c-.83.35-1.27-.19-1.92-.76s-1.06.53-2,1.25-.52.91-1,1.61-.65-.56-1.13-.54-.1,1,.14,2.29-.64.25-.82-.33a22.46,22.46,0,0,1-.23-2.49,2.22,2.22,0,0,0-.75-1.57l.38-.9.67-.45-.6-1.13-.73.05a3.17,3.17,0,0,0-1.24,2.18,8.38,8.38,0,0,0-.26,1.91,6,6,0,0,1-.43,1.61,5.74,5.74,0,0,0-.09,2,8.62,8.62,0,0,1-.15,1.88c-.11.84.1.57.63,1.1s.89.36.89.36h0a12.15,12.15,0,0,1,2.19-.84,16.88,16.88,0,0,1,4.41-.57h.43S394.25,240.65,394.89,240.22Z" fill="orange"  style="mix-blend-mode: overlay" stroke="black" stroke-width=".5"&gt;&lt;/path&gt; &lt;/g&gt;</v>
      </c>
      <c r="C202" t="s">
        <v>266</v>
      </c>
      <c r="D202" s="6">
        <f t="shared" ref="D202:D222" si="9">(ROUND(MAX($Q$158:$Q$177)*0.25,0)+VLOOKUP(A202,$P$158:$Q$177,2))/MAX($Q$158:$Q$177)</f>
        <v>0.76923076923076927</v>
      </c>
      <c r="E202" t="s">
        <v>267</v>
      </c>
      <c r="F202" t="s">
        <v>264</v>
      </c>
      <c r="G202" t="str">
        <f t="shared" ref="G202:G221" si="10">A202</f>
        <v>Auckland</v>
      </c>
      <c r="H202" t="s">
        <v>268</v>
      </c>
      <c r="I202" t="s">
        <v>265</v>
      </c>
      <c r="J202" t="s">
        <v>1048</v>
      </c>
      <c r="K202" t="s">
        <v>259</v>
      </c>
      <c r="L202" t="s">
        <v>265</v>
      </c>
      <c r="M202" t="s">
        <v>1048</v>
      </c>
      <c r="P202" t="s">
        <v>315</v>
      </c>
      <c r="Q202" t="s">
        <v>265</v>
      </c>
      <c r="R202" t="s">
        <v>1048</v>
      </c>
      <c r="S202" t="s">
        <v>316</v>
      </c>
      <c r="T202" t="s">
        <v>265</v>
      </c>
      <c r="U202" t="s">
        <v>1048</v>
      </c>
      <c r="V202" t="s">
        <v>317</v>
      </c>
      <c r="W202" t="s">
        <v>265</v>
      </c>
      <c r="X202" t="s">
        <v>1048</v>
      </c>
      <c r="Y202" t="s">
        <v>263</v>
      </c>
      <c r="Z202" t="s">
        <v>265</v>
      </c>
      <c r="AA202" t="s">
        <v>1048</v>
      </c>
      <c r="AB202" t="s">
        <v>225</v>
      </c>
      <c r="AC202" t="s">
        <v>366</v>
      </c>
    </row>
    <row r="203" spans="1:29" x14ac:dyDescent="0.3">
      <c r="A203" t="s">
        <v>2</v>
      </c>
      <c r="B203" t="str">
        <f>CONCATENATE(C203,D203,E203,Tooltips!B5,F203,A203,H203,I203,$AC$203,J203,K203,L203,$AC$203,M203,P202,Q202,$AC$203,R202,S202,T202,$AC$203,U202,V202,W202,$AC$203,X203,Y203,Z203,$AC$203,AA203,AB203)</f>
        <v>&lt;g opacity="0.269230769230769" style="mix-blend-mode: overlay"&gt;&lt;title&gt;Bay of Plenty DHB @Pop = 238380 ,   Confirmed  = 0, new today= 0 ,Active 26 ,Recovered 0 ,Deaths 0, &lt;/title&gt;  &lt;path id="Bay of Plenty" d="M461,280.84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a7.49,7.49,0,0,1-1.48,2.1c-.6.63-1.08.3-1.7.2s-.38.79-.38.79.06.91-.3,1.18-1.23,0-2.12.78.69,1,.39,2.19,0,.71-.55,1.53-.61.62-1.47,1.59a7.5,7.5,0,0,1-2.22,1.93,8.8,8.8,0,0,1-2.28,1,15.07,15.07,0,0,0-2.16,1.1c-.92.57-1,.89-1.56,1s-.55-.22-1.55,0-.29.67-2.31.31-1.73,0-2.88-.11-.66.94-.66.94.63.6.37,1-.82-.06-1.33-.59-.33-.76-1-1.05-2.1.27-3.14.25-.43-.13-1,0a1.13,1.13,0,0,0-.8.66s.78.37.57.92-.53.5-1,1,.35.24.29,1.07-.41.59-.76.34-.64-1.32-.64-1.32a1.39,1.39,0,0,1-1.2.21c-.74-.17-.76-1.4-.76-1.4a6.2,6.2,0,0,0-1.32.64c-.64.43-.36.27-1-.14s.17-.23.62-.62.24-.35-.23-.67-.07-.4.53-.51,1.62-.08,2.73-.17.53-.51.53-.51a4.38,4.38,0,0,0-1.76-.71c-.84-.06-2,.15-2.85-.42s-2.4-.81-3.93-1.36A29.32,29.32,0,0,0,515.3,308c-1.9-.28-4.27-2.11-6.68-2.4s-2.61-.26-4-1.05-5.58-3.72-7.7-4.68-2.43-1-3.31-2.49-1.24-1.22-1.73-.52-2.74.18-2.74.18a20.42,20.42,0,0,0-2.9-1.33,48.46,48.46,0,0,1-5.55-3c-2.39-1.32-2-1.9-3-3.87s-1.44-1.18-1.44-1.18a13.26,13.26,0,0,0,1.11,3.39c.76,1.41,1.63,2.89,1.57,3.72s-.42-.13-2.39-.8-.56-1.44-.56-1.44a3.39,3.39,0,0,0-1.5-.35c-1.14-.11-.33.46-.73,1.05s-.55-.21-.54-.73-.86-.77-1.39-1.49-1.12.09-1.36.44-.14,1-.82,1.17-.21-1.19-.21-1.19a2.06,2.06,0,0,0-.73-1.21c-.58-.4-.47-.32-.41-1.15s-.7-.49-.91.05-.13,1-1,1.41-.66-.29-1.29-.9-.83-.06-1.41-.47.44-.38,1.06-1.52.13-.43-.28-1.59-.62-.61-.95-.14-1.19.21-1.05-.74.34-1-.09-1.1-.69.73-1.21.72,0-.51.42-1.1.53-.5.82-1.17-.81-1.09-.81-1.09.18-.75.81-.65a2.38,2.38,0,0,0,1.11-.1,4,4,0,0,1,1.75-.51c1.12-.09,2.13,1,3.23,2.61s1.52,1.57.83,1.8-1.39.24-1.45,1.07.63.61,1.21,1a5.54,5.54,0,0,0,1.65.63,1.79,1.79,0,0,1,.5-1.22c.53-.5.62.61.76,1.41a3.39,3.39,0,0,0,1.7,2.05c.67.3-.45-1.35-.45-1.35s.18-.75,1-.18.87,1.49,1.35,1.3-1.56-2.49-1.56-2.49l-1.58-2a26.5,26.5,0,0,1-2.54-3.34,18,18,0,0,0-3.33-3.72l-1.07.3s-.36.26-1.62-.44a2.4,2.4,0,0,0-.85-.31l-.69.28A22.34,22.34,0,0,1,461,280.84Z" fill="green"  style="mix-blend-mode: overlay" stroke="black" stroke-width=".5"&gt;&lt;/path&gt; &lt;path d="M472,278.59a3.13,3.13,0,0,1,.7-.67c.48-.36.57.17,1,.5s.1.53-.34,1.16-.38.2-1.06.18S472,279.28,472,278.59Z" fill="green"  style="mix-blend-mode: overlay" stroke="black" stroke-width=".5"&gt;&lt;/path&gt; &lt;path d="M478.83,264.12l.13-.84,1.5-.81,1.09.76a4.8,4.8,0,0,1-1,1.82C479.8,265.73,479.71,265.2,478.83,264.12Z"  fill="green"  style="mix-blend-mode: overlay" stroke="black" stroke-width=".5"&gt;&lt;/path&gt; &lt;path d="M488.84,289a3.94,3.94,0,0,1,.19-1.26,1.41,1.41,0,0,1,1-1.14,4.91,4.91,0,0,1,.76,1.24c.25.63,0,.94,0,1.63s-.5,1-.83,1.51-1.22.08-1.22.08A6,6,0,0,1,488.84,289Z" fill="green"  style="mix-blend-mode: overlay" stroke="black" stroke-width=".5"&gt;&lt;/path&gt; &lt;path d="M520,305l-.51-.59a2.28,2.28,0,0,1,1-.72c.64-.25.68,0,1.26.19s.3.9.3.9A2.1,2.1,0,0,1,520,305Z" fill="green"  style="mix-blend-mode: overlay" stroke="black" stroke-width=".5"&gt;&lt;/path&gt; green&lt;/g&gt;</v>
      </c>
      <c r="C203" t="s">
        <v>266</v>
      </c>
      <c r="D203" s="6">
        <f t="shared" si="9"/>
        <v>0.26923076923076922</v>
      </c>
      <c r="E203" t="s">
        <v>267</v>
      </c>
      <c r="F203" t="s">
        <v>264</v>
      </c>
      <c r="G203" t="str">
        <f t="shared" si="10"/>
        <v>Bay of Plenty</v>
      </c>
      <c r="H203" t="s">
        <v>269</v>
      </c>
      <c r="I203" t="s">
        <v>265</v>
      </c>
      <c r="J203" t="s">
        <v>1048</v>
      </c>
      <c r="K203" t="s">
        <v>314</v>
      </c>
      <c r="L203" t="s">
        <v>265</v>
      </c>
      <c r="M203" t="s">
        <v>1048</v>
      </c>
      <c r="X203" t="s">
        <v>1048</v>
      </c>
      <c r="AB203" t="s">
        <v>225</v>
      </c>
      <c r="AC203" t="s">
        <v>367</v>
      </c>
    </row>
    <row r="204" spans="1:29" x14ac:dyDescent="0.3">
      <c r="A204" t="s">
        <v>3</v>
      </c>
      <c r="B204" t="str">
        <f>CONCATENATE(C204,D204,E204,Tooltips!B6,F204,A204,H204,I204,$AC$203,J204,K204,L204,$AC$203,M204,P203,Q203,$AC$203,R203,S203,T203,$AC$203,U203,V203,W203,$AC$203,X204,Y204,Z204,$AC$203,AA204,AB204)</f>
        <v>&lt;g opacity="0.269230769230769" style="mix-blend-mode: overlay"&gt;&lt;title&gt;Canterbury DHB @Pop = 567870 ,   Confirmed  = 0, new today= 0 ,Active 0 ,Recovered 0 ,Deaths 0, &lt;/title&gt;  &lt;path id="Canterbury" d="M366.49,613.78a3.67,3.67,0,0,1,1.09-1.58s-.62.67-2.16-.67-2.62.85-4.91,0-2.63-.39-4.12.41-2.11.38-4.79,1.55-3.26.77-4.07,4.21-.9,1.69-3.32,3.43-1.54,1.23-3.22,3.7-.86,2.78-2.25,6.18-.29,1.72-3.1,1.95-1.41,2.43-3.65,3.54-1.27,2.66-3.76,3.68-1.85,4.94-2.58,6.83a14.46,14.46,0,0,1-3.76,5.06c-1.59,1.46-1.71.38-4.45.19s-1.5.37-3.54-2.64,1-2.55-.08-5.11-1.92-2.22-4.6-4.09-.32-3.83-2.57-6.17-1.33-.41-2.75-1.76-2.49-1-2.7-3-1.71-1.93-3.58-2.53-1.55,3.82-2.61,5.88-1.19,2.18-2.93,5.55-1.73,3.4-3.65,5.22c-1.42,1.35-1.95,1.5-2.39.91h0a17.22,17.22,0,0,1-4.35,6.52c-2.89,2.4-2.14,2.18-4.37,5.13s-2.25,3-4.35,5.63-2.38,2.7-4,4.81-2.06,2.9-3.86,5-2.72,2.93-4.58,5.5-1.93,4-4.06,7.09,0,2.29-3.78,4-4.16.4-8,.36-3.44,1.84-6.43,2.27-4.32,2-5.62,3.61a39.64,39.64,0,0,1-4.87,4.3,46.43,46.43,0,0,0-5.17,6.51c-2,2.85-2,2.76-4.07,5.48s-2.69,3.33-5.23,6.32-1.14,3.94-3.07,5.22-3.42,3.21-7.27,4a4.92,4.92,0,0,0-2.7,1.2h0s-1.94,3.51.73,5.35,2.47,3.79,6,2.93,1.82-1.19,5.56.26a65,65,0,0,1,7.1,2.91c2.1,1.11,3.46-.24,3.18,2.83s-1.16,1.84,2.15,4,2,2.44,4.63,3.81,4.22,5.2,4.22,5.2a33.29,33.29,0,0,1,3.22,6.16,30.69,30.69,0,0,0,2.33,5.09s-.57,5.38,1,5.49,1.32.44,3.52,1.27,6.49,5.31,6.49,5.31a17.14,17.14,0,0,0,3.09-2.27,20.6,20.6,0,0,0,1.45-1.56,6.57,6.57,0,0,1,1.89-1.31c.81-.51,1.07-.81,2.56-1.8a35,35,0,0,0,3.09-2.42c.8-.65,2-1.76,3.06-2.71s.85-.07,2.53-.51,3.41-2,4.22-2.52,3.89-3.06,3.89-3.06.53-.47,1.46-1.41,4.93-4.16,5.61-4.65a6.56,6.56,0,0,0,1.39-2.13c.24-.45,2.12-.32,2.66-.66s2.92-2.69,5.09-2.45,3.66-.75,6-1.39,3.43-1.74,4.28-1.81,2.47-.74,4.45-1a10.88,10.88,0,0,0,4.7-2,3.39,3.39,0,0,1,2-.45l-1,1.14.22,1.41a6,6,0,0,1,1.45,1.31c.95,1.07.53.62,1.37.36s.92.77,1.22,2,.76-.07,2.24.37.51.43.93.87,1.23-.1,2.19-.09,1.35.17,2.21.19.37-.23.48-1.09-.13-.47-.65-.91a11.91,11.91,0,0,1-1.58-2.72c-.79-1.46-.11-1.33-.11-1.33l.25-1.55-.69-1.28a3.59,3.59,0,0,1,.09-1.15c.15-.49.34-.42,1-.47s.42.44.88,2.31a5.57,5.57,0,0,1,.22,2.56,6.89,6.89,0,0,0-.36,1.47c-.11.86,1.05,1,1.18,1.42a4.44,4.44,0,0,0,1.28,1.51c.4.25.47,0,1.09-.67s.74-.16,1.51-.13,0-1.72,0-1.72l.65-.25.82-.45v-1a1.59,1.59,0,0,0,1.37.35c.85-.17.14-1.73.13-3a3.24,3.24,0,0,1,.32-1.75l0-1.53s-.24-.65-.37-1,.16-.3.41-.8-.37-.83-.76-1-.51-.95-.41-1.39a5.74,5.74,0,0,0-.45-1.83l-1.13.25-.23-1.13-.92-.63-1,.5s-.17-.26-1.2-.6-.65.77-.61,1.2.26,1.26-.31,1.31-1.15-1.61-1.79-2.42-1.05,1.09-1.05,1.09a4.63,4.63,0,0,1-1.13,1.82c-.68.49-.22-.83-.38-2.69s-.62-.52-1.41-1.31-1.13-1.47-1.86-1.55-.54.33-1.53.42-1.25-1.18-2.32-2-.47-.39-.85-1.5,0-1.72-.59-3.39-2-4.55-2-4.55a8.21,8.21,0,0,1-.86-1.65,7.52,7.52,0,0,1-.4-3l.37-2.33-.47-3.68.47-2.91.73-3.07a28.85,28.85,0,0,1,1.43-3.28c1.33-2.84,1.76-1.16,1.76-1.16l1.09-2.24,1.91-1.17,1.55-.28,4.13-1.94,1.52-.7,1.82-.45,1.14-1.68.05-1.14,1.81-2.18,1.22-.82,2.8-.81,2.07-.9.34-.89,1.22-1,.31-1.31.17-1.31,1.08-.81a4.37,4.37,0,0,0-.61-3.67c-.19-.56.95-2.24.95-2.24l1.81-2.3,1.32-2.84.95-2.23.1-2.16,1.16-3.12-.88-1.92s1.05-1.1,1.57-1.72a8.73,8.73,0,0,0,1.41-1.84,5.2,5.2,0,0,0,.42-1.76l-.34-2.26s0-.42,1-2a14.09,14.09,0,0,1,1.68-2.15l.78-2.5,1.94-.74,1.59.14,1.21.61a4.07,4.07,0,0,0,1.86,0c1.12-.24.5-.76,0-1.43s-.45-.11-1.3,0-.7-1.52-.23-2.71A8,8,0,0,1,356,635a23.42,23.42,0,0,0,1.76-2.73,13.22,13.22,0,0,1,1.64-2.58,21.43,21.43,0,0,0,1.65-2.44,14.92,14.92,0,0,1,2.1-2.19,28,28,0,0,0,3.28-3.44c1.29-1.69.18-2.88.11-3.59S366.41,614.5,366.49,613.78Z" fill="green"  style="mix-blend-mode: overlay" stroke="black" stroke-width=".5"&gt;&lt;/path&gt; greengreengreengreengreen&lt;/g&gt;</v>
      </c>
      <c r="C204" t="s">
        <v>266</v>
      </c>
      <c r="D204" s="6">
        <f t="shared" si="9"/>
        <v>0.26923076923076922</v>
      </c>
      <c r="E204" t="s">
        <v>267</v>
      </c>
      <c r="F204" t="s">
        <v>264</v>
      </c>
      <c r="G204" t="str">
        <f t="shared" si="10"/>
        <v>Canterbury</v>
      </c>
      <c r="H204" t="s">
        <v>313</v>
      </c>
      <c r="I204" t="s">
        <v>265</v>
      </c>
      <c r="J204" t="s">
        <v>1048</v>
      </c>
      <c r="AB204" t="s">
        <v>225</v>
      </c>
      <c r="AC204" t="s">
        <v>256</v>
      </c>
    </row>
    <row r="205" spans="1:29" x14ac:dyDescent="0.3">
      <c r="A205" t="s">
        <v>4</v>
      </c>
      <c r="B205" t="str">
        <f>CONCATENATE(C205,D205,E205,Tooltips!B7,F205,A205,H205,I205,$AC$203,J205,K205,L205,$AC$203,M205,P204,Q204,$AC$203,R204,S204,T204,$AC$203,U204,V204,W204,$AC$203,X205,Y205,Z205,$AC$203,AA205,AB205)</f>
        <v>&lt;g opacity="0.269230769230769" style="mix-blend-mode: overlay"&gt;&lt;title&gt;Capital and Coast DHB @Pop = 318040 ,   Confirmed  = 0, new today= 0 ,Active 0 ,Recovered 0 ,Deaths 0, &lt;/title&gt;  &lt;path id="Capital and Coast" d="M414.69,544c2.08-1.95-.22-1.71,2.43-3.56s2.07-.86,3.38-2.32,1.72-.91,2-2.6a5.76,5.76,0,0,0,0-2.52s-.23-2.18-1.68-2.38a5.74,5.74,0,0,1-2-.51l-1.4-1.31L415.73,527l-1.67.31c-.46,1-.41,1.75-.77,2.68-.42,1.1-.08,1.86-.7,3a12.26,12.26,0,0,1-2,2.61,2.44,2.44,0,0,1-2.08,1c-1,0-.65.42-.7,1.26s.94.14,1.64,1.14.59,1.64-.15,2.69-.78-.37-.84-1.29-.92-1.16-1.78-.19-1.48,2.62-2.29,3.27a26.68,26.68,0,0,0-3.35,4.8,41.24,41.24,0,0,1-2.57,3.43c-.74,1-.81-1.09-1.41-1s-.65.94-1.23,1.76,0,.51-.26,1.38a3.41,3.41,0,0,0,0,1.74,4.12,4.12,0,0,0,1.22,0c.6-.1.44.13,1.25.7s.38,1,.49,1.55,1.39,1.51,1.82,1.63,3.81,0,4.22-.53.33-1,.89-1.3.63.1,1.58.24.35-1.5.69-2.48-.41-1.16-.41-1.16a4,4,0,0,1-1.67.4c-.63-.09-.3-1.07,0-2.25s1.34-1.68,2.51-2.6,2.15-.59,3.44.31a1.11,1.11,0,0,1,.51,1.1,38.11,38.11,0,0,1,1.18-3.77C413.94,545.85,412.61,546,414.69,544Z" fill="green"  style="mix-blend-mode: overlay" stroke="black" stroke-width=".5"&gt;&lt;/path&gt; greengreengreengreengreen&lt;/g&gt;</v>
      </c>
      <c r="C205" t="s">
        <v>266</v>
      </c>
      <c r="D205" s="6">
        <f t="shared" si="9"/>
        <v>0.26923076923076922</v>
      </c>
      <c r="E205" t="s">
        <v>267</v>
      </c>
      <c r="F205" t="s">
        <v>264</v>
      </c>
      <c r="G205" t="str">
        <f t="shared" si="10"/>
        <v>Capital and Coast</v>
      </c>
      <c r="H205" t="s">
        <v>280</v>
      </c>
      <c r="I205" t="s">
        <v>265</v>
      </c>
      <c r="J205" t="s">
        <v>1048</v>
      </c>
      <c r="AB205" t="s">
        <v>225</v>
      </c>
    </row>
    <row r="206" spans="1:29" x14ac:dyDescent="0.3">
      <c r="A206" t="s">
        <v>5</v>
      </c>
      <c r="B206" t="str">
        <f>CONCATENATE(C206,D206,E206,Tooltips!B8,F206,A206,H206,I206,$AC$203,J206,K206,L206,$AC$203,M206,P205,Q205,$AC$203,R205,S205,T205,$AC$203,U205,V205,W205,$AC$203,X206,Y206,Z206,$AC$203,AA206,AB206)</f>
        <v>&lt;g opacity="0.769230769230769" style="mix-blend-mode: overlay"&gt;&lt;title&gt;Counties Manukau DHB @Pop = 563210 ,   Confirmed  = Total, new today= 0 ,Active Active ,Recovered Recovered ,Deaths Deceased, &lt;/title&gt;  &lt;path id="Counties Manukau" d="M426.5,258.58a3.81,3.81,0,0,0-1.61-2.18c-1.06-.73.39-1.81.76-2.59s-.18-.48-.44-1.36-.19-.48,0-1a2.06,2.06,0,0,0-.13-1.31l.34-1-.53-.73a8.33,8.33,0,0,1-.23-2.42,9.63,9.63,0,0,0,0-1.74l-.69-1a3.06,3.06,0,0,0-1.61-.43c-1,0-1.59-1.46-1.59-1.46s-.07-.39-.74-.69-.48.19-.91.06-.84-.06-1.13.61-.72.54-1.13-.62-1.52-.07-1.52-.07l-.52.91-1.42.87-1.09.39a3.31,3.31,0,0,1-1.31,1c-.83.36-.23-.5-.16-1.27a9.15,9.15,0,0,0-.15-2,2.07,2.07,0,0,1,1.23-.77c.8-.14-.51-1.75-.51-1.75a7.2,7.2,0,0,0-1.84-1.52c-1.22-.74-1.33.24-1.33.24l-1-.37-1.28-.32-.3,1.42,1,1.05.06,1.08s.08.88-.16,1.05-1.06-.15-1.66-.11-1-.1-.88-.73l.18-1.27-1.5-1.17a9.39,9.39,0,0,1-.43-2c-.18-1.4-.53-1.07-.78-.54a4.15,4.15,0,0,0-.15,1.87c0,.82-1.09,1.56-1.09,1.56l-.12.84.21.85.06.74v.82l-.16,1.39-.92-.18a1.49,1.49,0,0,1-.34-1.17c.07-.76.15-1-.32-1.38s-.07-1.21-.07-1.21a3.87,3.87,0,0,1,.76-1.09,12.91,12.91,0,0,0,1.12-1.43c.43-.62-1.28-1-1.28-1l-2.08-.17a.41.41,0,0,1,0,.15c-.08.31-.25,1-.43,1.67a4.33,4.33,0,0,1-.68,1.93,3.56,3.56,0,0,1-1.09,1.16c-.64.43-2.28,1.66-2.28,1.66h0c.91,0,1.42,0,2.14.06s1.91-.23,2.34-.1-.24.35-.89.77a6.05,6.05,0,0,1-1.41.76,8.81,8.81,0,0,0-2.14.59c-.65.42.28,1.07.28,1.07a14.72,14.72,0,0,0,2.63,1.49c.86.26.26-.87.26-.87s1-.69,1.55-.48-.5,1.22-.5,1.22a3.36,3.36,0,0,0,1.43,1.69c1,.54.64-.42,1.12-.6s.42.64.45,1.35,1.71,1,1.71,1l1.62.44.1.59-.92.57a5.22,5.22,0,0,1,.32,1.79c-.1.64-.68.22-1.27-.18s-.45-.84-.76-1.41-1,.18-1,.18a3.54,3.54,0,0,1-.84-1.29c-.49-1-.79-.37-1.2.21a4.18,4.18,0,0,1-1.25,1s.14.8.49,1,.18,1,.18,1h-1.74l-.26.86s-.31,0-.54-.72a.87.87,0,0,0-.74-.69l-.65.94a3.42,3.42,0,0,1-1.05,1s-1.45,1.08-1.89,1.47.69.49.69.49a13.6,13.6,0,0,1,1.71-.2c.52,0,.82.57,1.13,1.13s-.53.5-1.08.29A14.14,14.14,0,0,0,391,258a15.37,15.37,0,0,0-.18,2.49,9.4,9.4,0,0,0,.86,2.52,1.45,1.45,0,0,1-1,0,12.75,12.75,0,0,1-1.24-2.44,12.07,12.07,0,0,1,0-3c.22-1.07-1.14-.11-1.14-.11a3.18,3.18,0,0,1-.21-1.7c.11-1.15.1-.64-.49-1S387,254,387,254s0-.83.06-1.35-.06-.39.18-.74.64-.42,0-1.23,0-.71,0-.71a10.56,10.56,0,0,0-1.74-.52c-.63-.09-.56.31-.56.31a3.87,3.87,0,0,1-1.24.52c-.59.11-.63-.09-1.72-.51s-1.45.56-1.67,1.62.89,2.72,2,4.56,2.92,3.8,3.53,4.92a55.66,55.66,0,0,1,2.1,7.21c.36,1.48,1.1,3.91,2.43,4.49a1.81,1.81,0,0,0,2.72-.89c.61-1.14.18-1.26.45-2.64s.46-.9.94-1.09,1.83-.63,2.79-1,.94-1.08,1.86-1.66,4.1,1.12,3.7,1.2-1-.86-2.2-.85a2.4,2.4,0,0,0-2,1.38l-1.05,1.52c-.41.59-1.08.3-1.81.83s-.84.46-1.33,1.16a14.29,14.29,0,0,0-.79,1.89,3.49,3.49,0,0,1-1.54,1.19c-.67.22-1.24.52-1.1,1.32s1,4.34,1.2,5a35.55,35.55,0,0,0,2.61,5.48c.65.81.15,2,.13,3.06s.41,1.15,1.44,2.4,1.74,4,2.66,5.17a4.62,4.62,0,0,1,.79,2.85,13.41,13.41,0,0,0,1.63-2.32,21.29,21.29,0,0,0,1.43-2.81c.72-1.7.47-1.21,1.54-3.72s.68-2.29,1.87-4,1.06-2,2.78-3.32,1.92-1.08,3.28-2.47,1.51-1.84,2.52-2.76,1.37-1.23,2.81-2.38,2.39-.21,2.74-2.27.06-2.52,1.47-3.6a6.21,6.21,0,0,0,2.16-2.64c.58-1.08,3.67-6.59,3.67-6.59A2.89,2.89,0,0,1,426.5,258.58Z" fill="green"  style="mix-blend-mode: overlay" stroke="black" stroke-width=".5"&gt;&lt;/path&gt; greengreengreengreengreen&lt;/g&gt;</v>
      </c>
      <c r="C206" t="s">
        <v>266</v>
      </c>
      <c r="D206" s="6">
        <f t="shared" si="9"/>
        <v>0.76923076923076927</v>
      </c>
      <c r="E206" t="s">
        <v>267</v>
      </c>
      <c r="F206" t="s">
        <v>264</v>
      </c>
      <c r="G206" t="str">
        <f t="shared" si="10"/>
        <v>Counties Manukau</v>
      </c>
      <c r="H206" t="s">
        <v>281</v>
      </c>
      <c r="I206" t="s">
        <v>265</v>
      </c>
      <c r="J206" t="s">
        <v>1048</v>
      </c>
      <c r="AB206" t="s">
        <v>225</v>
      </c>
    </row>
    <row r="207" spans="1:29" x14ac:dyDescent="0.3">
      <c r="A207" t="s">
        <v>6</v>
      </c>
      <c r="B207" t="str">
        <f>CONCATENATE(C207,D207,E207,Tooltips!B9,F207,A207,H207,I207,$AC$203,J207,K207,L207,$AC$203,M207,P206,Q206,$AC$203,R206,S206,T206,$AC$203,U206,V206,W206,$AC$203,X207,Y207,Z207,$AC$203,AA207,AB207)</f>
        <v>&lt;g opacity="0.269230769230769" style="mix-blend-mode: overlay"&gt;&lt;title&gt;Hawke's Bay DHB @Pop = 165610 ,   Confirmed  = 222, new today= 0 ,Active 13 ,Recovered 208 ,Deaths 1, &lt;/title&gt;  &lt;path id="Hawke's Bay" d="M494.35,500.29c.77-.34.78-.85,1.07-1.52a13.78,13.78,0,0,1,1.68-2.66,5.74,5.74,0,0,1,3.3-2.22c.48-.19-.61-1.12-.61-1.12a8.79,8.79,0,0,1,2.61.26c1,.34,1.12-.62,1.52-1.2s.28-1.38.23-2.81a16.37,16.37,0,0,1,1.39-5.47,27.56,27.56,0,0,1,2.54-5.37c1.06-1.52-.33-1.27-.66-.8a12.83,12.83,0,0,0-1.39,2c-.62,1.13-1,.17-1,.17s1.09-1.32,2-2.61a4.19,4.19,0,0,1,2.62-2c1.08-.29.66.81,1.3.38s.69-.73,2.06-1.69a5.12,5.12,0,0,0,1.89-3.21,3.21,3.21,0,0,1,1.19-2c.73-.54,1.49-.88,1.3-1.36s-.72-1.2-.12-1.82,1-.69,1.35-1.67-.18-1-.34-2.51.75-1.56,1.15-2.15.77-3.82,1.06-4.49.88-2,1.21-3a11.83,11.83,0,0,0,.7-2.48c.26-1.38.3-1.18,1.11-1.84s1.11-.6,1.56-1,.09-.63-.51-1.75.21-2.3.32-4,1.86-1.66,2.75-2.43,1.78-3.29,2.24-4.7-.67-1.53-1.31-1.62-1.63.6-2.55.66a3.33,3.33,0,0,1-2.93-1.53,1.32,1.32,0,0,0-1.88-.8c-.57.31-.55,1.53-.94,2.83s.52,1.24.52,1.24-.22,1.07-1.06-.22.22-2.81.8-3.62.34-1,.35-1.5-.32-1.79-.35-2.51.36-1.49.14-2.17-.5-1-.4-1.67,1.13-1.13.74-1.57a6.49,6.49,0,0,0-2.77-1.76c-1.3-.39-.75-1.92-.49-2.79a2.09,2.09,0,0,0-.15-2c-.42-.65.9-1.29,1.24-2.27s.29-.67.62-1.65.44.13,1.32-.13.16-.23.46-.9a1.18,1.18,0,0,1,1-.69s1.1-1.32,1.59-2,.5-1.22,1-1.72a5.35,5.35,0,0,0,1.46-1.59c.37-.79-.41-1.16-.34-2.51s.62-1.13,1.54-1.71a49.38,49.38,0,0,1,5.28-2.57c1.44-.56,4.21-1.77,5.36-2.17s3.08-1.16,5.11-1.83,2.1-1.5,2.9-2.16,1.63.31,2.28.86l-.92-1.31-2-5.48c-.66-1.82-.44-3.7-2.25-4.73s-.78-2-1.45-4a24,24,0,0,0-1.45-3.83c-.83-1.76-2.3-.37-5.95.05s-1.72-.52-3.5,1.26-1.82,0-3.64-.28-3.64-5.18-3.64-5.18l.3-2.07c.07.6-1.29.8-2.27.8s-1.7.44-2.49,1.92-.83,1.77-1.54,3.29-.88,1.62-2.55,1.8-2.1-.28-3.85.28-2.2-.22-4.28-1-1.25,1.56-2.34,3.31-1.65,3.17-2.69,4.87-1.7,2.81-2.49,3a15.15,15.15,0,0,1-1.16,4.62,28,28,0,0,0-1.54,2.8c-.56,1.12,0,1.82.18,3.69s-1.44,1.64-4,2.36-2.81.13-4.61.82-1.61-.13-2.6,1.14-.27,1-.34,2.08a9.92,9.92,0,0,1-.42,3.64c-.57,1.58-.7.28-1.82.84s-3,.3-4.36.17a17.65,17.65,0,0,0-4,.19c-1.48.18-2.23.49-3.14,2.72-.34.84-.73,1-1.15.91,0,0,2.58,3.59,3.74,4.92s.77,2,2.17,3.56a14.53,14.53,0,0,0,2.58,2.35c1.32,1.1.36,1.35,1,5s.2,1.07.64,2.76a16.72,16.72,0,0,0,1.47,3.61A1.75,1.75,0,0,1,481,434.7l-3.53,1.09c-1.92.58-2.43,2.1-4,3.22S472,440.7,472,442.66s-.22,2.45.3,4.41a9.69,9.69,0,0,0,1.66,4.13c1.23,1.85-1,2.5-.56,4.07a1.11,1.11,0,0,1-.33,1.28h0a4.26,4.26,0,0,1,0,3.34c-.71,1.93-.39,5-1.39,6.17s-1.59,4.71-.56,4.34,2.74.37,4.39.79a15.6,15.6,0,0,1,3.84,1.12c1.59.75,3.93,1.13,3.38,2.76s1.87,2.9,1,4.3a3.38,3.38,0,0,0-.33,3.68c.59,1.29.37,2.79,2.52,4.31s1.51,2.23,1.78,3.62-.05,4.22.23,5.48a16.78,16.78,0,0,0,1.79,3.62s1.34,3.78,2.78,3.1c.23-1.06.16-1.46.57-2.05S493.59,500.63,494.35,500.29Z" fill="green"  style="mix-blend-mode: overlay" stroke="black" stroke-width=".5"&gt;&lt;/path&gt; greengreengreengreengreen&lt;/g&gt;</v>
      </c>
      <c r="C207" t="s">
        <v>266</v>
      </c>
      <c r="D207" s="6">
        <f t="shared" si="9"/>
        <v>0.26923076923076922</v>
      </c>
      <c r="E207" t="s">
        <v>267</v>
      </c>
      <c r="F207" t="s">
        <v>264</v>
      </c>
      <c r="G207" t="str">
        <f t="shared" si="10"/>
        <v>Hawke's Bay</v>
      </c>
      <c r="H207" t="s">
        <v>282</v>
      </c>
      <c r="I207" t="s">
        <v>265</v>
      </c>
      <c r="J207" t="s">
        <v>1048</v>
      </c>
      <c r="AB207" t="s">
        <v>225</v>
      </c>
    </row>
    <row r="208" spans="1:29" x14ac:dyDescent="0.3">
      <c r="A208" t="s">
        <v>12</v>
      </c>
      <c r="B208" t="str">
        <f>CONCATENATE(C208,D208,E208,Tooltips!B10,F208,A208,H208,I208,$AC$203,J208,K208,L208,$AC$203,M208,P207,Q207,$AC$203,R207,S207,T207,$AC$203,U207,V207,W207,$AC$203,X208,Y208,Z208,$AC$203,AA208,AB208)</f>
        <v>&lt;g opacity="0.269230769230769" style="mix-blend-mode: overlay"&gt;&lt;title&gt;Hutt Valley DHB @Pop = 149680 ,   Confirmed  = 48, new today= 0 ,Active 0 ,Recovered 48 ,Deaths 0, &lt;/title&gt;  &lt;path id="Hutt Valley" d="M423.05,542.42a32.62,32.62,0,0,1-4.34.09,10.51,10.51,0,0,0-3.12.35,3.25,3.25,0,0,1-.9,1.16c-2.08,1.94-.75,1.83-1.39,3.39a38.11,38.11,0,0,0-1.18,3.77,34.39,34.39,0,0,1-1.25,3.44c-.64,2.16-1.41,3-1.55,4s.29,1.08.76,1.41.42.64.61,1.12-.41.58-.9,1.29.92,1.17,1.61,2.17a7.83,7.83,0,0,0,2.09,2c.59.41.52,0,.82-.66s.45-.9.87-2,.74-1,1.71-1.94a5.1,5.1,0,0,1,2.41-1.45,8.12,8.12,0,0,1,1.93-3.71c1.66-1.93,1.47-.82,2.49-2.63s.74-.6,2-2.94,1.62-1.93,1.67-4.48,1.07-.83.94-3.5a9,9,0,0,0-.11-1.2C425.28,539.2,424.59,542.31,423.05,542.42Z" fill="green"  style="mix-blend-mode: overlay" stroke="black" stroke-width=".5"&gt;&lt;/path&gt; greengreengreengreengreen&lt;/g&gt;</v>
      </c>
      <c r="C208" t="s">
        <v>266</v>
      </c>
      <c r="D208" s="6">
        <f t="shared" si="9"/>
        <v>0.26923076923076922</v>
      </c>
      <c r="E208" t="s">
        <v>267</v>
      </c>
      <c r="F208" t="s">
        <v>264</v>
      </c>
      <c r="G208" t="str">
        <f t="shared" si="10"/>
        <v>Hutt Valley</v>
      </c>
      <c r="H208" t="s">
        <v>283</v>
      </c>
      <c r="I208" t="s">
        <v>265</v>
      </c>
      <c r="J208" t="s">
        <v>1048</v>
      </c>
      <c r="AB208" t="s">
        <v>225</v>
      </c>
    </row>
    <row r="209" spans="1:47" x14ac:dyDescent="0.3">
      <c r="A209" t="s">
        <v>16</v>
      </c>
      <c r="B209" t="str">
        <f>CONCATENATE(C209,D209,E209,Tooltips!B11,F209,A209,H209,I209,$AC$203,J209,K209,L209,$AC$203,M209,P208,Q208,$AC$203,R208,S208,T208,$AC$203,U208,V208,W208,$AC$203,X209,Y209,Z209,$AC$203,AA209,AB209)</f>
        <v>&lt;g opacity="0.269230769230769" style="mix-blend-mode: overlay"&gt;&lt;title&gt;Lakes DHB @Pop = 110410 ,   Confirmed  = 164, new today= 0 ,Active 0 ,Recovered 152 ,Deaths 12, &lt;/title&gt;  &lt;path id="Lakes" d="M443.38,418.42c-.48,1.68-.22,3.84,1.14,3.6s2.54.27,4.06-.82,2.64,1.14,3.91-1.52,2.38-1.54,3.22-3.08,1.81-.92,3.57-2.45a20.57,20.57,0,0,1,4.4-3.36c1.94-1,3-1.81,4.42-1.92s2.66,2.39,3.58.16,1.66-2.54,3.14-2.72a17.65,17.65,0,0,1,4-.19c1.33.13,3.23.39,4.36-.17s1.25.74,1.82-.84a9.92,9.92,0,0,0,.42-3.64c.07-1.09-.66-.81.34-2.08s.8-.46,2.6-1.14,2.08-.1,4.61-.82,4.17-.48,4-2.36-.74-2.57-.18-3.69a28,28,0,0,1,1.54-2.8,15.15,15.15,0,0,0,1.16-4.62c-.8.21-2.21-.53-3.06-2.37s-.08-1.88.28-4.31,1.76-1.73,2.46-3.41.14-1.87,0-3.77-1.88-1.4-4.23-1.7-1.37-1.53-3-2.38-.21-2.24-.85-3.69.27-3.19.1-5.08.82-2.57,1-4.39.7-.77,1.73-1.94-.54-2.41-.12-3.67a11.62,11.62,0,0,0,.56-3.93c.14-2.38-.14-1.82-.84-3.5s-.7-1.12-.7-2.38,1.77-1.54,1.77-1.54a3.83,3.83,0,0,1,1.32-3.21c1.54-1.25.56-2.11,1.37-3.33s-.68-2-1.38-3.13-3.08-1.82-3.08-1.82-3.61-2.24-4.48-2.8-2.74-.27-4.25.9-.66,2.46-2,2.42-2.23-2.77-3.37-3.83-3.66-.19-3.66-.19a10.83,10.83,0,0,1-2.56,2.72,34.79,34.79,0,0,0-3.3,2.63l-2.35,1.53a4.63,4.63,0,0,1-2.19-.36,27.9,27.9,0,0,0-1.23,4.91c-.2,1.92.56,2.58,3.4,3.46s1.23,1.92,3.6,2.73,1.12,2.24,1.08,4.44-.65,2.62-1.2,4.38a14.39,14.39,0,0,1-2.5,4.51c-1.35,1.93-2.81,2.18-4.57,3a13,13,0,0,0-3.28,1.72c-1.42,1-2,.66-4,.91s-2.26-2.08-3.93-3.39a30.29,30.29,0,0,0-4.55-2.85c-2.25-1.3-1,2.07-1,3.74s-1.12,2.67-1.12,4.35-1.15,2.42-1.76,4.93A21.62,21.62,0,0,0,443,369a14.36,14.36,0,0,1-1.37,4.52,27.9,27.9,0,0,0-1.89,4.52c-.7,2.29-.19,2.87-.38,4.38s0,4.11-1.3,5.51,1.6,2.35,2.82,3.78,1.68,1,3.92,1.68,1.37,1.63,1.42,2.81a22.54,22.54,0,0,1-.39,4,51,51,0,0,0-.57,5.68,8.67,8.67,0,0,1-1,4.08,40.33,40.33,0,0,1-2.08,3.92c-.35.68-.59,1.16-.8,1.54l.47.43S443.86,416.74,443.38,418.42Z" fill="green"  style="mix-blend-mode: overlay" stroke="black" stroke-width=".5"&gt;&lt;/path&gt; greengreengreengreengreen&lt;/g&gt;</v>
      </c>
      <c r="C209" t="s">
        <v>266</v>
      </c>
      <c r="D209" s="6">
        <f t="shared" si="9"/>
        <v>0.26923076923076922</v>
      </c>
      <c r="E209" t="s">
        <v>267</v>
      </c>
      <c r="F209" t="s">
        <v>264</v>
      </c>
      <c r="G209" t="str">
        <f t="shared" si="10"/>
        <v>Lakes</v>
      </c>
      <c r="H209" t="s">
        <v>284</v>
      </c>
      <c r="I209" t="s">
        <v>265</v>
      </c>
      <c r="J209" t="s">
        <v>1048</v>
      </c>
      <c r="AB209" t="s">
        <v>225</v>
      </c>
    </row>
    <row r="210" spans="1:47" x14ac:dyDescent="0.3">
      <c r="A210" t="s">
        <v>13</v>
      </c>
      <c r="B210" t="str">
        <f>CONCATENATE(C210,D210,E210,Tooltips!B12,F210,A210,H210,I210,$AC$203,J210,K210,L210,$AC$203,M210,P209,Q209,$AC$203,R209,S209,T209,$AC$203,U209,V209,W209,$AC$203,X210,Y210,Z210,$AC$203,AA210,AB210)</f>
        <v>&lt;g opacity="0.269230769230769" style="mix-blend-mode: overlay"&gt;&lt;title&gt;MidCentral DHB @Pop = 178820 ,   Confirmed  = 95, new today= 0 ,Active 0 ,Recovered 93 ,Deaths 2, &lt;/title&gt;  &lt;path id="MidCentral" d="M409.79,523.54a10.62,10.62,0,0,1,1.11-1.83,4.09,4.09,0,0,1,.17-2.49,1.32,1.32,0,0,1,1.64-.6,10.7,10.7,0,0,0,.09,1.63,6.17,6.17,0,0,1-.17,2c-.14.95-.85,1-1.51,1.91s-.29.67-.9,1.29-.39.06-.7-.49S409.49,524.21,409.79,523.54Z" fill="green"  style="mix-blend-mode: overlay" stroke="black" stroke-width=".5"&gt;&lt;/path&gt; &lt;path d="M489.72,500.08a16.78,16.78,0,0,1-1.79-3.62c-.28-1.26,0-4.09-.23-5.48s.37-2.09-1.78-3.62-1.93-3-2.52-4.31a3.38,3.38,0,0,1,.33-3.68c.87-1.4-1.54-2.67-1-4.3s-1.79-2-3.38-2.76a15.6,15.6,0,0,0-3.84-1.12c-1.65-.42-3.36-1.17-4.39-.79s-.44-3.14.56-4.34.68-4.24,1.39-6.17a4.26,4.26,0,0,0,0-3.34c-.54.47-1.51.76-2.32,1.44-1.32,1.12-3,.63-4.64.08s-2.51-.56-4.76-1.28-1.11-.31-2.54.29-1.84.85-4-.13-3.08.84-4,1.68a13.92,13.92,0,0,0-2.46,3.49c-.43.93-1.77,2.55-2.36,4.5s-2,1.59-2,3.36-1.71,1.76-3,3.7-2.63,2-3.47,3.72-.65,2.12-2.31,4,.21,1.32-2.31,4.4-1.68,2-4,3.47c-2,1.31-1.91,1.93-1.86,2.06l0,0c.33.76,1,1.05.19,1.71s-.55.3-.77.85a24.45,24.45,0,0,0-.45,4.38,12.51,12.51,0,0,1-.64,3.91c-.34,1-2.44,7.71-2.66,8.77s-2,5.38-3,6.27a8.46,8.46,0,0,0-1.86,4.63c-.06,1.35-.6.62-1.61,1.32a13.1,13.1,0,0,0-1.45,1.07c-.44.39.3,1.08-.49,2.45a5.22,5.22,0,0,0-.29.58l1.67-.31,1.72,1.81,1.4,1.31a5.74,5.74,0,0,0,2,.51c1.45.2,1.68,2.38,1.68,2.38a5.76,5.76,0,0,1,0,2.52c-.28,1.69-.68,1.14-2,2.6s-.74.47-3.38,2.32c-1.95,1.37-1.22,1.6-1.53,2.4a10.51,10.51,0,0,1,3.12-.35,32.62,32.62,0,0,0,4.34-.09c1.54-.11,2.23-3.22,5.22-.37-.16-1.12-.33-.81.61-3.3,1.17-3.13.64-2.51,1.81-4.31s1.46-1.5,2.54-3.89.92-.67,1.31-3.16a31.33,31.33,0,0,0,.43-3.75s.7-2.11,2-.7,2.38,1.73,3.94,2.81,1.33,5,3.35,2a26.21,26.21,0,0,1,3.26-4.38c1.29-1.44,1.49-3.68,3.42-2.32s4.55,1.53,4.53,3.9-2.11,5.18,1.25,3.64,3.43-2.65,4.75-3.16,1.8.73,2.53-1.21,2.67-2.57,3.2-3.75-.1-2,2.34-.86a13.43,13.43,0,0,1,4.28,3.51s1,2.12,2.66,1.55,4.27.92,4.27.92a45.31,45.31,0,0,1,3.24-4.65c1.06-1.52.19-1.26.13-2.18s.94-1.6,1.71-2.45A4.73,4.73,0,0,0,487,514.1c.42-1.1-.09-1.11.18-2.49s2.47-2.28,3.73-3.84a9.73,9.73,0,0,0,1.64-4.59C491.06,503.86,489.72,500.08,489.72,500.08Z" fill="green"  style="mix-blend-mode: overlay" stroke="black" stroke-width=".5"&gt;&lt;/path&gt; greengreengreengreen&lt;/g&gt;</v>
      </c>
      <c r="C210" t="s">
        <v>266</v>
      </c>
      <c r="D210" s="6">
        <f t="shared" si="9"/>
        <v>0.26923076923076922</v>
      </c>
      <c r="E210" t="s">
        <v>267</v>
      </c>
      <c r="F210" t="s">
        <v>264</v>
      </c>
      <c r="G210" t="str">
        <f t="shared" si="10"/>
        <v>MidCentral</v>
      </c>
      <c r="H210" t="s">
        <v>285</v>
      </c>
      <c r="I210" t="s">
        <v>265</v>
      </c>
      <c r="J210" t="s">
        <v>1048</v>
      </c>
      <c r="K210" t="s">
        <v>270</v>
      </c>
      <c r="L210" t="s">
        <v>265</v>
      </c>
      <c r="M210" t="s">
        <v>1048</v>
      </c>
      <c r="P210" t="s">
        <v>271</v>
      </c>
      <c r="Q210" t="s">
        <v>265</v>
      </c>
      <c r="R210" t="s">
        <v>1048</v>
      </c>
      <c r="S210" t="s">
        <v>271</v>
      </c>
      <c r="T210" t="s">
        <v>265</v>
      </c>
      <c r="U210" t="s">
        <v>1048</v>
      </c>
      <c r="V210" t="s">
        <v>289</v>
      </c>
      <c r="W210" t="s">
        <v>265</v>
      </c>
      <c r="AB210" t="s">
        <v>225</v>
      </c>
    </row>
    <row r="211" spans="1:47" x14ac:dyDescent="0.3">
      <c r="A211" t="s">
        <v>7</v>
      </c>
      <c r="B211" t="str">
        <f>CONCATENATE(C211,D211,E211,Tooltips!B13,F211,A211,H211,I211,$AC$203,J211,K211,L211,$AC$203,M211,P210,Q210,$AC$203,R210,S210,T210,$AC$203,U210,V210,W210,$AC$203,X211,Y211,Z211,$AC$203,AA211,AB211)</f>
        <v>&lt;g opacity="0.269230769230769" style="mix-blend-mode: overlay"&gt;&lt;title&gt;Nelson Marlborough DHB @Pop = 150770 ,   Confirmed  = 211, new today= 0 ,Active 13 ,Recovered 197 ,Deaths 1, &lt;/title&gt;  &lt;path id="Nelson Marlborough" d="M361.93,514.77a2.86,2.86,0,0,0,.12,1.33c.24.55-.35.41-.95.08s-.48-1.1-.34-1.69S361.5,514.23,361.93,514.77Z" fill="green"  style="mix-blend-mode: overlay" stroke="black" stroke-width=".5"&gt;&lt;/path&gt; &lt;polygon points="361.61 519.77 362.48 518.74 362.75 519.67 362.45 520.65 361.61 519.77" fill="green"&gt;&lt;/polygon&gt;&lt;path d="M350.07,532.05c.52-.62,1.4-1.46,1.4-1.46s-.46-.91-1-.87a2.23,2.23,0,0,0-.93.28,25.17,25.17,0,0,1-.33-3.8c.14-.58,1,.87,1.65,1.39s.65.9,1.65,1.38.15-.39-.29-1.12-1-.67-1.67-1.57-.07-.76.64-1.39.71-.64,1.25-1.07.18-2.31.13-2.88a5.76,5.76,0,0,1,.42-1.75s.47,1.1.75,2,.82.7.82.7.13-.78.55-2.54,1.05,1.06.95,2.21-.31.79,0,1.92.74-.26,1.28-.69,1.25-1.06.66-1.2-1.36-.27-1.36-.27l.71-.63.91-.46a2,2,0,0,1-.14-1.52,2.22,2.22,0,0,1,.7-.82l.29-3.28a22.38,22.38,0,0,1,1.16,2.38,7.43,7.43,0,0,1,.18,2.09,1.53,1.53,0,0,1-.83,1.41l.86,1.07a3.18,3.18,0,0,0-.42,1.76c-.08,1.34-.15.39-.49,1s-.36.22-2,.56-.54.43-.66,1.2a2.79,2.79,0,0,1,1.09,1.44c.27.93-.87,1-.87,1l-1-.67a2.58,2.58,0,0,1-1.21,1.44,3,3,0,0,0-1.24,1.07l-.25,1.55a9.3,9.3,0,0,0-1.83.92,2.36,2.36,0,0,1-2.05.57C348.27,533.35,349.55,532.67,350.07,532.05Z" fill="green"  style="mix-blend-mode: overlay" stroke="black" stroke-width=".5"&gt;&lt;/path&gt; &lt;path d="M350.07,532.05c.52-.62,1.4-1.46,1.4-1.46s-.46-.91-1-.87a2.23,2.23,0,0,0-.93.28,25.17,25.17,0,0,1-.33-3.8c.14-.58,1,.87,1.65,1.39s.65.9,1.65,1.38.15-.39-.29-1.12-1-.67-1.67-1.57-.07-.76.64-1.39.71-.64,1.25-1.07.18-2.31.13-2.88a5.76,5.76,0,0,1,.42-1.75s.47,1.1.75,2,.82.7.82.7.13-.78.55-2.54,1.05,1.06.95,2.21-.31.79,0,1.92.74-.26,1.28-.69,1.25-1.06.66-1.2-1.36-.27-1.36-.27l.71-.63.91-.46a2,2,0,0,1-.14-1.52,2.22,2.22,0,0,1,.7-.82l.29-3.28a22.38,22.38,0,0,1,1.16,2.38,7.43,7.43,0,0,1,.18,2.09,1.53,1.53,0,0,1-.83,1.41l.86,1.07a3.18,3.18,0,0,0-.42,1.76c-.08,1.34-.15.39-.49,1s-.36.22-2,.56-.54.43-.66,1.2a2.79,2.79,0,0,1,1.09,1.44c.27.93-.87,1-.87,1l-1-.67a2.58,2.58,0,0,1-1.21,1.44,3,3,0,0,0-1.24,1.07l-.25,1.55a9.3,9.3,0,0,0-1.83.92,2.36,2.36,0,0,1-2.05.57C348.27,533.35,349.55,532.67,350.07,532.05Z" fill="green"  style="mix-blend-mode: overlay" stroke="black" stroke-width=".5"&gt;&lt;/path&gt; &lt;path d="M365.16,534.17l1-1-.89-1.45a.89.89,0,0,1,.92-.46,2.17,2.17,0,0,1,.79.31,2.39,2.39,0,0,1-.06,1.53l.1,1.14a3.48,3.48,0,0,1-1.07.86C365.45,535.29,365.16,534.17,365.16,534.17Z" fill="green"  style="mix-blend-mode: overlay" stroke="black" stroke-width=".5"&gt;&lt;/path&gt; &lt;path d="M268.14,532.5c.75,2.66,2.47,2.62,3.64,3.93s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-1.32,4.91,0,2.15.68,2.16.67c.5-.53,1.09-1.1,1.64-1.67,1.18-1.25,5.47-7.79,6-8.55a84.7,84.7,0,0,0,4.77-7.73c1-2.09,1.49-2.7,2.21-4.2a4.69,4.69,0,0,0,.31-3l-.53.48s-.91,1.08-1.78,1-.81-1.08-1-1.49-1.05-.48-1.05-.48-.75-.36-1.65-.86-.5-.81-.74-1.94-.63-2.24-.94-4.07a20.22,20.22,0,0,0-2.48-5.52A3.23,3.23,0,0,0,371,573a7.65,7.65,0,0,1-.13,1.88c-.19,1-1.07-.77-2.1-2.68s-1.07-4.07-1.38-6,.51-.62,1.08-.67a1.83,1.83,0,0,0,1.52-.71c.52-.61.29-1.6.17-2.88a5.33,5.33,0,0,1,.25-2.17,2,2,0,0,1,.95-.51c.7-.21,1-.37,1.22-.83a1.16,1.16,0,0,1,1.24-.54c.44.11,0,1.16-.54,1.91a1.29,1.29,0,0,0,0,1.44.74.74,0,0,0,1-.08,3.13,3.13,0,0,0,.73-1.5,1,1,0,0,1,.87.06c.45.25,1.12-.24,1.54-.42s.23-.59-.24-1.13.36-.74,1.06-1,1.6.29,1.55-.28a15,15,0,0,1,.5-2.48,8.13,8.13,0,0,1,.77-2.64c.25-.45.46-1.34-.11-1.28s-1.16,1.53-1.5,2.43-.17,1.44-.75,1.35-.46-.39-.91-.64-.47-.39-.47-.39l.63-1.06,1.29-1.54c.52-.62,2.66-.67,3.09-.7a3.76,3.76,0,0,0,1.54-.42c.69-.35.54-.48.29-1.61s-.05-.56,0-1.43.22-.74.86-1.65-.3-1.84-.91-2.21-1.3,1.54-2.11,2-1,.22-1.54.41.06.72.06.72.76.5,1.16.18.62-1.06,1.2-1.11.07.86,0,1.3a23.9,23.9,0,0,1-.95,2.23s-.94.65-1.38.55.3-1.46-.11-1.28a2.36,2.36,0,0,0-.8.79l-.69.2-.92.94-.57,0a11.55,11.55,0,0,1-1,1.52c-.52.62-.85.08-1.28.12a1.06,1.06,0,0,0-.68.34,5.45,5.45,0,0,0-1.05,1.09c-.25.46.15.14.87.21s.4-.32.81-.64.71-.06,1.28-.11.63.66.52,1.1-1.26.25-1.69.29-.94.66-.94.66l-.55.33s-.28,0-1.29,0,0-.42,0-.42-.76-.51-1.18-.33a5,5,0,0,0-1.51.7c-.67.49-.69.35-1.38.55s-.88-.21-.88-.21l-1.09.67a4.77,4.77,0,0,1-1.37.7c-.43,0-.62-.52-.82-1.22s.09-.58.52-.62.29.11.86.07.79-.79,1.2-1.11.55-.19.55-.19a8.39,8.39,0,0,0,1.85-.16,2.53,2.53,0,0,0,.94-.66c.53-.47.45.25.88.21l.43,0-.07-.85.75.5a2.67,2.67,0,0,0,1.11-.38c.55-.33-.1-1.28-.1-1.28a3.93,3.93,0,0,1,.81-.5,12.23,12.23,0,0,1,1.26-.4,1.67,1.67,0,0,0-.65-.8c-.45-.24-.25-1.27-.25-1.27A7.5,7.5,0,0,0,373,547c-.74-.22-.84-1.5-1.05-2.2s.57-1.63,1-2.09.44.11.48.53.23,1,.3,1.7.35.83.35.83l.71-.06.51-.77a1.4,1.4,0,0,1,1.14-.1c.59.24.28,0,.82-.35s-.07-.86-.07-.86-1-.34-1.07-.76,1.79-.88,2.22-.91.08-.59-.11-1.14a1.22,1.22,0,0,1,.29-1.6c.66-.64,2.09-2.34,1.86-3.32s-.68.49-1.06,1a6.45,6.45,0,0,1-1.6,1.42,6.33,6.33,0,0,0-2,1.76c-.51.75-.31,1.31-.88,1.5s-.62-.66-.62-.66-.29,0-1.41.27-.35-.69.19-1,.68-.49,1.22-.82.31-1.32.39-2,.67-.64.67-.64a3,3,0,0,0,.29-1.6c-.2-.56-.56.2-.95.66s-.53.47-1.24.54-.34-.55-.55-1.39-.4-1.26-.83-1.22,0,2.87,0,2.87l-.43.09-.79-.32a5.79,5.79,0,0,1-.18,1.17c-.15.49-.65.25-.65.25a2.36,2.36,0,0,0-.08-.95c-.15-.66-.31-.36-.9-.4s-.43.51-.69.82-.39-.15-.89-.4-.59-.23-1.39.5-.44.43-.85.18-.68-.13-1.08-1.53-1.32-.84-1.32-.84l-.41.8a2.22,2.22,0,0,0-.85.07.55.55,0,0,0-.11,1c.31.25.06.66-.22.78a9.31,9.31,0,0,0-.82.45,2.54,2.54,0,0,0,.2,1.13c.22.37.57,0,.87.12s.11.18.14.56-.31.88-.17,1.25.69.33,1,.11.14-.58.25-1.55,1.08-.67,1.83-.83.87,1.26.87,1.26a2.15,2.15,0,0,1-1.08.67c-.65.16.07.76.56.91s.7,1.47.38,2.16-.43-.53-1.21-.75-.83.35-.9.65-.17,1.35-.17,1.35-.3.89-.54,1.48-.4-.25-.53-.62-.26-.74-.52-1.58.32-.69.86-1-.18-1-.18-1-.53.52-.8.74-.29-.07-.57,0-.16.4-.47,1.19-.62.53-.58,1-.66,1.11-1,1.43a4.35,4.35,0,0,0-.9,2.84,3.06,3.06,0,0,0,.46,2c.23.36.76-.07,1.71-.15s.9-.65,1.06-1,.41-.8.69-.83.64.71.77,1.18,1.07.09,1.78-.45.22-.78.39-1.08.37-.13.91-.37a4.46,4.46,0,0,1,2.12.1,23.73,23.73,0,0,0,2.49.07c.67,0-.16.4-.61.63a6.83,6.83,0,0,1-1.32.31,10.87,10.87,0,0,0-1,.47c-.36.12-.68-.14-1-.49a.65.65,0,0,0-1,.76c.26.74.33.44-.3,1s-.93.27-1.73.82a1.66,1.66,0,0,1-1.31.4c-.38,0,.15-.49,0-.86s-.38,0-1.11.38-.28.12-1.31.31-.65.25-1.46.79.3.26.88.31A5.33,5.33,0,0,1,360,554c.49.15-.8.74-1.35,1a3.47,3.47,0,0,1-1.4.32c-.67.05-.48,0-.76.16a1.8,1.8,0,0,0-.77.92c-.25.5,0,.57.09,1.05s-.17.3-.43.51-.79-.22-.79-.22a9.36,9.36,0,0,1-1-.58c-.5-.34-.48,0-1,0s-.49-.15-.43-.54.46-.23,1.39-.5.62-.53.89-.75a3.25,3.25,0,0,0,.8-.64c.35-.41.17-1.26.41-1.85a21.6,21.6,0,0,1,1.17-1.92c.17-.3-.61-.51-.92-.68s-.56-1-.69-1.38a3.05,3.05,0,0,1,.61-1.76c.26-.31.14-.59.11-1s.24-.5.87-.94,0-.81,0-.81a1.07,1.07,0,0,1-.22-.84c.1-.44.26-.31.85-.07s.59.09,1,.34.85-.22,1.09-.67.55-.34,1-.66-.78-.79-.78-.79l-.8-.79a1.55,1.55,0,0,0-1,0c-.41.17-.67.48-1.36.83s-.44-.11-.88-.21a5.41,5.41,0,0,1-1.2-.61l-1,1.81-.17,1.3a4.32,4.32,0,0,0-.82.5c-.4.32.1,1.14-.28,1.6s-.29,0-.71.06-.48-.53-.48-.53l-.32-.4s.11-.29.93-.79.16-1.45.16-1.45l-.93-.78.52-.62.5-.9-1.21-.61.92-.94a5.76,5.76,0,0,1,1.46.3c.6.23.31.26.89.21s.54-.34.92-.8.69-.35.69-.35l1,.2L358,538s-.22-1-.26-1.42.66-.63.66-.63l.84-.21.19-1.17a3.86,3.86,0,0,0,1.15,0c.71-.07.12-.3.08-.72s.51-.62.51-.62l.08-.73.67-.63s.51,1,1,1.06.32-1.17.27-1.74a5.55,5.55,0,0,0-.24-1.13l-.61-.37a4,4,0,0,0-.42-1.54c-.32-.4-.65.77-.65.77s-1.19,2.83-1.74,3-.6-.23-1.58,0-.23.59.25,1.26-.37.61-1.34,1-.72.06-1.1.53-.21.88-.32,1.31-.67.49-1.1.53-.69.35-1-.06.51-.76.51-.76.95-.65,1-1.09a5.44,5.44,0,0,0-.14-1.56c0-.43-.46-.4-.87-.21s-.24.59-.77,1.06a2.35,2.35,0,0,1-1.24.54.52.52,0,0,0,.2.71c.46.24-.08.72-.08.72l-.71.06a6.46,6.46,0,0,0-.76,1.21c-.36.75-.43-.11-.78-.79s-1.17-.33-1.17-.33a2.46,2.46,0,0,0,0,1.29c.19.56.08.86-.63.92a1.17,1.17,0,0,1-1.06-.63s-.7,1.79-1.2,2.69,1.1,1,1.1,1l.88-1.37a3.23,3.23,0,0,1,1.5.73c.47.53.63.66.53,1.25s-.14,0-.83.21-.58-.09-1.14.1-.38.61-1.05,1.1a1.33,1.33,0,0,1-1.44,0,8.11,8.11,0,0,0,.7,1.37c.5.81.17.42,0,1.44s-.57,0-1-.34a2.92,2.92,0,0,1-.62-.67,1.86,1.86,0,0,1-.83.37c-.43,0-.17-.28-.21-.7s.25-.45.49-.91a.72.72,0,0,0-.21-.84l-1,.09c-.71.06-.35-.83-.35-.83l-.84.36s-.93.8-1.59,1.43.58,1.67.58,1.67a2.22,2.22,0,0,1-1.1.53c-.84.21-.32-.41-1.36-.74s-.63.91-.7,1.77a5.83,5.83,0,0,1-1.5,2.57,1.68,1.68,0,0,1-2,.46c-.88-.21,0-1.58,0-1.58l-.59-.23s-.35.89-.58,1.63-.69.2-1.54.41-.64.78-.64.78-1.51.85-2.05,1.18a2.66,2.66,0,0,0-.83,1.94,4.62,4.62,0,0,1-1.11,2.1,5.93,5.93,0,0,0-.85,1.79l.81-.64,1.27-1.83a2.06,2.06,0,0,1,.12,1.42c-.22.74-.75,1.21-2.62,2.81s-1.25.4-2.09.61-.39.47-.35,1,.06.56-.55,1.76-.7.21-1.63-.57-1.07-.76-1.3-1.75.85-.08,1.7-.29-1.37-.88-2.4-1.22-1,.37-.63,1.06A1.82,1.82,0,0,1,318,562a10.17,10.17,0,0,1-1.68.43c-.57.06-.72-.07-.79-.93a12.43,12.43,0,0,1,.48-2.62c.08-.73-.72-1.66-1.23-2.62s-.67-2.66-1.13-3-.75,1.22-.75,1.22a6.15,6.15,0,0,0-1.31-1.9c-.61-.38-1.1-2.63-.58-3.25s.5.82,1,1.78.41-.18.51-.76a9.21,9.21,0,0,0-.73-3.38c-.32-.4-.49-.67-1.32-.31s-.29-.12-.52-1.1a6.42,6.42,0,0,1,0-1.86c-.05-.57-.93-.78-1.36-.75a1.85,1.85,0,0,1-1.17-.32c-.46-.25,0-.43.93-.8a6,6,0,0,0,1.63-1c.55-.33,1.9-1.31,2.3-1.63s.17-1.3.17-1.3l-1.4.41a11.74,11.74,0,0,1,1.05-1.1c.41-.32-.64-.8-.82-1.21s.49-.91.49-.91l-1.07-.76a3.8,3.8,0,0,1,.51-.77c.39-.46-.41-1.39-.88-1.92s-.58-.09-1.54.42-.94.8-1.44,0,.74-1.36.74-1.36l.05-1.15.08-.72s.18-1.16.29-1.6a2.23,2.23,0,0,0-.45-1.83c-.46-.38-.73-.08-1.42.13s-.56,1.77-.56,1.77a5,5,0,0,0-1.4-1.17c-.75-.36-.6,1.2-.4,1.9s-1.55,2-1.55,2a3.87,3.87,0,0,0-1.05,1.09c-.5.76-.74-.22-1.87-.12s-.77,1.07-1.28,1.83-.37-1-.37-1l-1.19-.47a15.11,15.11,0,0,0,.67-2.21c.2-1-1.49-2.3-2.59-3.35a15.08,15.08,0,0,1-2.62-3.79c-.19-.55-.53.48-.78.93s-.23.6-.56,0-.21-.69-.13-1.42a5.09,5.09,0,0,0-.14-1.57s-1.16-.18-1.34-.59a7.33,7.33,0,0,1-.07-2.43c.08-.73,1,1.35,1,1.35s.29-1.61.73-3.08-.17-2-.22-2.56-.33-.4-.11-1.28a3.48,3.48,0,0,1,1.7-1.87c.41-.18,0-1.15.41-1.76s2.55-.36,4.7-.41a40.55,40.55,0,0,1,7,.11c2.33.37,2.29-.06,2.29-.06s-.58-.09-2.5-.64-3.6-.26-6.05-.47-5.88.08-7.88.11-2.89,1.25-3.87,1.63-.92.94-1.28,1.69-1.22.82-2.19,1.19.64.81,1.05.48a5.13,5.13,0,0,0,.66-.63s.91.64,1.33.46a1.08,1.08,0,0,0,.5-.76s.47.39.27,1.41-1.39.55-1.39.55l-.83.22.22,1,.36.83-.71.06L284,515l-.79-.79-1.05,1.09a8.38,8.38,0,0,1-.28,1.74c-.22.74-.46-.39-.46-.39a9.87,9.87,0,0,1-.29-1.69c-.09-1,.38-.61.78-.93a5.13,5.13,0,0,0,.66-.63,4.93,4.93,0,0,0-1.05-.48c-.44-.11-1,.37-1.38.55s-.81.64-1.49,1-.87,1.51-1.78,2.59-1.06,1-1.76,1.16-.37.75-.57,1.63a2.67,2.67,0,0,1-1,1.94c-.92.94-3.07,2.57-4.38,4a15.26,15.26,0,0,1-2.26,2.06l-1.27.26a3.6,3.6,0,0,1-.34,1,1.58,1.58,0,0,1-.8.64l-.7.21S267.39,529.84,268.14,532.5Z" fill="green"  style="mix-blend-mode: overlay" stroke="black" stroke-width=".5"&gt;&lt;/path&gt; &lt;/g&gt;</v>
      </c>
      <c r="C211" t="s">
        <v>266</v>
      </c>
      <c r="D211" s="6">
        <f t="shared" si="9"/>
        <v>0.26923076923076922</v>
      </c>
      <c r="E211" t="s">
        <v>267</v>
      </c>
      <c r="F211" t="s">
        <v>264</v>
      </c>
      <c r="G211" t="str">
        <f t="shared" si="10"/>
        <v>Nelson Marlborough</v>
      </c>
      <c r="H211" t="s">
        <v>286</v>
      </c>
      <c r="I211" t="s">
        <v>265</v>
      </c>
      <c r="J211" t="s">
        <v>1048</v>
      </c>
      <c r="K211" t="s">
        <v>287</v>
      </c>
      <c r="L211" t="s">
        <v>265</v>
      </c>
      <c r="M211" t="s">
        <v>288</v>
      </c>
      <c r="P211" t="s">
        <v>292</v>
      </c>
      <c r="Q211" t="s">
        <v>265</v>
      </c>
      <c r="R211" t="s">
        <v>1048</v>
      </c>
      <c r="S211" t="s">
        <v>293</v>
      </c>
      <c r="T211" t="s">
        <v>265</v>
      </c>
      <c r="U211" t="s">
        <v>1048</v>
      </c>
      <c r="V211" t="s">
        <v>294</v>
      </c>
      <c r="W211" t="s">
        <v>265</v>
      </c>
      <c r="X211" t="s">
        <v>1048</v>
      </c>
      <c r="Y211" t="s">
        <v>272</v>
      </c>
      <c r="Z211" t="s">
        <v>265</v>
      </c>
      <c r="AA211" t="s">
        <v>1048</v>
      </c>
      <c r="AB211" t="s">
        <v>225</v>
      </c>
    </row>
    <row r="212" spans="1:47" x14ac:dyDescent="0.3">
      <c r="A212" t="s">
        <v>17</v>
      </c>
      <c r="B212" t="str">
        <f>CONCATENATE(C212,D212,E212,Tooltips!B14,F212,A212,H212,I212,$AC$203,J212,K212,L212,$AC$203,M212,P211,Q211,$AC$203,R211,S211,T211,$AC$203,U211,V211,W211,$AC$203,X212,Y212,Z212,$AC$203,AA212,AB212)</f>
        <v>&lt;g opacity="0.269230769230769" style="mix-blend-mode: overlay"&gt;&lt;title&gt;Northland DHB @Pop = 179370 ,   Confirmed  = 44, new today= 0 ,Active 0 ,Recovered 44 ,Deaths 0, &lt;/title&gt;  &lt;path id="Northland" d="M342,107.46a1.58,1.58,0,0,1,.06.91l-.36.27a.56.56,0,0,1-.14-.8C341.85,107.38,342,107.46,342,107.46Z" fill="red"&gt;&lt;/path&gt; fill="green"  style="mix-blend-mode: overlay" stroke="black" stroke-width=".5"&gt;&lt;/path&gt; &lt;path d="M338.46,105a11.11,11.11,0,0,1,2.59-1c.71,0,.15.28.29,1.08s0,1.23-.35,1.49-.63-.09-.9-.45A9,9,0,0,0,338.46,105Z" fill="green"  style="mix-blend-mode: overlay" stroke="black" stroke-width=".5"&gt;&lt;/path&gt; &lt;path d="M330.89,103.37s-.57-.29-1.05-.57c-.07-.14-.33-.64.09-.8s.58.41.93.65S330.89,103.37,330.89,103.37Z" fill="green"  style="mix-blend-mode: overlay" stroke="black" stroke-width=".5"&gt;&lt;/path&gt; &lt;path d="M329.87,102.83l0,0-.32-.21Z" fill="green"  style="mix-blend-mode: overlay" stroke="black" stroke-width=".5"&gt;&lt;/path&gt; &lt;path d="M387.61,172c-.35-.25.21-.56.84-.46a4.06,4.06,0,0,1,1.95,1.7l-.84-.05S388,172.21,387.61,172Z" fill="green"  style="mix-blend-mode: overlay" stroke="black" stroke-width=".5"&gt;&lt;/path&gt; &lt;path d="M379.68,196.32c1.54-1,1.45-.41,2.81-2s4.3-5.21,4.3-5.21h0a25.33,25.33,0,0,1-2.57-4.43c-1-2.44-.64-2.48-.53-2.45l-1.36-.49-.32,1.63-1.44,1.89-.78-2.05.51-1.39,1,1.4.2-1.61.49-.7a1.74,1.74,0,0,0-.06-1.08,2.65,2.65,0,0,1-.18-2.22c.29-1.43-.49-.47-1.92-.42s-1.36-.37-2.43-1-1.06-1.32-2.18-1.87.11,2.16.11,2.16a13.13,13.13,0,0,1-.86-1.76c-.57-1.33-.24-1,0-1.71s-.15-1.62,0-2.54-.31-2.54-.37-3.62,1.93-2.26,1.93-2.26a2.79,2.79,0,0,0-1.31-.79c-.86-.26-1-.71-1-.71l-.65-.23-2.15.25a6.13,6.13,0,0,0-1.82.11c-.38.21-.58-.17-1.28-.66s-.88.09-1,.93.86.94.34,1.51-1.7.1-2.32-.34.09-.63.56-1.47a2.59,2.59,0,0,0-.09-2,2.67,2.67,0,0,0,.21-1.95,10.38,10.38,0,0,1-.27-3.44c.06-1.24.39-.89.39-.89s.79,1.37,1.22,2.25a8.81,8.81,0,0,0,1.77,2.28,4.17,4.17,0,0,0,2.84.25,10.23,10.23,0,0,0,1.2-.55c.33-.13,0,.95,0,.95l.68.36a6.28,6.28,0,0,1,.93-.51c.7-.33,1.23.4,1.13,1.71s-.12.5.27.43a2.84,2.84,0,0,1,1.85,1.18c.23.51-.67.8-.79,1.3s1.47.56,2,.68,1.34-.1,1.44-.73-.87-1.08-1.18-1.64-.71-1.65-1-2.22.54-1.12.89-1.45-.5-.94-.5-.94-1.15-.68-1.27-1,0-.56-.3-.91-.83.35-.83.35a1.28,1.28,0,0,1-1.19-.6c-.55-.73.68-1.15.68-1.15a1.36,1.36,0,0,0,1.06-.19c.35-.33-.1-.53-.53-1.07s-.15-.45-.13-1.14a2,2,0,0,0-1.66-1.61c-.76-.08-.92.16-1.74-.18s-.58-1,0-1.42.56-.31,1.22-.08.69.49,1,.71.37-.21.71-.2.71.49,1.15.69.35-.34.27-1.21.41-.76.41-.76.1-1,.13-2.34-1.65-2-2.78-2.18a1.46,1.46,0,0,1-1.24-1.21,4,4,0,0,0-.71-1.31c-.64-.92-.43-.54-.41-1.57s.51-.57-.61-1.94-.62-.78-.77-1.23a11.33,11.33,0,0,0-.34-1.51c-.25-.65-1.06-1-1.36-.38s-.56.3-1.24-.05a1,1,0,0,0-1.4.17c-.22.32-.44.29-.69,0s-.19-1.06-.48-2.31-1.69-2.23-2.78-3-.67-1-.67-1a6,6,0,0,1,1.86.83,18.1,18.1,0,0,0,2.08,1.34c.6.3.31.56.58,1.33s.84.13.84.13a2.8,2.8,0,0,0,.14-1.53c-.08-1.22-1-1.53-1.43-1.94s-.1-.53.28-.73,1-.11,1.64-.36-.19-.72-1-.78a3.41,3.41,0,0,0-1.4.18s-1,.37-1.52.67-.89-.38-1.29-1.13a3.55,3.55,0,0,1-.48-2.31c.12-.85-.32-1-.32-1a8.92,8.92,0,0,0,1.16-1.5c.26-.53.11-1,.1-1.8s.6-.85,1.06-1.35-.17-.58-.59-.64a4.55,4.55,0,0,0-2.15.58c-1,.46-.45,1-.07,1.59s0,.61-.26,1.21-.79-.21-1.21-.27a.42.42,0,0,0-.48.36,4.09,4.09,0,0,0,.55,1.2c.36.48,0,.55-.28.73s-.49-.46-.61-1.12-.5-.12-1.17.34-.6,0-1.39-.16,0,.47.5.94.71.49.29,1.25-1.59-.54-1.88-.63a4.38,4.38,0,0,1-2.09-1c-1.41-1-1.4-1.32-1.31-.79s0,.47-.16,1.39.43.89.79,1a9,9,0,0,0,.93.17c.28.09,1,.71,1.46.9a4.38,4.38,0,0,0,1.55.28c.76.07.88.73,1.63,1.49s-.45,1-1,.79a6.37,6.37,0,0,1-1.74-1c-.63-.43-.59.18-.75.41s-.66.12-1.43.39-.59.51-1,1.14-.13,1.19.25,1.8-.37.2-.92-.18-1.26-.53-1-1.26.34,0,.57-.65a4.74,4.74,0,0,0-.7-2.81c-.39-.62-.85-.95-1.47-1.73a4.25,4.25,0,0,1-.75-1.91l.82-1.17c.54-.78,0-.48-.79-1s-1,.11-1.57.42-1.31.37-1.56.07a1.9,1.9,0,0,0-1.07-.63c-.5-.12-1.2.55-1.2.55s-.25-.64-.42-1.22,1.14-.13,1.61-.15a3,3,0,0,0,1.44-.39c.69-.33-.46-.67-1.1-.76s-.55-.05-1-.58.12-.84.84-1a9.55,9.55,0,0,1,2.56-.18c.42.06.41.41.56,1.2s.38.62,1.09.77.56-.31.89-.78.9-.29,1.27-.15.95,0,.72-.54-1.15-.69-1.36-1.54-.49-.8-.61-1.12-1-.92-1.6-.53-.61.38-1.79-.1-1.46.26-1.47.6-.5-.12-.94-.31-1-.37-1-.37-.29.26-1.71,0-.56-.86-1-2-.24-1-.23-1.33-1.16-1.5-1.76-1.81-.6-.3-1,0-.61,0-1.22-.74-.06-1.08.44-2.13.18-.92-.11-1-.62.72-.89,1.11-.54.09-1.37-.37-.45.15-.74.4a1.68,1.68,0,0,0-.42.76,7.13,7.13,0,0,1-1.61-.19c-.78-.21-.57.64-.73.88s.54.72.74,1.09-.85.57-1.41.87.09.53.29.9.69,1.18.69,1.18-.55.78-1,.8-.92-.53-1.4-.17-.48,1.18-.8,1.31-.22-.51-.05-1.09-.35-.82-.5-1.28.59-.51,1.16-.81.37-.55.58-1.34-.51-.93-.63-1.26.61-.37.67-.8-.52-.25-1.31-.45-1,0-1.42-.3-.37-1,.25-1.68-.3-.56-.79-1a2.84,2.84,0,0,0-1.2-.61l-.16,1.4a2.69,2.69,0,0,1-1.11.74c-.82.35-.28-.09-1.35-.72s-.75-.75-.92-1.34-.86-.6-1.26-.53a.72.72,0,0,0-.53.44l-1-.1-.18-1.41a3.14,3.14,0,0,0-.78-.54c-.29-.09-.23.66-.5,1s-.39.07-.87.09.11,1,.46,1.49,0,.34-.22.66.28.77.28.77a10.41,10.41,0,0,1,1.42,0c.55,0,.12.66.07,1.56s.12.66.37,1.3-.65.59-1.09.4-.53-1.07-.85-1.29a4.5,4.5,0,0,0-1.7-.72,2.11,2.11,0,0,0-1.33.57c-.43.28-.57.65-.91.64s-2.25-1.92-3.19-2.57-1.08-.29-1.16-1.17a3.62,3.62,0,0,0-.91-1.68c-.21-.37-.49-2,.24-2.5s.63-.25,1.64-.36.53.25.91.52.54-.44.63-.72.46-.5.93-.51a4.42,4.42,0,0,0,1.33-.24c.58-.17-1.9-1.44-1.9-1.44a5.78,5.78,0,0,0,.81-.83c.22-.31.28-.73-.21-.84s-.85.21-1.6.28-.63,1.06-.63,1.06a7.28,7.28,0,0,1-.51-.93c-.22-.51.08-1.11.34-2s-.73-1.45-.73-1.45a19.26,19.26,0,0,0-1.49,1.29c-.45.49.37,1.3.49,2a1.45,1.45,0,0,1-.34,1.16l-2,.56a2.42,2.42,0,0,1-1.41.18c-.36-.14-.88.43-.76,1.09s.32,1,.76,2.74a20.57,20.57,0,0,0,1.55,3.76s-.09.63-.21,1.12-.69,0-1.34-.23-.44.62-.56,1.12.2.72.45,1.36-.44.62-1,.71-.91.3-1.45-.08-1.39-.85-1.63-.67,0,1,0,1.29-.57.65-.57.65l-.69-1.18s.17-.58.4-1.23-.48-1.15-.36-1.64.71-1,1.28-1.66a11.15,11.15,0,0,0,1.73-1.82c.82-1.17-1.78-1.94-3.2-2.23s-2.79-1.49-3.74-1.8a10.25,10.25,0,0,1-3.2-1.9c-1.35-1.06-1.23-3.06-1.82-3.71s-.44-1.35-.05-1.42,1.07.63,1.64,1.14a8.26,8.26,0,0,1,1.2,1.77c.29.43.87.26.94-.5s-.92-1.34-1.47-1.73,0-.34-.05-1.08-1.24-1.22-2.41-2a19.62,19.62,0,0,1-3.13-3c-1.26-1.34-1.23-2.71-1.52-4a33.69,33.69,0,0,1-1-3.65c-.16-1.27.13-1.18-.18-1.74s-1.18-.47-1.18-.47-.62-.44-.58.17a6.66,6.66,0,0,0,1,2.69c.69,1.17-.06,1.58-.31,2.1s.16,1.27.28,1.93-.26.87-.63.73-.3-.56-.41-1.57-.22-.85-.16-1.27a5.05,5.05,0,0,1,.24-1.34c.19-.44.12-.5-.35-.83s-.86.56-.86.56-.15-.1.13-.84a1.27,1.27,0,0,0-.55-1.54c-.39-.27-.64.25-.83.69s-.48.36-.61,0-1-.36-1.5,0-.81.82-1.28.49-.07-.74.36-1a1.58,1.58,0,0,0,.65-.59c.22-.31-.52-.59-.72-1s.63-.73.63-.73a2.74,2.74,0,0,0,1.1.08c.32-.12,0-.48-.08-.88s.16-.23.4-.41a1.49,1.49,0,0,0,.34-1.15c0-.48-.42-.88-.63-1.26s.06-.42.42-.76.46.33,1,.37a1.07,1.07,0,0,1,.91.52c.26.3-.31.6-.45,1s.08.4.28.77.39.28.86.26.43-.28.77-.27,0,.34-.16.57-.46.49-.4.89.71-.09.71-.09a3.18,3.18,0,0,1,1.31-.13,8.86,8.86,0,0,0,1.06.22s0-.71-.38-.95-.53-.73-.63-1.84a10.5,10.5,0,0,1,.27-3.12,5.13,5.13,0,0,1,1-2.12c.33-.47.88-.26,1.63-.08s0-.32-.23-.68l-.81-1.09a1.23,1.23,0,0,0-1.49-.35c-.56.3-.42,1.1-.55,1.53a19.17,19.17,0,0,1-.64,2.17c-.3.66-.76.34-1.31.13s-1.42-.47-1.42-.47a14.32,14.32,0,0,1-2.6-.26,8,8,0,0,0-2.17-.64c-1.81-.4-.33.47-.62,1.13a11.36,11.36,0,0,0-.42,1.1s-.64.43-1.2.73-.8.14-1.43,0-1,.17-1.83.11-2,.36-2.81.3a8.05,8.05,0,0,1-2.79-1.25c-1.13-.62-1.25-.71-1.26-.19s.95,1.88,1,2.6-.64.42-1.24.53-.61.61-.58,1.33,1.61.43,2.09.24a1.32,1.32,0,0,1,1.45.67c.19.48,0,1.23.39,1.67s1.16.11,1.82.4a4.45,4.45,0,0,1,2.06,1.79c.34.76,4.24,5.4,5.08,6.68s2.64,2.2,3,2.65l6.8,7.71s6.13,6.91,9.14,12.33,2.52,9.6,2.21,11.29-2,2.1-2.68,2.83-1.19.21-1.19.21a2.71,2.71,0,0,0-.38-.95c-.27-.37-.83-.06-1.39.24s-.34,1,.17,1.51.92,1.17,1.42,1.69a13.28,13.28,0,0,1,2.39,3.07c.65,1.32.09,1.11.09,1.11l1,.92c.46.67.59.3,1,.1a10.24,10.24,0,0,0,1-.59l1.1-.73s-.09.63-.27,1.55-.76.75-1.26.63-.66.46-.39.89a24.68,24.68,0,0,1,1.73,2.83,4.82,4.82,0,0,0,1.34,1.75,11,11,0,0,0,.35-1.5,2.45,2.45,0,0,1,.59-1.67,13.43,13.43,0,0,0,1.63-2.34c.42-.76.65-1.76,1.15-2.8s.08,1.21.14,1.95a4.39,4.39,0,0,1-1,2.3,11.62,11.62,0,0,0-1.24,2.62c-.2.79-.25.52-.63,1.07s.44.19.76,1.23,6.33,8.38,6.88,9.1.73.28.81,0a2.17,2.17,0,0,0-.3-1.72c-.44-.54-.14-.8.11-1.32a6,6,0,0,0,.59-2,4.68,4.68,0,0,0-.59-1.8c-.3-.57-.05-.27-.08-.88s.41-.41.89-1.11-.09-.53-.33-1.52.62-.72,1.36-.44.35-.34.83-.7.24,1,.78,1.71.56-.3.81-.83.41-.41.77-.27a2,2,0,0,0,1.24.06c.32-.13.12-.85.35-1.5s.67-.12,1.19.13a3.29,3.29,0,0,0,1.09.42c.43.06.71-.67.93-1.32s-.13-.8-.64-1.73a14,14,0,0,1-.95-2.64c-.29-.9.82-1.51,1-1.27s.25.64.71,1.31.23,1.33.43,2,.92,1,1.16.82.11-1.32-.13-2a.66.66,0,0,1,.65-.93c.35,0,.49.8.84,1.28s.58.18,1.53.14,1-.37,1.2-.21-.18.58-.56,1.13a18.29,18.29,0,0,1-1.36,1.6c-.56.65-.24.52-.2,1.13s-.08.77-.45,1-.16-.11-.8-1-.46-.33-1.09-.42-1.3,2.34-1.55,2.87.65.57.74,1.1-.44,1-.92,1.32-.6-1.46-1.27-1.35.35.83.26,1.46-.69.33-1.08.06-.28-.78-.37-1.31-.57-.51-1.26-.53,0,1,0,1.38-.43.28-1.25.29-.15-.63-.15-.63l-.88.26,0,1.54-.41.59-.74,1.05c-.24.35.54.73.54.73l-.93,1.08-.62,1.14.37,1a9.22,9.22,0,0,1-.07,1.34c-.09.63-.13.44-.61.62s.06.92.06.92l.61,1.12L311,149s.14.79.47,2.07,3,3,4,4a17.59,17.59,0,0,1,2.27,3c.84,1.29,7,7.68,7,7.68s7.32,9,7.7,9.92,7,9.42,8.12,10.56,7.05,8.59,7.82,9.48.67,2,1,3,1.65,5.86,1.51,6.81.81,1.09,1.52,1.06,1.13-.61,1.76-1a3.47,3.47,0,0,1,2-.35c.71,0,.91-.06,2.06-1.7s.07-1.34-.33-3-1.71-1.55-1.71-1.55a1.1,1.1,0,0,1,0-1.22c.37-.79.36-.27.82-1.17s-.15-.8-.61-1.13-.68.22-1.31.13l-1.58-.23a7.89,7.89,0,0,1-.53-1.24,2.87,2.87,0,0,0-1.19-1.53c-.58-.41-1.8-2.66-2.57-3.54s-2.7-3.11-3.68-4-1.37-2.52-1.7-3.8a15.64,15.64,0,0,0-1.94-3.45,15.33,15.33,0,0,0-2.34-3.38,3,3,0,0,1-.91-1.68s.51,0,1.42,0,.78-.85.9-1.29-.45-.84-.72-1.2-.23-.68,0-1.74,1.85-1.15,1.85-1.15a3.58,3.58,0,0,0-1.33.65c-.72.53-.14.94,0,1.54s1,1,1.19,1.53a2.16,2.16,0,0,1-.56,2c-.61.62-1.05,1-.63,1.65a23.49,23.49,0,0,0,2.28,2.46,8.55,8.55,0,0,1,1.31,3.36c.14.79,2.44,4.49,3.9,6.38s1.83,1.11,2.25.53,1.06.22,1.16.82.31.56,1,.34,1.55-.48,2.08.75,1.28,1.42,1.93,2.23a37.14,37.14,0,0,0,2.92,2.56c.73.69.63.09,1.22,0s.56.21.74.69.92,1.16,1.05.73.31-1.18.79-1.37.71,0,1.4-.76-.54-.72-.83-1.8a4,4,0,0,1,0-1.94s-2.31-.92-2.67-1.17a6.05,6.05,0,0,0-1.41-.47l-1.52.68a3.41,3.41,0,0,1,0-.71c0-.52-.12-.08-.66-.81s.13-.43.26-.86,0-.72.3-1.18,1.22.5,1.23,0,0-.71,0-1.22.09-.63.89-.78.3.57.05,1.43.53.73.53.73.46-.91.75-1.57.66.29.66.29-.23,1.58-.4,2.33.08,1.63.8,1.6,1.19-.21,1.41.47,1.6.95,2.07,1.27-.53.5-.53.5a1.05,1.05,0,0,0-.37.79c0,.51.27.36.62.6s1.16-.41,1.16-.41l.57-.81s.17-.75.35-1.5.16-.23.57-.82.56-.3.93-.57-.26-.88-.48-1.56.17-.75.46-1.41,1,.54,1,.54a8.18,8.18,0,0,1,1.59,1.46c.54.72-.76.34-1,.69a1.92,1.92,0,0,0-.15,1.46c.1.6.14.79.14.79a4.35,4.35,0,0,0-1.88.44c-.44.38-.31,1.69-.31,1.69l-.44.39-1.1,1.32a7.15,7.15,0,0,1,.09,1.11c0,.52-.76.34-1.11.1a4.23,4.23,0,0,0-1.3-.39,11.39,11.39,0,0,1-1.18,1.44c-.52.5.38,1,.38,1a10,10,0,0,1,1.29.39c.56.2.19.47.78.88s.6-.62,1.17-.92.79-.14,1.3-.13.6-.11.93-.57.17-.75.55-1.53.48-.19.48-.19a2.36,2.36,0,0,0,1.15.1c.59-.1.72-.54,1.16-.92s.4-.07,1.6-.28.72-.54.93-1.09-.26-.88.35-1.5.51.53.69,1a4,4,0,0,1,.23,1.91c-.13.44-1.6.8-1.6.8l-1.08.29a1.87,1.87,0,0,1-.25.87c-.25.35-1.15-.1-1.58-.23s-.38.78-.86,1.48-.38.78-.94,1.09a6.49,6.49,0,0,1-1.56.47,6.42,6.42,0,0,1-1.67.41,8.53,8.53,0,0,0-1.11.09s-.47-.33-1.67-1.35-1.21.73-1.21.73l.15,2s-1.24-.7-1.45-.15-.32,1.7.35,3.73,1.52,1.07,2.81,1.45,0-1,0-1a1.1,1.1,0,0,1,1.24-.53c.95.15.85.78,1.47,1.39s2.26,0,2.26,0a3.54,3.54,0,0,0-.73-1.21c-.5-.52-.15-.28,0-.71s1.36-.45,1.36-.45l.65-.93-.21-1.2a5.56,5.56,0,0,1,2.26,0,14.68,14.68,0,0,0,3.44-2.1A18.32,18.32,0,0,1,379.68,196.32Z" fill="green"  style="mix-blend-mode: overlay" stroke="black" stroke-width=".5"&gt;&lt;/path&gt; &lt;/g&gt;</v>
      </c>
      <c r="C212" t="s">
        <v>266</v>
      </c>
      <c r="D212" s="6">
        <f t="shared" si="9"/>
        <v>0.26923076923076922</v>
      </c>
      <c r="E212" t="s">
        <v>267</v>
      </c>
      <c r="F212" t="s">
        <v>264</v>
      </c>
      <c r="G212" t="str">
        <f t="shared" si="10"/>
        <v>Northland</v>
      </c>
      <c r="H212" t="s">
        <v>290</v>
      </c>
      <c r="I212" t="s">
        <v>265</v>
      </c>
      <c r="J212" t="s">
        <v>1048</v>
      </c>
      <c r="K212" t="s">
        <v>291</v>
      </c>
      <c r="L212" t="s">
        <v>265</v>
      </c>
      <c r="M212" t="s">
        <v>1048</v>
      </c>
      <c r="X212" t="s">
        <v>1048</v>
      </c>
      <c r="Y212" t="s">
        <v>273</v>
      </c>
      <c r="Z212" t="s">
        <v>265</v>
      </c>
      <c r="AA212" t="s">
        <v>1048</v>
      </c>
      <c r="AB212" t="s">
        <v>225</v>
      </c>
    </row>
    <row r="213" spans="1:47" x14ac:dyDescent="0.3">
      <c r="A213" t="s">
        <v>8</v>
      </c>
      <c r="B213" t="str">
        <f>CONCATENATE(C213,D213,E213,Tooltips!B15,F213,A213,H213,I213,$AC$203,J213,K213,L213,$AC$203,M213,P212,Q212,$AC$203,R212,S212,T212,$AC$203,U212,V212,W212,$AC$203,X213,Y213,Z213,$AC$203,AA213,AB213)</f>
        <v>&lt;g opacity="0.269230769230769" style="mix-blend-mode: overlay"&gt;&lt;title&gt;South Canterbury DHB @Pop = 60220 ,   Confirmed  = 22, new today= 0 ,Active 0 ,Recovered 22 ,Deaths 0, &lt;/title&gt;  &lt;path id="South Canterbury" d="M244,772.8c-2.2-.83-2-1.16-3.52-1.27s-1-5.49-1-5.49a30.69,30.69,0,0,1-2.33-5.09,33.29,33.29,0,0,0-3.22-6.16s-1.56-3.82-4.22-5.2-1.33-1.66-4.63-3.81-2.44-.92-2.15-4-1.08-1.72-3.18-2.83a65,65,0,0,0-7.1-2.91c-3.74-1.45-2-1.11-5.56-.26s-3.36-1.09-6-2.93-.73-5.35-.73-5.35h0c-.85.84-1.08,2-2.9,3.29a88.68,88.68,0,0,1-8,4.93,44.72,44.72,0,0,0-5.82,4s-3.82,2.46-6.91,4-.87,3.34-2.78,5.58-.47,1.54-1.51,4.34-1.71,2.92-1.71,5.4c0,2.06-1.34,3.21-3.14,4.6h0a44.68,44.68,0,0,0-.5,7.2c-.11,5.5-.21,6,1.07,8.09s3.18,2.29,2.36,4.92.24,3.75.68,5.77a32.39,32.39,0,0,0,2.82,6.07s-1.34,2.41,3.56.79,6.36-2.36,7.29-.46a44.78,44.78,0,0,1,2,5.31,26.07,26.07,0,0,1,.75,4.11,14.51,14.51,0,0,1-.06,4.83c-.4,2.86.1,5.88,1.81,6.74s.83,2.52,3.56,2.92,2.36-.31,4.76,1,3.47,1.7,4.46,4-.3,3.25,2.7,5.13,2,3,5.49,2.85,2.35-.85,6.2,1.29,4.28-.44,5.77,2.13,5.14,2.78,5.14,2.78a4.79,4.79,0,0,1,4.49,1.5c1.92,2.14,4.44.35,4.44.35.66-.63,4.25-8.68,5.64-10.81s-.18-8.58-.24-9.29a14.35,14.35,0,0,0-1.78-4c-.48-.53-.77-.65-.95-1.07s.24-.45.49-.9.38-.6.34-1-.38-1.12-.61-2.1a6.93,6.93,0,0,1,0-3c.21-.88.07-.86-.56-1.53s-.37-1-1.52-2.59.25-.45,1.36-.83-.31-1.84.14-3.31,1.19.47,2.53-.51-.6-3.67-.6-3.67a6.38,6.38,0,0,0,.6-2.92,17,17,0,0,1,0-2.87,11.2,11.2,0,0,0,2.29-3.35,5.9,5.9,0,0,1,1.5-2.43l4.13-5.23,1.31-1.41S246.17,773.63,244,772.8Z" fill="green"  style="mix-blend-mode: overlay" stroke="black" stroke-width=".5"&gt;&lt;/path&gt; greengreengreengreengreen&lt;/g&gt;</v>
      </c>
      <c r="C213" t="s">
        <v>266</v>
      </c>
      <c r="D213" s="6">
        <f t="shared" si="9"/>
        <v>0.26923076923076922</v>
      </c>
      <c r="E213" t="s">
        <v>267</v>
      </c>
      <c r="F213" t="s">
        <v>264</v>
      </c>
      <c r="G213" t="str">
        <f t="shared" si="10"/>
        <v>South Canterbury</v>
      </c>
      <c r="H213" t="s">
        <v>295</v>
      </c>
      <c r="I213" t="s">
        <v>265</v>
      </c>
      <c r="J213" t="s">
        <v>1048</v>
      </c>
      <c r="P213" s="12" t="s">
        <v>297</v>
      </c>
      <c r="Q213" s="12" t="s">
        <v>265</v>
      </c>
      <c r="R213" t="s">
        <v>1048</v>
      </c>
      <c r="S213" s="12" t="s">
        <v>274</v>
      </c>
      <c r="T213" s="12" t="s">
        <v>265</v>
      </c>
      <c r="U213" t="s">
        <v>1048</v>
      </c>
      <c r="V213" s="12" t="s">
        <v>298</v>
      </c>
      <c r="W213" s="12" t="s">
        <v>265</v>
      </c>
      <c r="AB213" t="s">
        <v>225</v>
      </c>
    </row>
    <row r="214" spans="1:47" s="12" customFormat="1" x14ac:dyDescent="0.3">
      <c r="A214" t="s">
        <v>9</v>
      </c>
      <c r="B214" s="12" t="str">
        <f>CONCATENATE(C214,D214,E214,Tooltips!B16,F214,A214,H214,I214,$AC$203,J214,K214,L214,$AC$203,M214,P213,Q213,$AC$203,R213,S213,T213,$AC$203,U213,V213,W213,$AC$203,X214,Y214,Z214,$AC$203,AA214,AB214,AD214,$AC$203,AE214,AF214,AG214,$AC$203,AH214,AI214,AJ214,$AC$203,AK214,AL214,AM214,$AC$203,AN214,AO214,AP214,$AC$203,AQ214,AR214,AS214,$AC$203,AT214,AU214)</f>
        <v>&lt;g opacity="0.269230769230769" style="mix-blend-mode: overlay"&gt;&lt;title&gt;Southern DHB @Pop = 329890 ,   Confirmed  = 16, new today= 0 ,Active 0 ,Recovered 16 ,Deaths 0, &lt;/title&gt;  &lt;path id="Southern" d="M149.6,953.41a9,9,0,0,1-2-3.91c-.63-2.52,1.22-3.88,2.58-6.79s-1-2.4-1.59-4.83-1-4.6-2.92-6.35-.41-3.37-1.64-5.8.14-4.25-1.43-6.43-.56-4.24-1.85-7.45-1.34-4.9-2.42-6.66.28-4.67,2.42-9.16-.51-4.5-.43-8.35.64-3.63,1.5-7.91,0-2.79-1.85-5.07-2.86-1.35-2.86-1.35a48.15,48.15,0,0,0-5,5.56,25,25,0,0,0-2,3.42l-5.4-1.54-.94-4a28.15,28.15,0,0,0,1.09-5.72c-.07-1.65.85-4.54.1-8.18s-.76-3.35.57-6.36,1.38-.74,4.76-1.63,3.14-1,4.23-3.22,0-2.95-.22-5.22-1.11-2.9-2.53-3.39-2.88-4.68-3.45-5.62-2.83-5.58-6.38-8-.09-1,1.84-3.77-1.4-4.09-2.36-5.72-2.65-1.86-4.55-2.35-2.69-.09-7,1-2.06-5.68-2-5.71a2.92,2.92,0,0,0-1.57,1.71c-.69,1.74-3.21,1.71-6.84,3.64s-1.23-1.74-1.75-2.56,1.1-3,3-5.36-.69-3.63-1.54-5.46-4-2.45-4-2.45-1.36-1.35-5.12-1-1.75-.12-4.31-.21a10.64,10.64,0,0,0-3.85.39v0a.92.92,0,0,1-.48.45c-.69.35-1.14.1-1.57.14s-.4.32-1.32,1.26.52,1.1.52,1.1l1.22.76s.24,1.12.29,1.69,0,.28-1.22.82-1.86,0-2.52.65-1.51-.87-1.51-.87L74.46,809s.76.51,1.38,1-.37,2.32-1.33,2.83a3.58,3.58,0,0,0-1.6,1.43c-.24.46-.3,1.46-1.69,1.87s-1.2,1.11-1.4,2.14-.37.59-1,1.65-1.23,2.26-1.23,2.26a2.08,2.08,0,0,0,.28,1.55c.49.68.59,1.81.95,4.37s1.18,2,1.18,2a8.56,8.56,0,0,0,1.44,0c.71-.07.76.5.82,1.22a.56.56,0,0,0,.76.5,1.55,1.55,0,0,1,1.06.62c.33.55-.06,1-.28,1.75s.18,2-.45,3.05-3,2-3,2a18,18,0,0,0,2-2.9c.36-.9.63-2.64.31-3L70.79,831s-1.11.38-2.08.75-.8-.93-1-1.34-.39-1.12-1.25-1.19-1.73,1.59-2.28,1.79-.52.61-.89,1.36-1.91,1-2.74,1.39-.71,1.78-.71,1.78l-1,.37a6.46,6.46,0,0,1-.75,1.36,1.54,1.54,0,0,1-.95.51l.42,1.54a12.51,12.51,0,0,1,1.83,1.27,9.69,9.69,0,0,1,1.8,2.57l-1.08-.91A9.06,9.06,0,0,0,58,840.52a2.1,2.1,0,0,0-1.58,0c-.43,0-.42.18-1.64,1s.44,1.68.44,1.68l1.06-1,1.2,2.19.81,1.07-.05,1.15a7.62,7.62,0,0,0-.63.92c-.25.45,0,.57.27,1.41a1.3,1.3,0,0,1-.46,1.33l-.9-.5-.68-1.23.31-1.31.44-1.48-.47-.53-.66-.94a2,2,0,0,0-.87-.07c-.56,0-.6-.38-1.34-.6s-.9,1.08-.9,1.08a7.7,7.7,0,0,1-1.79.88c-1.12.38-.37.74-.45,1.47s.37,1,1.16,1.76,1.11,2.91,1.32,3.61a8.26,8.26,0,0,1,0,1.86c.06.71.36.83.68,1.23s.9.5,1.66,1,.66.94.85,1.5-1,1.09-1,1.09a14.29,14.29,0,0,1-1.22-.9,1.26,1.26,0,0,1-.5-.81,6.15,6.15,0,0,1-1.06-.62c-.76-.52.07-2.45,0-2.88a7.46,7.46,0,0,0-.45-1.82c-.17-.41-.62-.66-1.1-1.19s-.08-.85-.27-1.41-.63-.66-1.71,0a2,2,0,0,0-1,1.8,5.72,5.72,0,0,1-.68.35,4.09,4.09,0,0,0-1.48,1.13c-.52.62-.32,1.17-1.27,1.83s-1-.2-1-.2-.14,0-.52.62-.09.59-.19,1.16-.24.46-1.42,1.71-.66,2.35.21,2.42,1-.37,1.4-.41.16.27,1.07.77,1.09,1,1.54,1.29,1.95,1,1.95,1l-.23.59a15.83,15.83,0,0,1-2.07-.68c-.45-.24-1.83-1.27-1.83-1.27l-1.42.12c-.43,0-1.41.27-1.41.27a3,3,0,0,0-1-1.2c-.6-.38-.7.2-.91,1.08s-.76,1.07-.39,2,.49.68,1.25,1.18.65.94,1.16,1.76a2,2,0,0,0,1.66,1,18.21,18.21,0,0,0,2.55-.36c1-.09,1.14-.1,1.33.46s-.57,0-1.27.24-2.66.81-3.08.85.22,2.05.46,2.88a2,2,0,0,0-.56-.72A6.19,6.19,0,0,1,40,868.9c-.19-.56-.36-.83-.71-1.66s-.78-.65-1.4-1.17a3.63,3.63,0,0,0-.91-.63l-2.26,5.35.33.4.85-.07c.71-.06.45.25,1.38,1s1.19,2.18,2,2.83,2.61.35,2.61.35l-.69.34a4.33,4.33,0,0,1-1.42.13,10.38,10.38,0,0,1-2.07-.68c-.75-.36-.5-.81-.85-1.5s-1.21-.76-1.79-.85a3.77,3.77,0,0,1-1.19-.47l-2.33,2.78,1.21.76a2.06,2.06,0,0,1,.36.83c.2.7.07.85.27,1.41S34.48,879.41,35,880a4.83,4.83,0,0,1,.89,1.93c.2.69-.07.85.39,1.25s.75.37,1.76.42a6.88,6.88,0,0,0,2.52-.66,11,11,0,0,0,1.78-1c.68-.35.92-.95,1.61-1.29a2.58,2.58,0,0,1,1.56-.14,5.87,5.87,0,0,1-1.25,2.12c-1,1.23,0,.28,1,1.2a6.86,6.86,0,0,0,1.54,1.3c1.07.76,1,.34,1,.34s.38-.61.81-.64a1.06,1.06,0,0,1,1.07.76c0,.43-.53.48-1.27.26s-.42,0-1.24.53-.29,0-1.46-.3-.77-.65-1.41-1.31-1.26-1.32-2.1-1.11a7.53,7.53,0,0,1-2.55.38c-1.15,0-1.8.72-2.78,1s-.23.59-.11,2,.93.78,1.86,1.56a2.9,2.9,0,0,0,1.92.69s.17.27,1.48,2.16.94.92,2.59,1.78a2.59,2.59,0,0,1,1.62,2.15s-1.68.43-2.09.61-.79-.79-1.27-1.32A4.45,4.45,0,0,1,42,893a4.85,4.85,0,0,0-1.9-2,9.11,9.11,0,0,0-1.63-.57s.24,2.7-.29,3.18-.61-.38-1.22-.9.23-.59.86-1.51-1-.34-1.9-2.13-.65-.94-1.7-1.42-.56.19-1.91,1.17-1,.08-1-.34.5-.9.5-.9a6.8,6.8,0,0,0-1.22-.76,8.2,8.2,0,0,1-1.21-.75c-.6-.38-.34-.69-1.26-1.33s-1.37.7-1.86,1.75-.38,2.18-1.16,3.1,0,1.72.35,2.27,1,.19,1.73.13a7.6,7.6,0,0,1,1.72,0c.72.08.73.23,1.35.75s.8-.65.8-.65.73,1.8.49,2.25-.17-.27-1.2-.61a21.52,21.52,0,0,0-3.9-.38s-2.07.91-2.78,1.11-.74,1.35-.72,3.21.43,4.84-.35,5.77-.44,1.47-.17,3-.58,1.49,1,1.35,1-.37,1.81-.59a4.06,4.06,0,0,0,1.52-.7,16,16,0,0,1,3-1.42c.84-.22,2.09-.75,2.32-1.34A6.75,6.75,0,0,1,33.72,902a5.49,5.49,0,0,1,1.53-.55,15.21,15.21,0,0,0,2-1.48c.65-.62,1-1.23,1.46-1.27s0,.29-.05,1.16-.47,1-1.3,1.4a6.63,6.63,0,0,0-1.92,1c-.53.48-2.13,1.77-2.13,1.77a19.43,19.43,0,0,0,2.15.1,15.29,15.29,0,0,1,2.69-.38c.72.08-.09.58-.73,1.5s-1.27.25-1.27.25-2-.4-2.92-.6-1.36.83-2.19,1.19a29.67,29.67,0,0,0-3,2.12c-1.22.82-2.12.33-2.53.65s0,1,.5,2.4.37,1,1,1.49,1.13-.25,2.1-.62,1.08-.67,1.91-1,.69-.34,1.79-.87a8.21,8.21,0,0,1,2.24-.63c.84-.21,1.54-.42,1.54-.42a5.75,5.75,0,0,1-1.18,1.26,10.34,10.34,0,0,1-3.61,1.31,4.37,4.37,0,0,0-2.59,1.52c-.65.77-1.65.86-2.47,1.36a.63.63,0,0,0-.28.3c0,.12.08.26.12.4a1.33,1.33,0,0,0,.4.28,1.73,1.73,0,0,1,.38,1.12,2.8,2.8,0,0,0,.24,1.12,9,9,0,0,1,1.67-.58c1-.22,1.22-.82,1.77-1s1.27-.26,2-.46a11.19,11.19,0,0,1,2.79-.81,3,3,0,0,0,1.55-.43c.41-.17.5-.76.93-.79s.46.39.78.78a.87.87,0,0,1,.11,1.14c-.25.46-.72.06-1.84.31s-.83.36-1.23.68a11.27,11.27,0,0,0-1.28,1.83c-.63.92-.88,1.37-1.29,1.54s-.61-.38-1.34-.59-.72.06-1.52.7-.7.21-1.37.7A7.17,7.17,0,0,0,27.88,922c-.79.79-1.52.71-2.77,1.11a22.21,22.21,0,0,1-3.22.85c-1.41.27-.58-.09-.9-.49s-1.7.29-2.69.37a4.28,4.28,0,0,0-2.49,1.09c-1.21.82-.79.78-1.4.26s-.2,1-.31,1.47a1.94,1.94,0,0,0,.43,1.68,3.62,3.62,0,0,1,.26,3c-.37.6-.19,1,.22,2.42a7.87,7.87,0,0,0,.92,2.35c.51,1,0,1.58.52,2.68s1.16.19,1.11-.38.06-1,2.6-1.38,3.84-3.63,4.49-4.4,1.65-4.16,1.89-4.61.63-1.06,1-.37-1,3.1-1.91,4.32-.46,1.34,0,1.72,1.36-.84,2.07-1a6.25,6.25,0,0,1,1.56-.14c.71-.06,1.33-1.12,2.34-1.06s.34.54-.63.91,0,.58-.17,1.45-.27.17-1,.23-2.06,1-3.26,2-1.1.52-1.43,1.7a25.16,25.16,0,0,0-.24,3.74c-.11.44-.45-.25-1.23-.89s-.31,1.32.11,2.86.43,1.67.81,1.07a1.92,1.92,0,0,1,1.49-1c.84-.21.72.08,1.16.19s.39-.47.78-.93.06-1,.44-1.48a1.39,1.39,0,0,1,1.11-.38,1.13,1.13,0,0,1-.19,1c-.38.61.05.57.62.52s.87-1.51.87-1.51.21-.88.78-.92.1-.44,0-1.3a3.45,3.45,0,0,1,.12-2c.34-1,1-.52,1.51-.71s.1-.58.47-1.19S35,934.25,36,934s1.12-2,1.63-2.58,1.71-.15,1.71-.15-1.31,1.4-2.36,2.49-.2,1-1.31,1.41-.54.33-1.2,1-1,1.53-.73,3.22-.1.44-1.14,1.68a4.8,4.8,0,0,0-.71,3.35,4.9,4.9,0,0,1-1.08-.9c-.63-.67-.55.33-.56,1.77s-.07.86-.6,1.34-.26.31-1.25.54-.4.32-.88,1.36-.49.91.15,1.71.89.35,2.14,1.53,1.13,1.48,1.13,1.48a21.09,21.09,0,0,1,2.69-.38c1.71-.15,1.32.32,1.77.57s.39-.47.62-1.06,1.37-.84,2.77-1.11,2.34.51,4,.23,1.7-.29,2.28-.2a8.77,8.77,0,0,1,1.63.57l.83-.36c.41-.18.86.06,1.33.45s.43.11,2,.12.3.11,1.34.6a15.83,15.83,0,0,1,1.81,1c.9.49,1.05-1.1,1.61-1.29s2.13-.19,4.82-.57,2.2.53,2.42-.21a5.09,5.09,0,0,1,1.62-2.72c1.2-1.11-.48-2.25-.57-3.25s.25-.45.93-.79a2.75,2.75,0,0,0,1.36-2.56c-.23-1-.53-1.1.41-1.75s5.24.82,7.46,1.64,1.39,1.17,2.73,1.76,1.39-.55,1.82-.59.18,2.14.18,2.14.18.41,1.55,1.29.48.53,2.33,2.09.57,1.53,0,2.87-1.29.11-1.29.11a11.58,11.58,0,0,0,.88,1.79c.32.4.3.12.86.07s.47.39,1.68,1.14,1.11,1.19,1.43,1.6.46.38,1,.19a6.13,6.13,0,0,1,2.82-.53c.88.21.57-.05,1.46.3s-.2-.7-.4-1.25.21-.88,1.93-.89.87.07,1.67-.57a1.81,1.81,0,0,1,1.82-.45c.73.08,1,.34,1.86-.16a4.07,4.07,0,0,1,1.94-.74,9,9,0,0,1,2.84-.25c1.29,0,1.63.57,2.86,1.61s1.74,1.85,2.66,2.49a3.52,3.52,0,0,1,1.62,2.15c.38,1.12.72,1.66,1.17,1.9s.65-.77.61-1.2a1.2,1.2,0,0,1,.76-1.21c.55-.19.57-.05.81-.5s-.48-.53-1.27-1.46.28-1.61,1.09-2.25,1.15,0,1.21,2.33.87,1.78,2,2.84-.81.64-1.78,1-.15,1.59-.8,2.37-.54.33-1.42.12,0,.14-.52.62-.73-.22-1.89-.26-.34,1-.34,1a7.87,7.87,0,0,1,0,1.57c-.1.44-.2,1,.37,1s.43,0,1.46.31.94.91,1.31,1.89.64.66,1.24,1a12.4,12.4,0,0,1,2.25,1.1c.77.65.68-.35.44-1.47s-.64-.81-2-1.41a2.18,2.18,0,0,1-.71-3.23c.62-1.06.83-.21,1.75.42s1,.19,2.43-.07a15.75,15.75,0,0,0,2.53-.51,3.79,3.79,0,0,1,2.29,0,2,2,0,0,1,1.38,1,9.56,9.56,0,0,0-1.27.25,8.28,8.28,0,0,1-2.57.09c-1.57,0-1.27.26-2.74,1.38s-.34,1,.09,1,2-.32,2.83-.39l2.7-.24A26.7,26.7,0,0,0,128,966a5.2,5.2,0,0,0-.88-.21c-.58-.09-.2-.7.34-1s-.21-.84.29-1.61,3.13-.27,3.13-.27a3.43,3.43,0,0,1-1.36.84c-1,.37-.52.62,0,1.29s.71-.06,1.68-.44.79-.78,1.35-1,.57,0,1.58,0,.26-.32.07-.73.51-.76.51-.76.73.08,1.59.15a1.3,1.3,0,0,0,1.23-.69s.06.72.15,1.71.5.82,1.48,2.16.48.54.55,1.39-.21.88.24,1.12.17.28,1.09.91.71-.05,1.55-.27a16.5,16.5,0,0,1,3-.41c1.43-.12,1,.2,1.8,1s1.16,0,1.7-.29.72-.06,1.11-.38-.27-1.56-.27-1.56a2.54,2.54,0,0,1,.72.09c.44.1.46.38,1.53,1.15,0,0-1.23-6.6-1.63-9.24S149.6,953.41,149.6,953.41Z" fill="green"  style="mix-blend-mode: overlay" stroke="black" stroke-width=".5"&gt;&lt;/path&gt; &lt;path d="M15.46,920.92c-.34-.69.68-.49,1.1-.53a3.41,3.41,0,0,0,1.13-.24,11.56,11.56,0,0,1,1.25-.4l.65.8s-.21.88-.77,1.08l-.7.2s-1,.22-1.55.28S15.81,921.6,15.46,920.92Z"  fill="green"  style="mix-blend-mode: overlay" stroke="black" stroke-width=".5"&gt;&lt;/path&gt; &lt;path d="M32.43,918.29l-1.19-.48s.36-.89.78-.93,1-.51,1.53-.56,1.05.63,1.05.63A6.73,6.73,0,0,1,32.43,918.29Z" fill="green"  style="mix-blend-mode: overlay" stroke="black" stroke-width=".5"&gt;&lt;/path&gt; &lt;path d="M114.87,999.06c-.55.19-.38.46-.59,1.34s.06.71,0,1.58-1.09-1.05-2-1.12.5.81.84,1.36.15.13,1.06.77.19.41-.18,1.16-.71.06-1.32-.32-1.7.15-2.1.47.15.13,1.21.75-.52.62-.52.62l-1.63-.57a5.72,5.72,0,0,1-.89,1.23c-.78.93-1.17-.19-1.17-.19a1.09,1.09,0,0,0-1.51.7c-.33,1.18-.93.8-1.51.85l-1.27.12c-.71.06-1.44,1.55-2.27,1.91s-1,1.24-1.26,2-.94,2.37-1.65,2.44-.75-.37-1.52-1-.44-.1-1.15,0a9.07,9.07,0,0,0-2.36.92c-.83.36-.93-.78-1.12-1.33s-.55-1.39-.55-1.39a8.64,8.64,0,0,0-1.75,1.3c-.79.79.26,1.27.26,1.27l-1.55.42a1.6,1.6,0,0,0-.31,1.32c.21.7,0,.28-.38.6s-1.12.25-1.82.45.07.85.49.67a14.46,14.46,0,0,1,1.37-.69c.56-.19,1.26-.4,1.26-.4l.95-.51-.27,1.75a3,3,0,0,1,.85,1.5c.22,1-.55.33-1.57.14s-.45-.26-.85.06-.09.59-.06,1-1.1.52-1.1.52a1.47,1.47,0,0,1-.5-.81.65.65,0,0,0-.48-.54,3,3,0,0,0-.58,1.49c-.07.86-.26.31-.68.48s-1,.24-1.39.41a19.48,19.48,0,0,0-1.93.89c-1,.52-.6-.23-.8-.93s.23-.59.33-1.18a14,14,0,0,0-.35-2.4c0-.43.11-.3.51-.62s.26-.31.22-.74a11.51,11.51,0,0,1,.67-2.2,8.93,8.93,0,0,1,1.29,0c.87.08,1.25-.53,1.62-1.14s-.64-.8-.64-.8a1.46,1.46,0,0,1-1.14.1c-.45-.25.33-1.18.89-1.37s.61-1.2.61-1.2a16.54,16.54,0,0,0-.77-2.23c-.35-.68-.1-1.14.12-1.87s.39-.46.39-.46a3.05,3.05,0,0,1,.86.06c.44.11.41-.32,1.07-.95a2.78,2.78,0,0,1,2.55-.37l.73.23.53-.48a2.69,2.69,0,0,0-.8-1.07c-.63-.53,0-1.16.14-1.59s-.33-.55-.66-.95a3,3,0,0,1-.7-1.51,8,8,0,0,1,0-1.3l.85-.07c.43,0,.72-.06,1.35-1a6.81,6.81,0,0,0,1.21-2.54c.33-1.18-1.21-2.33-2.12-3s.21-.87.13-1.73-.46-.39-1.07-.76a3.5,3.5,0,0,1-1.08-.91c-.48-.53-.17-2-.17-2l.93-.8-.08-.86s-.32-.4-.79-.93-.05-.57.17-1.31a10.6,10.6,0,0,0,.43-1.61c.09-.58-.36-.83-.28-1.55s.23-.73,1.66-.72.57-.05,1.72,0,.83-.36,1.23-.68.38-.61.8-.65.15,0,1.05.48a10.34,10.34,0,0,1,1.36.89c.77.5.72-.07.72-.07a6.92,6.92,0,0,1,1.47.45c.45.25.64.8,1.4,1.31s2.62,2.06,2.62,2.06.08.86.14,1.56.77.65,1.22.9.59.24,1,.49a13.77,13.77,0,0,0,2.41,1.22c1,.34.92.78,1.68,1.28s0,.29,0,1.15.46.25.9.5a2.27,2.27,0,0,1,1.09.9c.33.55-.26.31-.65.78,0,0-1.27.25-1.7.29s-.68.35-1.78.87-.92.94-1.67.58.2-1,0-1.58-.54.33-1.51.71-1.15,0-1.89-.27.09,1,.27,1.41.31.26.63.66,0,1-.3,1.47a6.79,6.79,0,0,0-1,1.94c-.21.88-.48,1-.08.72a5.21,5.21,0,0,0,1.29-1.68c.49-.91.38-.61.62-1.06s1.36-.83,1.36-.83l.88.2a4.61,4.61,0,0,0,.4,1.25c.36.84.15.14,1.16.19s.39-.47,1.41-.26.08.85-.07.86a3.45,3.45,0,0,0-.73,1.49c-.22.75.77.51,1.14-.09s.82-.5,1.53-.56.57-.06.91-1.09a3.81,3.81,0,0,0,.23-.86l1.47.71s-.08-1-.17-2-.55-1.38-.17-1.85,1.65,2.44,1.62,3.73.07.71.54,1.24.61.38,1.81,1S115.43,998.87,114.87,999.06Z" fill="green"  style="mix-blend-mode: overlay" stroke="black" stroke-width=".5"&gt;&lt;/path&gt; &lt;path d="M84.38,984.67c.42-.18.65.81.65.81a3.15,3.15,0,0,1-1.08.81c-.56.19-.59-.24-1.21-.76s-.59-.23-1.38-1,.53-.48.53-.48a2,2,0,0,1,.67-.49,1.61,1.61,0,0,1,1.58,0C85,983.9,83.8,984.92,84.38,984.67Z"  fill="green"  style="mix-blend-mode: overlay" stroke="black" stroke-width=".5"&gt;&lt;/path&gt; &lt;path d="M26.64,915.32a3.49,3.49,0,0,1,.06,1.37,5.24,5.24,0,0,1-.76,2.26c0-.06-1.47.56-1.8.06-.55-.81-.19.11-.65-.8s-.35-1.88-.94-1a4.28,4.28,0,0,0-.49,2c-.15.49-.36,1.37-1,.94s-1.08-.38-.85-1,.39-1-.11-1.23-.77,0-.86-1.16,0-2.29-.33-2.65-.37-.92-.88-.21-.58,2.15-.84,2.37a1,1,0,0,0-.33.6,8.56,8.56,0,0,1-1,1.42,11.24,11.24,0,0,0-.95,1.14c-.26.31-.35,1.46-.84.17a3.27,3.27,0,0,1-.06-2.86c.35-.41.72-.45,1.41-1.27s1.33-1.26,1.42-2.42a3.48,3.48,0,0,1,.7-1.87s.45.82.87.21-.16-.75.68-1,.37-.13,1.42-.12,1.28.36,1.9-.17,0-1.34,1-.19a9.18,9.18,0,0,0,1.67,1.67c.51.34.57,0,.65.81s0,1,.32,1.5a4.75,4.75,0,0,1,.44.95A.37.37,0,0,0,26.64,915.32Z" fill="green"  style="mix-blend-mode: overlay" stroke="black" stroke-width=".5"&gt;&lt;/path&gt; &lt;path d="M127.7,978.58l.63.67a3.62,3.62,0,0,1-1.07.81c-.69.35-.29,0-.84.22s-.39.46-.78.93-.27.17-.86.07-.21-.84-.21-.84a.64.64,0,0,0-.6-.24l-.85.08a.61.61,0,0,1-.6-.37l.23-.6,1-.23a5.53,5.53,0,0,0,0-1.15c0-.57.23-.73.23-.73l.59.23.62.51c.46.4.14,0,1-.36s.09-.59.09-.59l.79-.78a1.83,1.83,0,0,1,.29,1.7C127,978.8,127.7,978.58,127.7,978.58Z" fill="green"  style="mix-blend-mode: overlay" stroke="black" stroke-width=".5"&gt;&lt;/path&gt; &lt;path d="M26.27,947.77s-.11.44-.82.5-.23-1-.23-1l.93-.8.19-1.16a1,1,0,0,1,.53-.48c.42-.18.3.12,1.06.62s-.35.89-.35.89A7,7,0,0,1,26.27,947.77Z"  fill="green"  style="mix-blend-mode: overlay" stroke="black" stroke-width=".5"&gt;&lt;/path&gt; &lt;path d="M110.5,994.85l0,0S110.5,994.85,110.5,994.85Z" fill="green"  style="mix-blend-mode: overlay" stroke="black" stroke-width=".5"&gt;&lt;/path&gt; &lt;path d="M78.62,1018.71c.55,1.38-.27.17-.84.21s-.39.47-.8.65l-.47,1.19a2.7,2.7,0,0,1-2,.6c-1-.2-.47-.53-.53-1.1s.89-1.37.89-1.37a8.43,8.43,0,0,0,1.41-.26c.7-.21.4-.33.51-.77a1.4,1.4,0,0,1,1.06-1C78.32,1016.88,78.07,1017.32,78.62,1018.71Z" fill="green"  style="mix-blend-mode: overlay" stroke="black" stroke-width=".5"&gt;&lt;/path&gt; &lt;path d="M24.73,922a2.73,2.73,0,0,1-1.92-.69c-.62-.52.11-.3.48-1s1-.08,2.13-.19.7-.2,1.38-.54a3.15,3.15,0,0,1,1.4-.42,5.79,5.79,0,0,1,1.31.17,1.66,1.66,0,0,1-.5.91,7.39,7.39,0,0,1-1.08.81,4.56,4.56,0,0,1-1.95.6A4.24,4.24,0,0,1,24.73,922Z" fill="green"  style="mix-blend-mode: overlay" stroke="black" stroke-width=".5"&gt;&lt;/path&gt; &lt;path d="M231.89,840.62a4.79,4.79,0,0,0-4.49-1.5s-3.64-.21-5.14-2.78-1.92,0-5.77-2.13-2.76-1.44-6.2-1.29-2.48-1-5.49-2.85-1.72-2.86-2.7-5.13-2.06-2.68-4.46-4-2-.58-4.76-1-1.85-2.06-3.56-2.92-2.21-3.88-1.81-6.74a14.51,14.51,0,0,0,.06-4.83,26.07,26.07,0,0,0-.75-4.11,44.78,44.78,0,0,0-2-5.31c-.93-1.9-2.4-1.17-7.29.46s-3.56-.79-3.56-.79a32.39,32.39,0,0,1-2.82-6.07c-.44-2-1.52-3.13-.68-5.77s-1.07-2.78-2.36-4.92-1.18-2.59-1.07-8.09a44.68,44.68,0,0,1,.5-7.2h0c-.37.28-.75.57-1.15.89-2.37,1.84-4.31,3.6-6.06,4.72s-4.07,3.62-5.47,4.83-2.72,1.67-4.64,3.52-2.57,4.19-4.05,6-5,1-7.71.51-3.73-.77-5.36,0-4.3,2.21-4.3,2.21-2.41,3.86-3.81,5.79-3.29,5-3.29,5-.49,3.8-1,6.23-1.29,2.23-3.82,3.63a31.58,31.58,0,0,0-5.92,3.81,25.71,25.71,0,0,1-3.06,2s-2.26,6.76,2,5.71,5.12-1.46,7-1,3.58.72,4.55,2.35,4.29,3,2.36,5.72-5.4,1.3-1.84,3.77,5.8,7.1,6.38,8,2,5.12,3.45,5.62,2.35,1.13,2.53,3.39,1.31,3,.22,5.22-.86,2.32-4.23,3.22-3.43-1.37-4.76,1.63-1.33,2.73-.57,6.36-.17,6.53-.1,8.18a28.15,28.15,0,0,1-1.09,5.72l.94,4,5.4,1.54a25,25,0,0,1,2-3.42,48.15,48.15,0,0,1,5-5.56s1-.93,2.86,1.35,2.7.79,1.85,5.07-1.41,4.06-1.5,7.91,2.57,3.85.43,8.35-3.51,7.39-2.42,9.16,1.14,3.46,2.42,6.66.27,5.28,1.85,7.45.2,4,1.43,6.43-.32,4.06,1.64,5.8,2.31,3.91,2.92,6.35,2.93,1.92,1.59,4.83S147,947,147.61,949.5a9,9,0,0,0,2,3.91s.53,2.84.92,5.49,1.63,9.24,1.63,9.24c1.07.77.87.07,1.85-.16s.12-.3.34-1a1,1,0,0,1,.79-.78L155,963a2.54,2.54,0,0,0,1,1.34c.76.51.6.38.55,1.39s-.33,1.17.56,1.53,1.54-.42,2.49-1.08.6-1.34,1-1.67.27-.16,1.25-.39a5.22,5.22,0,0,1,2.15,0,8.29,8.29,0,0,1,1.46.3,1,1,0,0,0,1.24-.54c.38-.61-.23-1,.75-1.35s1.28,0,2.18.38a2.43,2.43,0,0,0,1.84-.17s.09-.72-1.5-.86-.76-.51-.84-1.37,1.49-1,2.43-1.79a17.93,17.93,0,0,1,2.57-1.66s.56-.19,2.38,1,1.26-.26,1.59-1.44.51-.75,1.5-.84.95-.66,2.46-1.37.49-2.61,0-3.14-4,.34-4,.34a25.4,25.4,0,0,1,4.9-1.29c1.16,0,3.41-2,4.09-2.5s.09-.58-.43-1.54a4.12,4.12,0,0,1-.59-1.81,4.26,4.26,0,0,1,.21-2.6c.32-1.32.1-.44.87-1.51s1.93-.88,2.44-1.51,1.16-1.53,1.8-2.44a3.82,3.82,0,0,1,1.58-1.58,11.74,11.74,0,0,0,3.3-3.29c.35-.89.39-2,1-2.82s2.56-1.8,3.36-2.58,2.73-3.11,3.12-3.57-.49-4-.82-6.09.4-.32,1.26-.4.75-1.21.94-2.38.42-1.75,2.88-4.69,4.25-2.23,4.78-2.71.68-.49,2.95-.69,5.52-.77,6.75-1.45.45.25,1.91.55.46-1.33.08-2.44-.38-1,.17-1.31,1.24,1,1.66,1,.25-.45.49-.9.3.12,1.36.74.14,0,.67-.49.24-.59.2-1a7.68,7.68,0,0,0-1-2.2c-.5-.81-.22-.84.1-2.16s.33-1.17-.05-2.14-.71.06-1.11,1.95-.51.77-1.77,1.17-1.4,2-1.47,2.85-.67.49-2,1.18a13.71,13.71,0,0,0-3.26,2.15c-1.6,1.28-1.43,0-1.09-1s1.37-.69,2.44-1.65.43-1.61.79-2.36.14,0,1,.2.23-.59.26-1.89.54-.34,2.37-.78,1.64-.86,2.29-1.63-.34-.55-1.51-.87-1.4.41-3.29,0-.22-.85-.58-1.68-.4.33-1.38.56-.92-.64-.58-1.67.7-.21,1.11-.38.67-.49.75-1.22.69-.34,1.55-2-.26-1.27-.29-1.69-.44-.1-.92-.64.22-.74,1.18-1.24,1.76.41,2.07-.9,0-1.3-.09-2.72,1.36.74,1.56-.13-.07-.86-.15-1.71a2.47,2.47,0,0,1,.72-1.64,7.07,7.07,0,0,1,1.31-1.4,4.72,4.72,0,0,0,1.42-1.85c.49-.91.09-.58-.63-2.24s-.09-1,.1-2.15.23-.6,1.18-1.25a2.32,2.32,0,0,0,.64-2.5c-.18-.41-.62-.52-1.2-.61s-.61-.37-1.07-.76-.2-.7,0-2.15.21-.74.71-1.64a12.88,12.88,0,0,0,1.23-2.4c.83-1.94.2-.88.34-2.61s.53-2.06,1.2-4.26a9.07,9.07,0,0,1,1.59-3.15,8.87,8.87,0,0,1,1.41-1.84c.78-.93.37-.76.41-1.9a2.79,2.79,0,0,1,1.1-2.25S233.81,842.76,231.89,840.62Z" fill="green"  style="mix-blend-mode: overlay" stroke="black" stroke-width=".5"&gt;&lt;/path&gt; &lt;/g&gt;</v>
      </c>
      <c r="C214" s="12" t="s">
        <v>266</v>
      </c>
      <c r="D214" s="6">
        <f t="shared" si="9"/>
        <v>0.26923076923076922</v>
      </c>
      <c r="E214" s="12" t="s">
        <v>267</v>
      </c>
      <c r="F214" s="12" t="s">
        <v>264</v>
      </c>
      <c r="G214" s="12" t="str">
        <f t="shared" si="10"/>
        <v>Southern</v>
      </c>
      <c r="H214" s="12" t="s">
        <v>312</v>
      </c>
      <c r="I214" s="12" t="s">
        <v>265</v>
      </c>
      <c r="J214" t="s">
        <v>1048</v>
      </c>
      <c r="K214" s="12" t="s">
        <v>296</v>
      </c>
      <c r="L214" s="12" t="s">
        <v>265</v>
      </c>
      <c r="M214" t="s">
        <v>1048</v>
      </c>
      <c r="N214"/>
      <c r="O214"/>
      <c r="P214"/>
      <c r="Q214"/>
      <c r="R214"/>
      <c r="S214"/>
      <c r="T214"/>
      <c r="U214"/>
      <c r="V214"/>
      <c r="W214"/>
      <c r="X214" t="s">
        <v>1048</v>
      </c>
      <c r="Y214" s="12" t="s">
        <v>275</v>
      </c>
      <c r="Z214" s="12" t="s">
        <v>265</v>
      </c>
      <c r="AA214" t="s">
        <v>1048</v>
      </c>
      <c r="AB214" s="12" t="s">
        <v>276</v>
      </c>
      <c r="AC214" s="12" t="s">
        <v>257</v>
      </c>
      <c r="AD214" s="12" t="s">
        <v>265</v>
      </c>
      <c r="AE214" t="s">
        <v>1048</v>
      </c>
      <c r="AF214" s="12" t="s">
        <v>299</v>
      </c>
      <c r="AG214" s="12" t="s">
        <v>265</v>
      </c>
      <c r="AH214" t="s">
        <v>1048</v>
      </c>
      <c r="AI214" s="12" t="s">
        <v>300</v>
      </c>
      <c r="AJ214" s="12" t="s">
        <v>265</v>
      </c>
      <c r="AK214" t="s">
        <v>1048</v>
      </c>
      <c r="AL214" s="12" t="s">
        <v>277</v>
      </c>
      <c r="AM214" s="12" t="s">
        <v>265</v>
      </c>
      <c r="AN214" t="s">
        <v>1048</v>
      </c>
      <c r="AO214" s="12" t="s">
        <v>278</v>
      </c>
      <c r="AP214" s="12" t="s">
        <v>265</v>
      </c>
      <c r="AQ214" t="s">
        <v>1048</v>
      </c>
      <c r="AR214" t="s">
        <v>301</v>
      </c>
      <c r="AS214" s="12" t="s">
        <v>265</v>
      </c>
      <c r="AT214" t="s">
        <v>1048</v>
      </c>
      <c r="AU214" t="s">
        <v>225</v>
      </c>
    </row>
    <row r="215" spans="1:47" x14ac:dyDescent="0.3">
      <c r="A215" t="s">
        <v>206</v>
      </c>
      <c r="B215" t="str">
        <f>CONCATENATE(C215,D215,E215,Tooltips!B17,F215,A215,H215,I215,$AC$203,J215,K215,L215,$AC$203,M215,P214,Q214,$AC$203,R214,S214,T214,$AC$203,U214,V214,W214,$AC$203,X215,Y215,Z215,$AC$203,AA215,AB215)</f>
        <v>&lt;g opacity="0.269230769230769" style="mix-blend-mode: overlay"&gt;&lt;title&gt;Tairawhiti DHB @Pop = 329890 ,   Confirmed  = 32, new today= 0 ,Active 0 ,Recovered 32 ,Deaths 0, &lt;/title&gt;  &lt;path id="Tairāwhiti" d="M551.52,391.67a26.35,26.35,0,0,1,4.67.31,3.73,3.73,0,0,0,2.27-.51c1.24-.53,1-.37,3-.53a7.82,7.82,0,0,1,4.67,1.54,2.59,2.59,0,0,0,2.18.12,10.06,10.06,0,0,0,2.45-1.25c.56-.3.88,1,.51,1.75s-.83,1.69-1.2,2.47,0,1.43-.28,1.9-.88.25-.65.93.45,2.59.67,3.27.32,1.78.91,2.19,1.06.23,1.24.7,0,1.43.4,1.68.7-1.25.68-2a2.42,2.42,0,0,1,.6-1.85,7.65,7.65,0,0,0,1.54-3.45c.23-1.57.41-1.1.74-1.56a5.31,5.31,0,0,1,1.94-1.27c.76-.34,1.65-1.11,1.74-1.74s-1.25-.7-1.56-1.26a2.35,2.35,0,0,0-1.24-1.22,25.94,25.94,0,0,0-3.15-.46c-.75-.18-.89-1-.75-1.92s1.39-.25,1.72-.72-.31-.56-1.08-1.45-.09-1.11-.32-1.79a7.34,7.34,0,0,1,0-2.25,31.88,31.88,0,0,1,1-4.69c.51-1.73.39-1.3.72-2.28A3.2,3.2,0,0,0,575,374a8.15,8.15,0,0,1-.1-2.34c-.27-1.59.38-1.29,1-2.63s.88-.26,1.35-.44-.1-.6-.92-1.17-.85-.77-1-1.37a16.2,16.2,0,0,0-.8-2.83c-.35-.76-.37-1.47.27-1.9s1.68,1.35,2.18,1.87,2.56.58,3.28.55.88,1,1.62,1.67,1.59-.29,1.59-.29.22-1.06.48-1.93.2,0,1.09-.8.64-.42,1.28-.85a15.48,15.48,0,0,0,1.88-2.17c.77-.86,1.21-1.24,1.81-1.35s1.39-.24,1.25-1a9.3,9.3,0,0,1-.4-1.67c-.06-.92,1.25-1,1.53-1.19a15.33,15.33,0,0,0,1.68-.4c.76-.34.41-.59,1-1.4s.29-.67-.05-1.43a1.43,1.43,0,0,1,.07-1.35,10.67,10.67,0,0,1,.25-2.09c.26-1.38.58-1.33,1.39-2a4.16,4.16,0,0,0,1.1-1.32,4.34,4.34,0,0,0-1.64-1.15c-.87-.25-.27-.36.1-1.14s.88-.26,1-.89a12.38,12.38,0,0,1,.22-2.81c.34-1,1.17-.41,1.77-1s.06-.83-.76-1.4-1.1-.42-1.09-.94-.54-.72-1-1.37-.1-.59.28-1.89a6.24,6.24,0,0,1,1-2.24c.41-.58.29-.66.55-1.53s-.67-2-.69-2.74.49-.7,1-1.41.85-.46,1.64-.6.14-.94.33-2.21-.57-1.44-.43-2.38-.53-.73-1.19-1.53-.65-.81-.47-2.07,1.55-2.8,2-3.7.07-1.1.24-1.68,1.13-.61,1.45-1.08,0-.95.25-1.68a3.87,3.87,0,0,1,1.05-1.83s.54-.84.94-1.43,1.2-1.95,1.85-2.89.06-.82-.4-1.67.32-.47,1-.49.85-.45,1.46-1.59a13.55,13.55,0,0,0,1-2.95s1,0,1.17-.41a4.5,4.5,0,0,0,.16-2c-.14-.8-1.06-.23-1.65-.64s-1.19-.3-1.25-1.21,0-.91-.72-1.2-1,.49-2.58.45-1.32-1.1-2-1.9-1.94,0-3.48,0,0-.2-.93-1.17-2.36-.61-3.11-.78-.3-.57.26-.87,1.71-.2,1.6-.8-.74-.69-1.48-.86a12.27,12.27,0,0,0-4,0c-1.4.24-.62-.61-.93-1.17s-1.46-.15-2.42.22-.33.47-2.22.19-.47-.33-1.29-.9-2.73.18-3.33.28-1.28.33-1.63.08a3.49,3.49,0,0,0-2.12-.44c-1.24,0-.22.55.44,1.36a8.83,8.83,0,0,0,1.47,1.38s-.44.38-1,.88a5.9,5.9,0,0,1-3.11,1c-1.3.13-1.55.48-1.55.48a19.48,19.48,0,0,0-1.87,2.17c-.74,1.05-.61.62-1.21.73s-1.18-.31-1.54,0a10.1,10.1,0,0,1-3.59,1.15,2.24,2.24,0,0,0-2.13,1.3c-.49.7-1.09,2.55-2.44,3s-1.44.56-1.11,1.33,1.29.89,1.17,1.33c0,0,2.32,1.24,3.87,2.33s1.07,1.48,1.25,2.74a33.12,33.12,0,0,0,.94,3.87c.49,1.86.71,1.23.06,3.48s1.81,1,4.81.42,3.31,1.4,2.05,2.51a8.64,8.64,0,0,0-2.57,3.06c-1.43,2.23-.51,1.75-.84,3.6s-1.22,1.48-2.06,3.3-.84.7-3.42,2.84-.88.54-3.23,2.25-.65,1.82-.64,4.28-1.68,2.33-1.68,2.33a12.56,12.56,0,0,1-3.86-2.87c-1.16-1.58-2.5-3.3-2.5-3.3a5.05,5.05,0,0,0-2.62-1.45c-1.24-.05-1.11.68-.68,3.35s-.29,1.82.74,4-.89,2-1.6,3.13-1.75,2-2.61,3.17a19.56,19.56,0,0,0-1.88,3.54,5.1,5.1,0,0,1-2.64,2.37,22.1,22.1,0,0,0-1.48,3.49c-.49,1.67-2.86,2-2.86,2l-3.65,1.68-3.22,2.66s-2,1.13-2.11,2.69S526.6,361,526.6,361l-1.69,2.8s-1,1.26-.95,1.86l-.3,2.07s1.82,4.9,3.64,5.18,1.86,2.05,3.64.28-.14-.84,3.5-1.26,5.12-1.81,5.95-.05a24,24,0,0,1,1.45,3.83c.67,2-.36,3,1.45,4s1.59,2.91,2.25,4.73l2,5.48.92,1.31a3.71,3.71,0,0,0,.39.31C549.42,391.94,550.21,391.8,551.52,391.67Z" fill="green"  style="mix-blend-mode: overlay" stroke="black" stroke-width=".5"&gt;&lt;/path&gt; greengreengreengreengreen&lt;/g&gt;</v>
      </c>
      <c r="C215" t="s">
        <v>266</v>
      </c>
      <c r="D215" s="6">
        <f t="shared" si="9"/>
        <v>0.26923076923076922</v>
      </c>
      <c r="E215" t="s">
        <v>267</v>
      </c>
      <c r="F215" t="s">
        <v>264</v>
      </c>
      <c r="G215" t="str">
        <f t="shared" si="10"/>
        <v>Tairāwhiti</v>
      </c>
      <c r="H215" t="s">
        <v>302</v>
      </c>
      <c r="I215" t="s">
        <v>265</v>
      </c>
      <c r="J215" t="s">
        <v>1048</v>
      </c>
      <c r="AB215" t="s">
        <v>225</v>
      </c>
    </row>
    <row r="216" spans="1:47" x14ac:dyDescent="0.3">
      <c r="A216" t="s">
        <v>14</v>
      </c>
      <c r="B216" t="str">
        <f>CONCATENATE(C216,D216,E216,Tooltips!B18,F216,A216,H216,I216,$AC$203,J216,K216,L216,$AC$203,M216,P215,Q215,$AC$203,R215,S215,T215,$AC$203,U215,V215,W215,$AC$203,X216,Y216,Z216,$AC$203,AA216,AB216)</f>
        <v>&lt;g opacity="0.269230769230769" style="mix-blend-mode: overlay"&gt;&lt;title&gt;Taranaki DHB @Pop = 120050 ,   Confirmed  = 49, new today= 0 ,Active 0 ,Recovered 49 ,Deaths 0, &lt;/title&gt;  &lt;path id="Taranaki" d="M409.06,440.65c.91-3.36-1.32-2.77-2-4.72s-.63-2.72-2.23-3.34-.83-2.88-.77-4.75,1.33-3,1.73-4.13,0-3.82.16-5.11,1.94-4,3.13-5.8a26.39,26.39,0,0,0,2.34-4.42c.88-1.93.42-2.59-.16-4.15s-1.5-1.6-3.1-3.26-2.11-2.8-2.08-4.56-2.87-2.1-5.19-3.76-1.79-.71-2.77-1.25-.67-1.91.21-4.15,1.16-2.14,2.36-4.65,0-3.36-1.56-3.31-1.64-1.47-3.22-1.67-2.54-.24-4.56-.35-3.27-.1-3.27-.1h0a38.19,38.19,0,0,1-3,3.75,11.75,11.75,0,0,1-1.77,1.54,14.68,14.68,0,0,1-1.28.84c-.55.3-.53,1-.66,1.44s-.48.69-1.06,1.51a1.32,1.32,0,0,1-1.19.71,2.88,2.88,0,0,0-1.87,1c-.57.81-.29.66-1,1.2s-.9-.46-1.36-.78-3.08.44-5.24.31-2.79-.22-3.34.08-1,2.11-2.36,3.37a14.6,14.6,0,0,1-3.84,2.51c-1.31.64-1.07.3-2.07,1s-1.57,1.5-2.49,2.07a21.14,21.14,0,0,0-2.79,2c-1.25,1-2.49.34-3.29,1s-3.14,4.73-4.15,5.93-.82,1.67-.82,1.67a5.56,5.56,0,0,1-.88,2.5c-.69.73.15,1.5.34,2.48s1.1,3.38,1.15,4.28A10.47,10.47,0,0,0,346,421c.38.44.76,1.39,1.48,2.59s2,1.07,4.14,2.73,1.62,1.65,3.21,3.1,3.92,2.05,4.6,1.83a6.6,6.6,0,0,1,1.37-.24c.8-.14,1.32,1.09,2.71.84s2,.68,2.62.46,2.74.53,5.14.82,2,.16,2.84-.09,1.12.61,1.51,1.05.59,1.12,1,1.76,1.09.41,1.47.86.23.67.56,1.43,2.42,2.73,3.06,4,2.9,2,2.9,2a7.44,7.44,0,0,1,2.41,1.51,12.64,12.64,0,0,0,1.62,1.65c.73.68,2.82,2.15,3.89,1.86s2.69.84,3.56,1.1,2.69.84,3.53.39,1.9-.23,3.13-.76,4.4,1.87,4.95,2.08c0,0,.45-2.63,1-6S408.16,444,409.06,440.65Z" fill="green"  style="mix-blend-mode: overlay" stroke="black" stroke-width=".5"&gt;&lt;/path&gt; greengreengreengreengreen&lt;/g&gt;</v>
      </c>
      <c r="C216" t="s">
        <v>266</v>
      </c>
      <c r="D216" s="6">
        <f t="shared" si="9"/>
        <v>0.26923076923076922</v>
      </c>
      <c r="E216" t="s">
        <v>267</v>
      </c>
      <c r="F216" t="s">
        <v>264</v>
      </c>
      <c r="G216" t="str">
        <f t="shared" si="10"/>
        <v>Taranaki</v>
      </c>
      <c r="H216" t="s">
        <v>303</v>
      </c>
      <c r="I216" t="s">
        <v>265</v>
      </c>
      <c r="J216" t="s">
        <v>1048</v>
      </c>
      <c r="P216" t="s">
        <v>306</v>
      </c>
      <c r="Q216" t="s">
        <v>265</v>
      </c>
      <c r="R216" t="s">
        <v>1048</v>
      </c>
      <c r="S216" t="s">
        <v>307</v>
      </c>
      <c r="T216" t="s">
        <v>265</v>
      </c>
      <c r="U216" t="s">
        <v>1048</v>
      </c>
      <c r="V216" t="s">
        <v>308</v>
      </c>
      <c r="W216" t="s">
        <v>265</v>
      </c>
      <c r="AB216" t="s">
        <v>225</v>
      </c>
    </row>
    <row r="217" spans="1:47" x14ac:dyDescent="0.3">
      <c r="A217" t="s">
        <v>10</v>
      </c>
      <c r="B217" t="str">
        <f>CONCATENATE(C217,D217,E217,Tooltips!B19,F217,A217,H217,I217,$AC$203,J217,K217,L217,$AC$203,M217,P216,Q216,$AC$203,R216,S216,T216,$AC$203,U216,V216,W216,$AC$203,X217,Y217,Z217,$AC$203,AA217,AB217)</f>
        <v>&lt;g opacity="0.269230769230769" style="mix-blend-mode: overlay"&gt;&lt;title&gt;Waikato DHB @Pop = 419890 ,   Confirmed  = 28, new today= 0 ,Active 0 ,Recovered 28 ,Deaths 0, &lt;/title&gt;  &lt;path id="Waikato" d="M414.8,408.93c2.83.65,3.41.65,4.45,1.63s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-4.91,3.24,3.24,0,0,1-2.24-2.56c-.46-1.79-2-1.71-4.14-3.35s-1.44-1.62-2-3.21.07-2.25-.1-4.4.42-2.25,1.07-4.65-.48-3-1.07-5.31-.9-3.34-1.23-5.3a18.27,18.27,0,0,0-1.61-5.46c-.89-1.8-1-2.45.18-4.22s.87-2.91,2.66-2.8,1.39-1.49,3.43-2,.77-2,1.47-3.3a22.34,22.34,0,0,0,1.32-3.28l.44-2.13a3.22,3.22,0,0,1,1.38.27c1,.34.54.72,1.34.58s-.11-.59-.76-1.4-1.93-2.22-1.93-2.22l0-1.94s-.53-1.25-1.12-2.88a13.18,13.18,0,0,1-.67-3.78,4.32,4.32,0,0,0-1.24-2.37l-1.18-.14a.81.81,0,0,1-.38-1c.15-.71.66-.11,1.33-.57s-.44-1.36-1.31-1.27-.64-1.26-.64-1.26-.45-1-.1-1,.95.78,1.61,1,.21-1.13.21-1.13a7.29,7.29,0,0,1-.11-2.17c.08-1.45-1-.79-1-.79s-.57.65-.75.41.34-1.16.33-1.63,0-.82.68-2a4.44,4.44,0,0,0,.32-2.79,3.33,3.33,0,0,0-.7-1.65c-.59-.65-.53,1.26-1,2a4.89,4.89,0,0,0-.66,1.28s-.07-1.56-.15-2.78a1.31,1.31,0,0,1,.9-1.46,18,18,0,0,0-.59-1.8c-.38-1-.17-.93.41-1.92s-.79-1.37-.79-1.37a2.87,2.87,0,0,1-.31-1.38c0-.95,0-1.29-.73-1.78a1.23,1.23,0,0,1-.49-1.28,7.21,7.21,0,0,1-.2-1.88c0-1-1-1.13-2.15-1.74s-1.33.58-1.72,1.12-.39.08-.49-.45-.38-.62-1-.85-1,1.14-1,1.14a1.23,1.23,0,0,0,.09.88c.23.5.62.43.48.8a2.53,2.53,0,0,0-.35,1.49c.12.67-.59.52-1.55-.27s.14-.36-.26-1.11-.89-.39-.91-.87,1,0,1.25-.29-.16-.92-.16-.92l1.05-1s.14-.71.23-1,.28-.73,1.18-1a1.21,1.21,0,0,1,1.35.24l.55-.78a5.76,5.76,0,0,1-.78-.89c-.28-.42.35-.33.75-.4s.27-.39.86-.91,1.24.4,1.24.4l.77-.27s.75-.41,1.42-.87-.16-1.27-.16-1.27l-.87.09a1.67,1.67,0,0,1-1.16,0c-.66-.23-.3-.91-.3-.91a.76.76,0,0,0-.13-1.13c-.65-.57-.26,0-1.95.95s-1.92.76-1.92.76-.77.27-1.94.61-1.66-.11-2.44-.66-1.11-.08-1.48.13-.13.84.65,1.38a1.78,1.78,0,0,0,.61.31l-.14,0a5.54,5.54,0,0,0-2.19.79c-1.44.74-.73.07-.73.07s.1-.16.38-.55,0-1.37,0-1.37,0-.69.09-1.79-.82-1.16-.82-1.16l-1.29,0a4.89,4.89,0,0,1-1-.92c-.28-.43.48-.36,1.21-.08s.37.14.79-.14-.38-1.44-.38-1.44l.34-1.15a2.7,2.7,0,0,0-.83-1.63c-.85-.94-2.14-.1-2.14-.1a1,1,0,0,1-.7-.49c-.36-.49.29-.26.76-1.09a1.24,1.24,0,0,0-.34-1.51l.23-1.82a1.78,1.78,0,0,0,.44-1c.1-.63-.27-.43-1-.44s-.41-.41-1.09-1.11-1.8.25-1.61,1.31-.29-.09-.7-.49-.77-.07-1.86-.49-.11-.19-.17-.93-1.24-1.56-1.24-1.56l-.53-.72a7.9,7.9,0,0,1-1.57.41c-1.06.19-.5-.11-1.28-.66s-.19.1-1.07.53-.47,0-1.57.75.87,1.08.87,1.08l.33,1,.37,1.78.35,1.17,1.93,2a8.45,8.45,0,0,0,2.36.61c1.4.16.78.89,1.22,1.43a5,5,0,0,0,1.74,1l-.32.47-.57,1.8a6.74,6.74,0,0,0-.48,1.18,2.69,2.69,0,0,0,.46,1.84c.39.61-.42,1.1-.05,2.06s1.27.18,1.27.18a13.91,13.91,0,0,1,1.45.08c.63.1.22.51-.13.85s-.34,0-1,.37-.2.45.24,1,.68,0,1.42,0,.61,0,.61,0l.12,1.82-.23,1-1.17.34-1.22.43-1.93-.07-.23.65,1.48.22s.62.43.24.64-.37.2-1.47.12-.29,1.08-.29,1.08l2-.09,1.47.56-.94.51-1.69.1-2-.13-.33.81,1.26.53.12,1.48,2.3,2.19a10.48,10.48,0,0,1,2.67,2.68c.7,1.31.87,3,1.41,4.94a19.51,19.51,0,0,1,.64,5.73,3,3,0,0,0,1.1,2.16,4.27,4.27,0,0,1-.33,2.21,1.78,1.78,0,0,0-.1.53,1.94,1.94,0,0,0-1-.75c-.43-.13-.49.7-1.75,2.26a4.56,4.56,0,0,1-2.78,1.72,3.81,3.81,0,0,1-2.2-.33c-1.54-.55-1-.34-1.55,0s-2.25-.53-2.25-.53-3.09,5.51-3.67,6.59a6.21,6.21,0,0,1-2.16,2.64c-1.41,1.08-1.12,1.53-1.47,3.6s-1.3,1.13-2.74,2.27-1.8,1.46-2.81,2.38-1.15,1.36-2.52,2.76-1.57,1.19-3.28,2.47-1.6,1.61-2.78,3.32-.8,1.49-1.87,4-.82,2-1.54,3.72a21.29,21.29,0,0,1-1.43,2.81,13.41,13.41,0,0,1-1.63,2.32c.05.48.11,1,.22,1.69.43,2.39,1.66,1.86,1.66,1.86a6.17,6.17,0,0,1,.18-.75c.13-.43.39-.07.83.06s.63.09,1.06.22.34-1,.47-1.42A3.06,3.06,0,0,1,405,299a.72.72,0,0,1,1,0l1-.69-.39,3s-1.28.33-1.52.68.62.61,1.13.62,1.77.71,1.76,1.23-.86,1-.86,1-1.35-1.3-2.35-1.13-1.11.1-1.46-.15-.82-.57-1.75.52-.93.57-1.48.36-.71,0-1.43.57-1.16.4-1.77,1a2.91,2.91,0,0,0-.26,2.61c.22.68.43.64-.2,1.78s-.59,1.85-.24,2.09.26.88.2,1.71.22.68.2,1.71a2.33,2.33,0,0,0,1.1,2.16c.55.21,1.69-1.43,2.14-1.81s-.62-.61-1-1.06.38-.78.38-.78a2,2,0,0,1,1.12-.61c.51,0,.22-1.06.22-1.06a3.45,3.45,0,0,1,.79-1.37c.52-.5.55.21.45.84a7.19,7.19,0,0,1-.3,1.18l1.87,1.31c.47.33,0,.52-.38.79s-1.14-.11-1.79.31,0,.71.25,1.39-.05.83-.07,1.35a.81.81,0,0,1-1.12.61c-.35-.25-.29-1.08-.29-1.08a3.55,3.55,0,0,0-1.53.68c-.52.5-.69.74-1.21,3s0,2.46.61,2.87,1.41-1.28,1.41-1.28a2.27,2.27,0,0,1,.59-1.33c.52-.5.56-.31.91-.06s.33-.47.85-1,.47.32.25,1.39.62.61,1.22.5a6.22,6.22,0,0,0,1.08-.29l-.14.43.94.66-1.35.44s-1,.5-.7.74a1.93,1.93,0,0,0,1.46.15,3.52,3.52,0,0,1,1.62.43,2.4,2.4,0,0,1-1,.5,7.94,7.94,0,0,0-1.59.28,1.85,1.85,0,0,1-.8.14l-.7-.49-.74,1.05.9,1-1.45.56s-.39.07-.73-.69a3,3,0,0,0-1.24-1.21l0,1.42a7.28,7.28,0,0,0-1.25-.7c-.55-.21-1.72-.51-1.72-.51s.84-1,1.09-1.33-.95-.14-1.43.05a4.2,4.2,0,0,1-1.19.21,6.48,6.48,0,0,1-2,.36c-.64-.1-.85.45-.86,1s.5.52,1.09.93.5.53.63,1.84.41,1.16.41,1.16a1.75,1.75,0,0,1,.72,1.2c0,.71-.24.35-.57.82a53.1,53.1,0,0,1-.69,4.22c0,.71.55,1.95-.35,3.24a3.57,3.57,0,0,0-.41,2.84,4,4,0,0,1-1.13,2.35,24.54,24.54,0,0,0-1.67,2.14c-.33.47.44,1.36.32,1.79s-.48,1.93-.48,1.93a14.89,14.89,0,0,1,.07,3.88c-.31,1.19.55,3.7.55,3.7s-.09,4.11,0,5,.22.68-.32,1.69-.68,2-.13,2.18a.82.82,0,0,1,.55.73s-.93.57-1,1.2a6.8,6.8,0,0,1-.5,3c-.61,1.14.24,1.9.38,2.7a3,3,0,0,1-.62,1.37h0s1.25,0,3.29.1,3,.14,4.59.35,1.63,1.74,3.24,1.68,2.78.81,1.57,3.34-1.49,2.42-2.37,4.68-1.21,3.63-.22,4.18.46-.42,2.79,1.25,5.26,2,5.23,3.79.47,2.93,2.09,4.59,2.54,1.71,3.12,3.28,1,2.23.16,4.18c-.2.42-.35.77-.51,1.1l.44,0S412,408.29,414.8,408.93Z" fill="green"  style="mix-blend-mode: overlay" stroke="black" stroke-width=".5"&gt;&lt;/path&gt; &lt;path d="M459.3,219.32l.39-.88,1,.5-.17.57A1.41,1.41,0,0,1,459.3,219.32Z"  fill="green"  style="mix-blend-mode: overlay" stroke="black" stroke-width=".5"&gt;&lt;/path&gt; &lt;path d="M450.05,217.27l-.3-.9s.41-1.58.87-1.25.8-.14.79.54a6.8,6.8,0,0,0,.64,2.08,16.92,16.92,0,0,1,1.81,1.73l-.6.51-2.05,0-1-.24a1.1,1.1,0,0,0,.66-.93A2.74,2.74,0,0,0,450.05,217.27Z"  fill="green"  style="mix-blend-mode: overlay" stroke="black" stroke-width=".5"&gt;&lt;/path&gt; &lt;path d="M461.26,247.41a10,10,0,0,1-.44-1.7s.7-.67,1.17-.34.08,1.21.06,1.9S461.26,247.41,461.26,247.41Z"  fill="green"  style="mix-blend-mode: overlay" stroke="black" stroke-width=".5"&gt;&lt;/path&gt; &lt;path d="M450.47,205.72a2.55,2.55,0,0,1,.08-1.11c.17-.58,1.27-.5,1.27-.5l1.42.3.83.81-1.28.5a3.17,3.17,0,0,1-1.48.12Z" fill="green"  style="mix-blend-mode: overlay" stroke="black" stroke-width=".5"&gt;&lt;/path&gt; green&lt;/g&gt;</v>
      </c>
      <c r="C217" t="s">
        <v>266</v>
      </c>
      <c r="D217" s="6">
        <f t="shared" si="9"/>
        <v>0.26923076923076922</v>
      </c>
      <c r="E217" t="s">
        <v>267</v>
      </c>
      <c r="F217" t="s">
        <v>264</v>
      </c>
      <c r="G217" t="str">
        <f t="shared" si="10"/>
        <v>Waikato</v>
      </c>
      <c r="H217" t="s">
        <v>304</v>
      </c>
      <c r="I217" t="s">
        <v>265</v>
      </c>
      <c r="J217" t="s">
        <v>1048</v>
      </c>
      <c r="K217" t="s">
        <v>305</v>
      </c>
      <c r="L217" t="s">
        <v>265</v>
      </c>
      <c r="M217" t="s">
        <v>1048</v>
      </c>
      <c r="X217" t="s">
        <v>1048</v>
      </c>
      <c r="AB217" t="s">
        <v>225</v>
      </c>
    </row>
    <row r="218" spans="1:47" x14ac:dyDescent="0.3">
      <c r="A218" t="s">
        <v>20</v>
      </c>
      <c r="B218" t="str">
        <f>CONCATENATE(C218,D218,E218,Tooltips!B20,F218,A218,H218,I218,$AC$203,J218,K218,L218,$AC$203,M218,P217,Q217,$AC$203,R217,S217,T217,$AC$203,U217,V217,W217,$AC$203,X218,Y218,Z218,$AC$203,AA218,AB218)</f>
        <v>&lt;g opacity="0.269230769230769" style="mix-blend-mode: overlay"&gt;&lt;title&gt;Wairarapa DHB @Pop = 44905 ,   Confirmed  = 17, new today= 0 ,Active 0 ,Recovered 17 ,Deaths 0, &lt;/title&gt;  &lt;path id="Wairarapa" d="M476.44,524.62c-1.7.57-2.66-1.55-2.66-1.55a13.43,13.43,0,0,0-4.28-3.51c-2.44-1.12-1.8-.32-2.34.86s-2.49,1.82-3.2,3.75-1.21.7-2.53,1.21-1.38,1.62-4.75,3.16-1.28-1.29-1.25-3.64-2.61-2.53-4.53-3.9-2.13.88-3.42,2.32a26.21,26.21,0,0,0-3.26,4.38c-2,3-1.79-.87-3.35-2s-2.68-1.41-3.94-2.81-2,.7-2,.7a31.33,31.33,0,0,1-.43,3.75c-.39,2.49-.23.77-1.31,3.16s-1.36,2.09-2.54,3.89-.64,1.18-1.81,4.31-.62,1.83-.5,4.5-.88,1-.94,3.5-.35,2.13-1.67,4.48-1,1.12-2,2.94-.83.7-2.49,2.63a8.12,8.12,0,0,0-1.93,3.71c1.43-.56,2.92.3,3.71.67s.48-.18.45-.89.18-.75.93-1.1,1.37-1,1.16-.4-.29.66-.66,1.45-.22,1.06-.22,1.06,1.72,1,3.4,1.86.52,1.76.18,2.74a24.32,24.32,0,0,0-.6,3.59,2.42,2.42,0,0,1,.4,1.67c-.14,1-.54,1-.54,1l1.29.9c.58.41.64,1.32,1.12,2.88a2,2,0,0,0,2.75,1c.36-.27,1,0,1.83-.12a10.34,10.34,0,0,0,1.78-.32c.48-.18.49-.7.87-1.48s0-1.23.48-1.94,1.77.72,2.65.46.13-.94,1.45-1.59a9.87,9.87,0,0,0,3.18-2.31,15.69,15.69,0,0,0,2.61-3.22c.49-.7,1.32-.64,2.4-.94s.16-.23.9-1.28a.89.89,0,0,1,1.51-.17,16.86,16.86,0,0,0,1.77-1.54,38.54,38.54,0,0,1,3.16-3c.73-.54.9-1.29,2.1-2s1.27.19,2.15-.06.86-1.49.76-2.09.17-.74.58-1.33,3.33-3.77,3.94-4.39a24.55,24.55,0,0,1,2.54-1.88,5.39,5.39,0,0,0,1.67-2.14,10,10,0,0,0,1.1-3.07,3.64,3.64,0,0,1,1.27-2.07c.36-.27,1.35-1.67,2.28-2.76s1.54-3.45,2.1-5.49.42-1.1,1.16-2.16.76-2.08,1.47-3.85q.15-.33.33-.69S478.14,524,476.44,524.62Z" fill="green"  style="mix-blend-mode: overlay" stroke="black" stroke-width=".5"&gt;&lt;/path&gt; greengreengreengreengreen&lt;/g&gt;</v>
      </c>
      <c r="C218" t="s">
        <v>266</v>
      </c>
      <c r="D218" s="6">
        <f t="shared" si="9"/>
        <v>0.26923076923076922</v>
      </c>
      <c r="E218" t="s">
        <v>267</v>
      </c>
      <c r="F218" t="s">
        <v>264</v>
      </c>
      <c r="G218" t="str">
        <f t="shared" si="10"/>
        <v>Wairarapa</v>
      </c>
      <c r="H218" t="s">
        <v>309</v>
      </c>
      <c r="I218" t="s">
        <v>265</v>
      </c>
      <c r="J218" t="s">
        <v>1048</v>
      </c>
      <c r="AB218" t="s">
        <v>225</v>
      </c>
    </row>
    <row r="219" spans="1:47" x14ac:dyDescent="0.3">
      <c r="A219" t="s">
        <v>815</v>
      </c>
      <c r="B219" t="str">
        <f>CONCATENATE(C219,D219,E219,Tooltips!B21,F219,A219,H219,I219,$AC$203,J219,K219,L219,$AC$203,M219,P218,Q218,$AC$203,R218,S218,T218,$AC$203,U218,V218,W218,$AC$203,X219,Y219,Z219,$AC$203,AA219,AB219)</f>
        <v>&lt;g opacity="1.26923076923077" style="mix-blend-mode: overlay"&gt;&lt;title&gt;Waitemata DHB @Pop = 628970 ,   Confirmed  = 216, new today= 0 ,Active 0 ,Recovered 214 ,Deaths 2, &lt;/title&gt;  &lt;path id="Waitematā" d="M398.29,202.26l1.23,2.25c.3.56.27,1.59-.21,1.77s-.87.26-1.75.52-.89.77-1.08.29-.44-1.35-.08-1.62a1.53,1.53,0,0,0,.49-.7l-.65-.81a2.23,2.23,0,0,1,.58-1.33C397.35,202.12,397.91,201.82,398.29,202.26Z"  fill="green"  style="mix-blend-mode: overlay" stroke="black" stroke-width=".5"&gt;&lt;/path&gt; &lt;path d="M384.69,242.94c-.53-.53-.74-.26-.63-1.1a8.62,8.62,0,0,0,.15-1.88,5.74,5.74,0,0,1,.09-2,6,6,0,0,0,.43-1.61,8.38,8.38,0,0,1,.26-1.91,3.17,3.17,0,0,1,1.24-2.18l-1.57.09a1.71,1.71,0,0,1-1.47-.56c-.46-.67.64-.6,1.18-1a5.82,5.82,0,0,1,2.27-.74c.52-.1,1.25-.64,1.76.3s.87,1.07.87,1.07l-.21,1.13.93.66.88-.09.64-.25,1.8-1.06a12.81,12.81,0,0,0,.58,1.8c.36.83.77.07,1.8-.25s-.27-.77-.94-1.13-.6-.3-.74-1.44a3.34,3.34,0,0,0-.57-1.67,5.37,5.37,0,0,1-.78-1.71,6.78,6.78,0,0,1-.17-2.91,1.55,1.55,0,0,0-.68-1.52.63.63,0,0,0-1,.45,5.48,5.48,0,0,1-.84-1.63c-.49-1.28-1.26-1-1.75-1.81s.46-.83,1.22-.42,1.69,1.41,2.4,1.56a2.62,2.62,0,0,0,1.35-.1l2-1.38.92-.64.7.49.92-1L397.3,217l-1.14.48-1.12.61-.93,1a4.3,4.3,0,0,1-1.71.3c-.9-.05-1.93-1.23-1.93-1.23a11.12,11.12,0,0,1-1.47-.56c-.6-.31-.2-1.54-.2-1.54l.24-1.34-.45-1a1.33,1.33,0,0,1,0-1c.2-.44,1.57-.07,1.57-.07s0-.13-.3-.91-.17-.58-.1-1.34-.39-.62-.78-.89a16.56,16.56,0,0,0-2.53-.85l2.1,0,1.27.19-.13-1.48a5.6,5.6,0,0,1-.67-1.86c-.09-.88.62-.39,1.12-.27s.76,1.23.53,2.23.37,1,.84.47.25.3.18,1.06a8.16,8.16,0,0,0,.4,2.25l.68-1.14a13.46,13.46,0,0,1,.32-2.11,18.23,18.23,0,0,0,.33-2,2,2,0,0,0-1.17-.82c-.87-.26-.58-.17-1.41-1s.26-.87.57-1.47-.06-.74-.61-1.12-.83-.47-1.14-1,.75-.4,1.46-.6,1,0,1.16.35a1.3,1.3,0,0,0,1.25.52c.32-.12.22-.31,1-.58a6.16,6.16,0,0,1,2.51-.11c1.25.06,1.34-.57,1.34-.57l-1.42-.3a5.3,5.3,0,0,1-1.59-.06,2.4,2.4,0,0,1-1.36-1.53,2.92,2.92,0,0,1,1.61-2.13c1.06-.53.27-.39-.93-1s-3.82-1.52-5.05-2.26a13.65,13.65,0,0,1-2.8-3.16h0s-2.94,3.63-4.3,5.21-1.27,1-2.81,2a18.32,18.32,0,0,0-2.82,2.3,14.68,14.68,0,0,1-3.44,2.1c.67.29-.7,1.25-.7,1.25a3.79,3.79,0,0,0,1,1.56c.58.41-.09.64-.39,1.82a3.89,3.89,0,0,0-.24,1.58c0,.51-.16,2-.26,2.6s-.85,1-1.09,1.33.45.84,1.13.62.83.05,1.37.78-.33.47-.82,1.17,0,1,.17,1.51.73.69,1.45.66.53.73,0,1.23a1.55,1.55,0,0,1-1,.49s0,2.46,0,3.17.25,1.39.24,1.91-1.16-1.33-1.16-1.33l-.54,1a2.08,2.08,0,0,1-.66-.81,5.54,5.54,0,0,0-.71-1.71c-.57-.93-.8.14-.8.14s.06,1.42-.31,1.69-1.68-.82-1.55-1.26a8.69,8.69,0,0,0,.18-1.26l-.37-1a4.33,4.33,0,0,0,1.87-.43c.84-.46-1.92-1-1.92-1a3.07,3.07,0,0,0,.51-1.72c-.05-.92-1.54,0-1.54,0a28.92,28.92,0,0,1-2.37-1.84c-.74-.69-1.51-3.32-2.19-4.84s-.61-1.12-1.16-1.33-.21.55-.94,1.09a1.94,1.94,0,0,0-.81,1.17l-.22-.68a2,2,0,0,1,.22-1.07c.29-.67-.08-.39-.42-.64s-1.25.53-1.72.71-.42,1.1-.32,1.7,1,1.77,1,2.59-.23,1.58.2,1.71a13.71,13.71,0,0,1,3.07,2.84c1,1.25,1.87,1.31,2.4,2.55s.77,2.63,1.19,3.28a9.11,9.11,0,0,0,1.54,1.77,5,5,0,0,1,1.53,2.3,24.19,24.19,0,0,0,2.29,4.2,27.66,27.66,0,0,1,1.94,3.45,41.25,41.25,0,0,1,2.13,5.68,17.7,17.7,0,0,1,.91,5.16c0,1.55.82,2.32,2.45,4s2.22-.19,3-.84.41-.59.85-1,.82.58,1.72,1,.91.45,1.28-.33-.25-1.4-.1-2.86a1.65,1.65,0,0,1,.83-1.23h0S385.23,243.48,384.69,242.94Z" fill="green"  style="mix-blend-mode: overlay" stroke="black" stroke-width=".5"&gt;&lt;/path&gt; greengreengreengreen&lt;/g&gt;</v>
      </c>
      <c r="C219" t="s">
        <v>266</v>
      </c>
      <c r="D219" s="6">
        <f t="shared" si="9"/>
        <v>1.2692307692307692</v>
      </c>
      <c r="E219" t="s">
        <v>267</v>
      </c>
      <c r="F219" t="s">
        <v>264</v>
      </c>
      <c r="G219" t="str">
        <f t="shared" si="10"/>
        <v>Waitematā</v>
      </c>
      <c r="H219" t="s">
        <v>375</v>
      </c>
      <c r="I219" t="s">
        <v>265</v>
      </c>
      <c r="J219" t="s">
        <v>1048</v>
      </c>
      <c r="K219" t="s">
        <v>279</v>
      </c>
      <c r="L219" t="s">
        <v>265</v>
      </c>
      <c r="M219" t="s">
        <v>1048</v>
      </c>
      <c r="AB219" t="s">
        <v>225</v>
      </c>
    </row>
    <row r="220" spans="1:47" x14ac:dyDescent="0.3">
      <c r="A220" t="s">
        <v>19</v>
      </c>
      <c r="B220" t="str">
        <f>CONCATENATE(C220,D220,E220,Tooltips!B22,F220,A220,H220,I220,$AC$203,J220,K220,L220,$AC$203,M220,P219,Q219,$AC$203,R219,S219,T219,$AC$203,U219,V219,W219,$AC$203,X220,Y220,Z220,$AC$203,AA220,AB220)</f>
        <v>&lt;g opacity="0.269230769230769" style="mix-blend-mode: overlay"&gt;&lt;title&gt;West Coast DHB @Pop = 32410 ,   Confirmed  = 4, new today= 0 ,Active 0 ,Recovered 4 ,Deaths 0, &lt;/title&gt;  &lt;path id="West Coast" d="M85.77,801.11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h0a5.91,5.91,0,0,1-.46-.86c-.64-1.42-1.93-.27-3.3-2.59s-1.3-3.89-1.29-6.87-1.62-2.36-2.88-4.28-2.62-1.07-4.49-2.27-1.76-2.72-2.36-4.8-.66-3.85-3.7-5,.19-3.39,1-7.26,1-1.87,2.67-5.08,2.35-2.78,3.42-4.71.44-2.92,3.21-4.7,2.14-3.43,3.85-5.78,1.07-2.78,3.21-5.56,2.35-3.21,2.78-5.56a51.38,51.38,0,0,0,.57-5.75l3.49-4.52,2.19-6.18s-3.47-1.73-5.18-2.38-1.15-4.63-1.15-4.63-3.34-1.57-6.12-.93-2.94-1.92-3.52-2.85.21-3.09,3.3-5.92-1.06-2.07-1.06-2.07-3.64-3.06-4.61-5-2.69-1.27-3.85-2.58-2.89-1.27-3.64-3.93-4.29-2.6-4.29-2.6a3.52,3.52,0,0,0-.16,1.44,2.12,2.12,0,0,1-.45,1.47L263,534.7l-1.11.38-.27,1.9a2.18,2.18,0,0,0-1.5.84c-.5.76.28,1.55.58,3.39a8.5,8.5,0,0,1-.34,4.18,6.06,6.06,0,0,0,.28,3.28,10.36,10.36,0,0,1,.49,5.54c-.52,2.34.44,1.83.68,2.95a20.09,20.09,0,0,1-.19,4.32l.8.93-.07.86.15,1.71s1.37.89,1.4,1.31-.42,0-1,.08-.2,2.61-.2,2.61-1.14-1.48-1.46-1.88.16,1.85.21,2.42a9.79,9.79,0,0,1-.14,3.3c-.34,1-.27,3.46-.68,3.65s-1,.36-1.08.81a4.18,4.18,0,0,1-1.42,1.7c-.42.18-1.29.11-1.38.69s.32,2-.75,2.93-.15,3.17-.15,3.17a2.41,2.41,0,0,0-.7.2c-.41.18-.73,1.5-1,2.09a29.89,29.89,0,0,1-1.69,3.59c-1,1.81-.2,1-.74,1.36a2.09,2.09,0,0,0-.77,1.07l-.85.07-.38.6a19.94,19.94,0,0,1-1.69,2c-.92,1-.3,1.47-.3,1.47l-.85.07a6.51,6.51,0,0,1-1.29,1.69,7.57,7.57,0,0,1-2.16,1.47c-.4.33-1.52.71-2.05,1.19a.73.73,0,0,1-1,.08l-1.38-1a11.21,11.21,0,0,0-1.94.75,2.45,2.45,0,0,1-1.39.54c-.71.07-3.07-.73-3.88-.08s.19,5.43.19,5.43l1.42-.27a4,4,0,0,1-.6,1.48c-.38.46.18,2,.18,2l-1.12-1.34,0,3.58-.86,1.66s-.56,3.49-.73,4.79-.46,2.91-.87,3.09a1,1,0,0,0-.49,1,4.71,4.71,0,0,1-.13,1.73c-.21.88-.39.47-1.18,1.25s.12,4.72,0,5.3-.7,3.5-.49,4.2a48.49,48.49,0,0,1-.57,8.22,5.87,5.87,0,0,1-2,3.61c-1.33,1.12-.73,3.07-.78,4.22s0,.43-.52,2.2,0,1.15-.38,2.18-2.32,4.65-2.79,5.83a82.44,82.44,0,0,1-4.34,7.69,13.4,13.4,0,0,1-2.39,2.21c-.41.19-.48,1-.55,1.92a2.91,2.91,0,0,1-1.27,1.83,9.43,9.43,0,0,0-1.56,1.86,63,63,0,0,0-3.73,6.48c-.72,1.65-.69,1.93-1.74,3a9.45,9.45,0,0,0-2.26,3.64c-.33,1.17-2.71,1.81-3.23,2.43a1,1,0,0,1-1.11.39,2.93,2.93,0,0,0-1.16-.19c-.57.05-.54.48-1,1.66s-4.24,2.39-5.07,2.74-2.48,1.08-2.86,1.69-.64.91-1.65,2.43-1.26,2-1.26,2l.79.78.75.51s-.82.36-1.38.55-.95-1.06-.95-1.06-.54.48-.93.8a4.79,4.79,0,0,1-1.39.55,5.76,5.76,0,0,0-1.76-.42,2.67,2.67,0,0,0-1.22.68l.7,1.51a4,4,0,0,0-1.1.53c-.4.32-.21.88-.32,1.32a7.9,7.9,0,0,1-1.65,2.43c-1,1.24-.83,1.94-.83,1.94s1.44-1.56,2-2,.88-1.37,1.43-1.7,1.5-.85,1.5-.85a4,4,0,0,1-.6,1.34l-1.3,1.54c-.51.62.17,1.85-.23,2.17a.5.5,0,0,1-.73-.07s-.28,0-1.09.66-.53.48-1.11.39a12.21,12.21,0,0,0-2.29,0c-.42,0-1.25,2.12-2.27,3.5s-2.64,5.82-3.93,7.51-3.3,1.58-4.55,2-2.77,2.82-3.19,4.58-.59,1.34-1.5,2.42a29.08,29.08,0,0,0-3,6.29c-.33,1.18-1.75,1.3-2.17,1.33s-.66.64-1.45,1.57l-1.29,1.54c-.39.46-.92-.64-1.24-1s-.73-.22-1.14.11-1.84,1.88-1.84,1.88a5.53,5.53,0,0,1-1.39.4c-.57,0-.55.34-1.22.82a.83.83,0,0,1-1.15,0,3.5,3.5,0,0,0-1.67.58c-.54.48-1,1.38-1.72,1.72s-.53.48-.89,1.23a3.56,3.56,0,0,1-1.14,1.68,15,15,0,0,1-2.85,1.83c-1.25.53-3.44,3.3-4,3.78s-4,3.93-4.92,4.44-.13,1.73-.5,2.48a7.47,7.47,0,0,1-2.65,2.38c-1,.51-1.7,1.87-2.6,3.1s-1.12.24-1.81.58-1.12,2-1.64,2.58-.73,1.5-1.61,2.87a4.42,4.42,0,0,1-2.72,1.66l-1.06,1a3.09,3.09,0,0,1-1.13.24,2.59,2.59,0,0,1-1.63-.57,7.65,7.65,0,0,0-1.44-.16,4,4,0,0,1-1.28.11c-.44-.1-.77-.65-1.1-1.05a2.51,2.51,0,0,0-1.22-.9,3.44,3.44,0,0,0-1.15,0c-.43,0-1,.51-1.76,1.16s-.27,1.88-.27,1.88a1.85,1.85,0,0,1-.84.22c-.56,0-.56.19-1.11.38s-.51.76-1.18,1.25-.13.16-.82.5-.28,0-.85.08-.3-.12-.75-.36a1.69,1.69,0,0,0-1.16-.19c-.43,0-.67.63-2.2,1.05s.31,2,.31,2a19,19,0,0,0-2.19,1.2c-.67.49.86,1.64.86,1.64a7.83,7.83,0,0,1-1.62,2.72c-.93.8-1.14,3.4-1.5,4.15s-.53.47-1.24.53-.72,1.64-.72,1.64l-1.42.13c-.86.07-.39.46-.59,1.48a6.84,6.84,0,0,1-.23,1.19v0A10.64,10.64,0,0,1,85.77,801.11Z" fill="green"  style="mix-blend-mode: overlay" stroke="black" stroke-width=".5"&gt;&lt;/path&gt; greengreengreengreengreen&lt;/g&gt;</v>
      </c>
      <c r="C220" t="s">
        <v>266</v>
      </c>
      <c r="D220" s="6">
        <f t="shared" si="9"/>
        <v>0.26923076923076922</v>
      </c>
      <c r="E220" t="s">
        <v>267</v>
      </c>
      <c r="F220" t="s">
        <v>264</v>
      </c>
      <c r="G220" t="str">
        <f t="shared" si="10"/>
        <v>West Coast</v>
      </c>
      <c r="H220" t="s">
        <v>310</v>
      </c>
      <c r="I220" t="s">
        <v>265</v>
      </c>
      <c r="J220" t="s">
        <v>1048</v>
      </c>
      <c r="AB220" t="s">
        <v>225</v>
      </c>
    </row>
    <row r="221" spans="1:47" x14ac:dyDescent="0.3">
      <c r="A221" t="s">
        <v>15</v>
      </c>
      <c r="B221" t="str">
        <f>CONCATENATE(C221,D221,E221,Tooltips!B23,F221,A221,H221,I221,$AC$203,J221,K221,L221,$AC$203,M221,P220,Q220,$AC$203,R220,S220,T220,$AC$203,U220,V220,W220,$AC$203,X221,Y221,Z221,$AC$203,AA221,AB221)</f>
        <v>&lt;g opacity="0.269230769230769" style="mix-blend-mode: overlay"&gt;&lt;title&gt;Whanganui DHB @Pop = 64550 ,   Confirmed  = 16, new today= 0 ,Active 0 ,Recovered 16 ,Deaths 0, &lt;/title&gt;  &lt;path id="Whanganui" d="M463.68,410.79a20.57,20.57,0,0,0-4.4,3.36c-1.76,1.53-2.73.91-3.57,2.45s-2,.42-3.22,3.08-2.39.42-3.91,1.52-2.7.58-4.06.82-1.62-1.92-1.14-3.6-1.57-2.58-1.57-2.58l-.47-.43a2.66,2.66,0,0,1-1.4,1.3l-2.44,1.14a22.69,22.69,0,0,1-4.28,1.51c-2.29.62-2.13-.59-2.31-2.76s-2-2.83-2.39-3.9-3.3-.15-4.76,1.1-3.47-2.26-4.51-3.24-1.62-1-4.45-1.63-3.25.47-3.25.47l-.44,0a22.52,22.52,0,0,1-1.85,3.35c-1.19,1.83-3,4.55-3.15,5.84s.24,4-.16,5.14-1.68,2.28-1.74,4.16-.84,4.16.78,4.78,1.54,1.4,2.24,3.36,2.95,1.37,2,4.75.14,2.13-.4,5.5-1,6-1,6c.55.21,3.72,1.91,4.07,2.15a18.76,18.76,0,0,1,1.36,1.3,9.52,9.52,0,0,1,2-.15c.63.09,1,1.05,1,1.05l-1.27.33s1.57,2,2,2.42,3,4,5.51,6.82,4.28,10.31,4.64,11.78-.11,1.67.39,2.19,1.76-.51,2.71-.89a7.26,7.26,0,0,0,1.85-1.15s-.42,1.1-.68,2-1,.89-2,1.18-.87-.26-2.18-.13,0,1.23.47,2.07,0,1.55-.3,2.93.06,2.65-.43,3.35-.23,1.06.1,1.79c-.05-.13-.11-.75,1.86-2.06,2.28-1.51,1.44-.39,4-3.47s.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h0c-.72-.18-1.53-1.14-2.43-1.07C466.65,409,465.62,409.75,463.68,410.79Z" fill="green"  style="mix-blend-mode: overlay" stroke="black" stroke-width=".5"&gt;&lt;/path&gt; greengreengreengreengreen&lt;/g&gt;</v>
      </c>
      <c r="C221" t="s">
        <v>266</v>
      </c>
      <c r="D221" s="6">
        <f t="shared" si="9"/>
        <v>0.26923076923076922</v>
      </c>
      <c r="E221" t="s">
        <v>267</v>
      </c>
      <c r="F221" t="s">
        <v>264</v>
      </c>
      <c r="G221" t="str">
        <f t="shared" si="10"/>
        <v>Whanganui</v>
      </c>
      <c r="H221" t="s">
        <v>311</v>
      </c>
      <c r="I221" t="s">
        <v>265</v>
      </c>
      <c r="J221" t="s">
        <v>1048</v>
      </c>
      <c r="AB221" t="s">
        <v>225</v>
      </c>
    </row>
    <row r="222" spans="1:47" x14ac:dyDescent="0.3">
      <c r="A222" t="s">
        <v>1099</v>
      </c>
      <c r="B222" t="str">
        <f>CONCATENATE(C222,D222,E222,Tooltips!B24,F222,A222,H222,I222,$AC$203,J222,K222,L222,$AC$203,M222,P221,Q221,$AC$203,R221,S221,T221,$AC$203,U221,V221,W221,$AC$203,X222,Y222,Z222,$AC$203,AA222,AB222)</f>
        <v>0.269230769230769Managed Isolationgreengreengreengreengreengreen</v>
      </c>
      <c r="D222" s="6">
        <f t="shared" si="9"/>
        <v>0.26923076923076922</v>
      </c>
    </row>
    <row r="223" spans="1:47" x14ac:dyDescent="0.3">
      <c r="A223" s="3"/>
      <c r="B223" t="str">
        <f>C223</f>
        <v>&lt;/g&gt;</v>
      </c>
      <c r="C223" t="s">
        <v>225</v>
      </c>
      <c r="P223" s="13"/>
      <c r="Q223" s="13"/>
      <c r="R223" s="13"/>
      <c r="S223" s="13"/>
      <c r="T223" s="13"/>
      <c r="U223" s="13"/>
      <c r="V223" s="13"/>
      <c r="W223" s="13"/>
    </row>
    <row r="224" spans="1:47" s="13" customFormat="1" x14ac:dyDescent="0.3">
      <c r="A224" s="14" t="s">
        <v>350</v>
      </c>
      <c r="E224" s="10" t="s">
        <v>456</v>
      </c>
      <c r="F224" t="s">
        <v>341</v>
      </c>
      <c r="G224">
        <v>0.75</v>
      </c>
      <c r="P224"/>
      <c r="Q224"/>
      <c r="R224"/>
      <c r="S224"/>
      <c r="T224"/>
      <c r="U224"/>
      <c r="V224"/>
      <c r="W224"/>
    </row>
    <row r="225" spans="2:8" x14ac:dyDescent="0.3">
      <c r="B225" t="str">
        <f>C225</f>
        <v>&lt;g id="Borders"&gt;</v>
      </c>
      <c r="C225" t="s">
        <v>318</v>
      </c>
    </row>
    <row r="226" spans="2:8" x14ac:dyDescent="0.3">
      <c r="B226" t="str">
        <f>CONCATENATE(,C226,$D$226,$E$226,$F$226,$G$226,$H$226)</f>
        <v>&lt;path d="M385.58,243.3s-.35.18-.89-.36-.74-.26-.63-1.1a8.62,8.62,0,0,0,.15-1.88,5.74,5.74,0,0,1,.09-2,6,6,0,0,0,.43-1.61,8.38,8.38,0,0,1,.26-1.91,3.17,3.17,0,0,1,1.24-2.18"  fill="none" stroke="#191970" stroke-width="0.75"&gt;&lt;/path&gt;</v>
      </c>
      <c r="C226" t="s">
        <v>344</v>
      </c>
      <c r="D226" t="s">
        <v>349</v>
      </c>
      <c r="E226" t="s">
        <v>456</v>
      </c>
      <c r="F226" t="s">
        <v>356</v>
      </c>
      <c r="G226">
        <v>0.75</v>
      </c>
      <c r="H226" t="s">
        <v>342</v>
      </c>
    </row>
    <row r="227" spans="2:8" x14ac:dyDescent="0.3">
      <c r="B227" t="str">
        <f t="shared" ref="B227:B244" si="11">CONCATENATE(,C227,$D$226,$E$226,$F$226,$G$226,$H$226)</f>
        <v>&lt;path d="M397.13,235.31l-.47,1.82a4.33,4.33,0,0,1-.68,1.93,3.56,3.56,0,0,1-1.09,1.16c-.64.43-2.28,1.66-2.28,1.66" fill="none" stroke="#191970" stroke-width="0.75"&gt;&lt;/path&gt;</v>
      </c>
      <c r="C227" t="s">
        <v>343</v>
      </c>
    </row>
    <row r="228" spans="2:8" x14ac:dyDescent="0.3">
      <c r="B228" t="str">
        <f t="shared" si="11"/>
        <v>&lt;path d="M373.42,200.72a14.68,14.68,0,0,0,3.44-2.1,18.32,18.32,0,0,1,2.82-2.3c1.54-1,1.45-.41,2.81-2s4.3-5.21,4.3-5.21"  fill="none" stroke="#191970" stroke-width="0.75"&gt;&lt;/path&gt;</v>
      </c>
      <c r="C228" t="s">
        <v>345</v>
      </c>
    </row>
    <row r="229" spans="2:8" x14ac:dyDescent="0.3">
      <c r="B229" t="str">
        <f t="shared" si="11"/>
        <v>&lt;path d="M399.87,298.87a13.41,13.41,0,0,0,1.63-2.32,21.29,21.29,0,0,0,1.43-2.81c.72-1.7.47-1.21,1.54-3.72s.68-2.29,1.87-4,1.06-2,2.78-3.32,1.92-1.08,3.28-2.47,1.51-1.84,2.52-2.76,1.37-1.23,2.81-2.38,2.39-.21,2.74-2.27.06-2.52,1.47-3.6a6.21,6.21,0,0,0,2.16-2.64c.58-1.08,3.67-6.59,3.67-6.59" fill="none" stroke="#191970" stroke-width="0.75"&gt;&lt;/path&gt;</v>
      </c>
      <c r="C229" t="s">
        <v>320</v>
      </c>
    </row>
    <row r="230" spans="2:8" x14ac:dyDescent="0.3">
      <c r="B230" t="str">
        <f t="shared" si="11"/>
        <v>&lt;path d="M462.35,277.56a22.34,22.34,0,0,1-1.32,3.28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 fill="none" stroke="#191970" stroke-width="0.75"&gt;&lt;/path&gt;</v>
      </c>
      <c r="C230" t="s">
        <v>321</v>
      </c>
    </row>
    <row r="231" spans="2:8" x14ac:dyDescent="0.3">
      <c r="B231" t="str">
        <f t="shared" si="11"/>
        <v>&lt;path d="M524,365.64l-.3,2.07s1.82,4.9,3.64,5.18,1.86,2.05,3.64.28-.14-.84,3.5-1.26,5.12-1.81,5.95-.05a24,24,0,0,1,1.45,3.83c.67,2-.36,3,1.45,4s1.59,2.91,2.25,4.73l2,5.48" fill="none" stroke="#191970" stroke-width="0.75"&gt;&lt;/path&gt;</v>
      </c>
      <c r="C231" t="s">
        <v>346</v>
      </c>
    </row>
    <row r="232" spans="2:8" x14ac:dyDescent="0.3">
      <c r="B232" t="str">
        <f t="shared" si="11"/>
        <v>&lt;path d="M388.13,376.92s1.25,0,3.29.1,3,.14,4.59.35,1.63,1.74,3.24,1.68,2.78.81,1.57,3.34-1.49,2.42-2.37,4.68-1.21,3.63-.22,4.18.46-.42,2.79,1.25,5.26,2,5.23,3.79.47,2.93,2.09,4.59,2.54,1.71,3.12,3.28,1,2.23.16,4.18a26.77,26.77,0,0,1-2.36,4.45c-1.19,1.83-3,4.55-3.15,5.84s.24,4-.16,5.14-1.68,2.28-1.74,4.16-.84,4.16.78,4.78,1.54,1.4,2.24,3.36,2.95,1.37,2,4.75.14,2.13-.4,5.5-1,6-1,6" fill="none" stroke="#191970" stroke-width="0.75"&gt;&lt;/path&gt;</v>
      </c>
      <c r="C232" t="s">
        <v>322</v>
      </c>
    </row>
    <row r="233" spans="2:8" x14ac:dyDescent="0.3">
      <c r="B233" t="str">
        <f t="shared" si="11"/>
        <v>&lt;path d="M411.55,409.4s.42-1.11,3.25-.47,3.41.65,4.45,1.63,3.06,4.48,4.51,3.24,4.32-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 fill="none" stroke="#191970" stroke-width="0.75"&gt;&lt;/path&gt;</v>
      </c>
      <c r="C233" t="s">
        <v>323</v>
      </c>
    </row>
    <row r="234" spans="2:8" x14ac:dyDescent="0.3">
      <c r="B234" t="str">
        <f t="shared" si="11"/>
        <v>&lt;path d="M441.81,415.84s2.05.9,1.57,2.58-.22,3.84,1.14,3.6,2.54.27,4.06-.82,2.64,1.14,3.91-1.52,2.38-1.54,3.22-3.08,1.81-.92,3.57-2.45a20.57,20.57,0,0,1,4.4-3.36c1.94-1,3-1.81,4.42-1.92s2.66,2.39,3.58.16,1.66-2.54,3.14-2.72a17.65,17.65,0,0,1,4-.19c1.33.13,3.23.39,4.36-.17s1.25.74,1.82-.84a9.92,9.92,0,0,0,.42-3.64c.07-1.09-.66-.81.34-2.08s.8-.46,2.6-1.14,2.08-.1,4.61-.82,4.17-.48,4-2.36-.74-2.57-.18-3.69a28,28,0,0,1,1.54-2.8,15.15,15.15,0,0,0,1.16-4.62" fill="none" stroke="#191970" stroke-width="0.75"&gt;&lt;/path&gt;</v>
      </c>
      <c r="C234" t="s">
        <v>324</v>
      </c>
    </row>
    <row r="235" spans="2:8" x14ac:dyDescent="0.3">
      <c r="B235" t="str">
        <f t="shared" si="11"/>
        <v>&lt;path d="M441.81,415.84s2.05.9,1.57,2.58-.22,3.84,1.14,3.6,2.54.27,4.06-.82,2.64,1.14,3.91-1.52,2.38-1.54,3.22-3.08,1.81-.92,3.57-2.45a20.57,20.57,0,0,1,4.4-3.36c1.94-1,3-1.81,4.42-1.92s2.66,2.39,3.58.16,1.66-2.54,3.14-2.72a17.65,17.65,0,0,1,4-.19c1.33.13,3.23.39,4.36-.17s1.25.74,1.82-.84a9.92,9.92,0,0,0,.42-3.64c.07-1.09-.66-.81.34-2.08s.8-.46,2.6-1.14,2.08-.1,4.61-.82,4.17-.48,4-2.36-.74-2.57-.18-3.69a28,28,0,0,1,1.54-2.8,15.15,15.15,0,0,0,1.16-4.62" fill="none" stroke="#191970" stroke-width="0.75"&gt;&lt;/path&gt;</v>
      </c>
      <c r="C235" t="s">
        <v>324</v>
      </c>
    </row>
    <row r="236" spans="2:8" x14ac:dyDescent="0.3">
      <c r="B236" t="str">
        <f t="shared" si="11"/>
        <v>&lt;path d="M427.07,491.38s-.43-.59,1.84-2.1,1.44-.39,4-3.47.65-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 fill="none" stroke="#191970" stroke-width="0.75"&gt;&lt;/path&gt;</v>
      </c>
      <c r="C236" t="s">
        <v>325</v>
      </c>
    </row>
    <row r="237" spans="2:8" x14ac:dyDescent="0.3">
      <c r="B237" t="str">
        <f t="shared" si="11"/>
        <v>&lt;path d="M473,456.55a4.26,4.26,0,0,1,0,3.34c-.71,1.93-.39,5-1.39,6.17s-1.59,4.71-.56,4.34,2.74.37,4.39.79a15.6,15.6,0,0,1,3.84,1.12c1.59.75,3.93,1.13,3.38,2.76s1.87,2.9,1,4.3a3.38,3.38,0,0,0-.33,3.68c.59,1.29.37,2.79,2.52,4.31s1.51,2.23,1.78,3.62-.05,4.22.23,5.48a16.78,16.78,0,0,0,1.79,3.62s1.34,3.78,2.78,3.1" fill="none" stroke="#191970" stroke-width="0.75"&gt;&lt;/path&gt;</v>
      </c>
      <c r="C237" t="s">
        <v>326</v>
      </c>
    </row>
    <row r="238" spans="2:8" x14ac:dyDescent="0.3">
      <c r="B238" t="str">
        <f t="shared" si="11"/>
        <v>&lt;path d="M419.3,560.51a8.12,8.12,0,0,1,1.93-3.71c1.66-1.93,1.47-.82,2.49-2.63s.74-.6,2-2.94,1.62-1.93,1.67-4.48,1.07-.83.94-3.5-.68-1.37.5-4.5.64-2.51,1.81-4.31,1.46-1.5,2.54-3.89.92-.67,1.31-3.16a31.33,31.33,0,0,0,.43-3.75s.7-2.11,2-.7,2.38,1.73,3.94,2.81,1.33,5,3.35,2a26.21,26.21,0,0,1,3.26-4.38c1.29-1.44,1.49-3.68,3.42-2.32s4.55,1.53,4.53,3.9-2.11,5.18,1.25,3.64,3.43-2.65,4.75-3.16,1.8.73,2.53-1.21,2.67-2.57,3.2-3.75-.1-2,2.34-.86a13.43,13.43,0,0,1,4.28,3.51s1,2.12,2.66,1.55,4.27.92,4.27.92" fill="none" stroke="#191970" stroke-width="0.75"&gt;&lt;/path&gt;</v>
      </c>
      <c r="C238" t="s">
        <v>327</v>
      </c>
    </row>
    <row r="239" spans="2:8" x14ac:dyDescent="0.3">
      <c r="B239" t="str">
        <f t="shared" si="11"/>
        <v>&lt;path d="M411.88,552.09a46.71,46.71,0,0,1,1.42-4.68c.64-1.56-.69-1.45,1.39-3.39s-.22-1.71,2.43-3.56,2.07-.86,3.38-2.32,1.72-.91,2-2.6a5.76,5.76,0,0,0,0-2.52s-.23-2.18-1.68-2.38a5.74,5.74,0,0,1-2-.51l-1.4-1.31L415.73,527l-1.67.31" fill="none" stroke="#191970" stroke-width="0.75"&gt;&lt;/path&gt;</v>
      </c>
      <c r="C239" t="s">
        <v>347</v>
      </c>
    </row>
    <row r="240" spans="2:8" x14ac:dyDescent="0.3">
      <c r="B240" t="str">
        <f t="shared" si="11"/>
        <v>&lt;path d="M415.59,542.86a10.51,10.51,0,0,1,3.12-.35,32.62,32.62,0,0,0,4.34-.09c1.54-.11,2.23-3.22,5.22-.37" fill="none" stroke="#191970" stroke-width="0.75"&gt;&lt;/path&gt;</v>
      </c>
      <c r="C240" t="s">
        <v>348</v>
      </c>
    </row>
    <row r="241" spans="1:23" x14ac:dyDescent="0.3">
      <c r="B241" t="str">
        <f t="shared" si="11"/>
        <v>&lt;path d="M263.85,529.9s3.54-.06,4.29,2.6,2.47,2.62,3.64,3.93,2.88.65,3.85,2.58,4.61,5,4.61,5,4.15-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-1.32,4.91,0,2.16.67,2.16.67" fill="none" stroke="#191970" stroke-width="0.75"&gt;&lt;/path&gt;</v>
      </c>
      <c r="C241" t="s">
        <v>328</v>
      </c>
    </row>
    <row r="242" spans="1:23" x14ac:dyDescent="0.3">
      <c r="B242" t="str">
        <f t="shared" si="11"/>
        <v>&lt;path d="M81.92,801.5a10.64,10.64,0,0,1,3.85-.39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 fill="none" stroke="#191970" stroke-width="0.75"&gt;&lt;/path&gt;</v>
      </c>
      <c r="C242" t="s">
        <v>329</v>
      </c>
    </row>
    <row r="243" spans="1:23" x14ac:dyDescent="0.3">
      <c r="B243" t="str">
        <f t="shared" si="11"/>
        <v>&lt;path d="M200.31,727.52s-1.94,3.51.73,5.35,2.47,3.79,6,2.93,1.82-1.19,5.56.26a65,65,0,0,1,7.1,2.91c2.1,1.11,3.46-.24,3.18,2.83s-1.16,1.84,2.15,4,2,2.44,4.63,3.81,4.22,5.2,4.22,5.2a33.29,33.29,0,0,1,3.22,6.16,30.69,30.69,0,0,0,2.33,5.09s-.57,5.38,1,5.49,1.32.44,3.52,1.27,6.49,5.31,6.49,5.31" fill="none" stroke="#191970" stroke-width="0.75"&gt;&lt;/path&gt;</v>
      </c>
      <c r="C243" t="s">
        <v>330</v>
      </c>
    </row>
    <row r="244" spans="1:23" x14ac:dyDescent="0.3">
      <c r="B244" t="str">
        <f t="shared" si="11"/>
        <v>&lt;path d="M167.57,763.72a44.68,44.68,0,0,0-.5,7.2c-.11,5.5-.21,6,1.07,8.09s3.18,2.29,2.36,4.92.24,3.75.68,5.77a32.39,32.39,0,0,0,2.82,6.07s-1.34,2.41,3.56.79,6.36-2.36,7.29-.46a44.78,44.78,0,0,1,2,5.31,26.07,26.07,0,0,1,.75,4.11,14.51,14.51,0,0,1-.06,4.83c-.4,2.86.1,5.88,1.81,6.74s.83,2.52,3.56,2.92,2.36-.31,4.76,1,3.47,1.7,4.46,4-.3,3.25,2.7,5.13,2,3,5.49,2.85,2.35-.85,6.2,1.29,4.28-.44,5.77,2.13,5.14,2.78,5.14,2.78a4.79,4.79,0,0,1,4.49,1.5c1.92,2.14,4.44.35,4.44.35" fill="none" stroke="#191970" stroke-width="0.75"&gt;&lt;/path&gt;</v>
      </c>
      <c r="C244" t="s">
        <v>331</v>
      </c>
    </row>
    <row r="245" spans="1:23" x14ac:dyDescent="0.3">
      <c r="B245" t="str">
        <f>C245</f>
        <v>&lt;/g&gt;</v>
      </c>
      <c r="C245" t="s">
        <v>225</v>
      </c>
      <c r="P245" s="13"/>
      <c r="Q245" s="13"/>
      <c r="R245" s="13"/>
      <c r="S245" s="13"/>
      <c r="T245" s="13"/>
      <c r="U245" s="13"/>
      <c r="V245" s="13"/>
      <c r="W245" s="13"/>
    </row>
    <row r="246" spans="1:23" s="13" customFormat="1" x14ac:dyDescent="0.3">
      <c r="A246" s="13" t="s">
        <v>351</v>
      </c>
      <c r="B246" s="13" t="s">
        <v>257</v>
      </c>
      <c r="C246" s="13" t="s">
        <v>257</v>
      </c>
      <c r="E246" t="s">
        <v>341</v>
      </c>
      <c r="P246"/>
      <c r="Q246"/>
      <c r="R246"/>
      <c r="S246"/>
      <c r="T246"/>
      <c r="U246"/>
      <c r="V246"/>
      <c r="W246"/>
    </row>
    <row r="247" spans="1:23" x14ac:dyDescent="0.3">
      <c r="B247" t="str">
        <f>C247</f>
        <v>&lt;g id="Lakes"&gt;</v>
      </c>
      <c r="C247" t="s">
        <v>319</v>
      </c>
    </row>
    <row r="248" spans="1:23" x14ac:dyDescent="0.3">
      <c r="B248" t="str">
        <f>CONCATENATE(C248,$D$248,E$248,F$248)</f>
        <v>&lt;path d="M412.61,279a6.48,6.48,0,0,1-1.73,1.23l-.63,1.65a4.83,4.83,0,0,1-.52-1.76c-.06-.91-.73-.69-.72-1.2s1-.37,1.72-.71,1.37-1,2.55-.66S413.3,278.24,412.61,279ZM434,547.53a9.94,9.94,0,0,1-1.55,1.71,15.89,15.89,0,0,1-2.13,1.3c-.47.19-.47.19-1.82.12s-.2,0-.41.58.09,1.11,0,1.55-.41.58-.89.77-.4.07-1.07-.22-.3-.57-.32-1.28a2.13,2.13,0,0,1,.35-1.5,7.72,7.72,0,0,1,1-1.71,1.11,1.11,0,0,1,.37-.79,11.19,11.19,0,0,1,2.2-.9c.68-.22.82-1.17,1.22-1.75a6.59,6.59,0,0,1,1.55-1.71c.72-.54,1.38.27,2,1.39S434.36,547,434,547.53ZM422.7,279.25c-.09.63-.28.15-2.09-.25s-.87-.26-1.25-.7.08-.12.57-.82.05-.31-.62-.61-.68.23-1.11.1c0,0-.64-1.32-.43-1.87s.83,0,2.17.12.33-.46.9-1.28.87.25.85.77-.15,1.46-.15,1.46.38,1,.68,1.52A2.21,2.21,0,0,1,422.7,279.25Zm29.86,113.2c-.58.82-1.15-.1-1.82-.4s-.53-.72-.17-1-.25-.49-.13-1.31c.05-.31,1.4-.76,1.4-.76s.1,1.11.45,1.36A1.67,1.67,0,0,1,452.56,392.45Zm18-22.56c1,1.25,1.19,2,.86,2.51s-.52,0-1.45,1.08a8.56,8.56,0,0,0-1.5,3.13c-.42,1.1-.59,1.85-1.59,2s-.49.7-1.7.2-1.84-1.11-1.71.2.24,1.39-.58,1.33-1.43.05-1.76.51-.26.87-1,.38-1.68-.83-1.81-.4c-.24.8,1.05.74.51,1.75s-.78,1.37-1.66,1.63-1.23.53-2.05-.05-.83-.05-1.11-1.64-1.14-2.37,0-3.69,1.13-1.12,1.27-2.07-.21-1.19.36-2,1.65-1.11,1.2-1.95-.8-1.6-1.51-1.58-.89.77-1.22,1.24-.84,2.2-1.19.21-.91-1.68-.38-2.7,1.62-1.31,1.37-2.7-.47-2.07.21-2.29.81-.66,1.51-.17,1,1.05,1.26.19-.48-1.56.62-1.14,1,1.06,1.57.75.1-1.14,1.21-1.24,1.45-1.07,2.11-.27a1.55,1.55,0,0,1,.4,1.67c-.1.64-.27,1.38.29,1.08s.11-1.15.81-.65.66.29,1,1.25.08,1.62,1,1.56,1.25.7,1.86.08.46-.9,1.35-1.67,1.11-1.84,1.76-1a1.5,1.5,0,0,1,.24,1.91C470.88,368,469.56,368.64,470.6,369.89Zm16.31-52.7c.85-1,1.27-.32,2.11-.27s.7.49,1.71,1,.88-.26,1.71-.2a2.17,2.17,0,0,1,1.6.95c.39.44-.57.82-1.21,1.24a3.17,3.17,0,0,1-2.82.29c-1.1-.42-1.29-.9-2.3-1.43,0,0-1.29.84-1.79.31S486.06,318.16,486.91,317.19Zm2.83,6.17s1-.7,1.39-.25,1.07,2,.39,2.19-2.12.78-2.12.78-.5-.53-.34-.76l1.29-.84Zm-8.1,1.12c-.39-.44-.37-1-.88-1.48a4.24,4.24,0,0,1-1.61-2.18,1.44,1.44,0,0,1,.3-1.18,5,5,0,0,1,2.15-.59c.8-.14,1.08-.29,2.27-.5s1,.34,1.6.95.1,1.11-.56,2a3.87,3.87,0,0,1-1.58,1.51c-.56.31-.45.9-.74,1.57S482,324.92,481.64,324.48Zm5.64,6.38s.35.25-1.41.76-1.91.75-2.42.23-.22-.68.59-1.34,1.24-.52,2.27-.5.71,0,1.17-.92.32-.47,1.61-1.31,1,0,1.89.28a2.17,2.17,0,0,0,1.91-.24,2.87,2.87,0,0,1,2.42-.22c.78.37,0,1-.55,1.53a3.31,3.31,0,0,1-1.48.88c-.68.22-.45.38-.45.38a5.34,5.34,0,0,0,.25,1.39c.22.68-.77.86-1.34,1.16s-.72.54-1.19.21-.07-.39.18-.74.44-.39.17-.75-.75-.18-1.53-.55S488.7,330.82,487.28,330.86Zm4.77,4.39a4.22,4.22,0,0,1-1.95.55,2.86,2.86,0,0,1,1.18-1.44,3.62,3.62,0,0,1,2.1-.27C494.1,334.06,493,334.87,492.05,335.25Zm5.48,2.61c-.63-.09-.17-1-1.1-.42s-.85,1-1.63.6-1.57-.75-1.16-1.33,1.53-1.2,1.76-1c.83.58-.5,1.21.22,1.19s1.41-1.27,1.95-.55S498.17,338,497.53,337.86Zm-.83-21c-.21.55-.53.5-1.56.48s-.37-1-.24-1.39a2.17,2.17,0,0,1,1.11-1.84c1.12-.61.78.37,1.08.94S496.91,316.35,496.7,316.9Zm2.3,3.18c-.51,0-.72-1.29-1-2.08s1.24-.53,1.24-.53a16.87,16.87,0,0,1,.83,1.8C500.46,320.23,499.52,320.09,499,320.08Zm33.76,48.35a7.22,7.22,0,0,1-1.09,1.32c-.53.5-.16,1.46-1.15,1.64s-1.25-.7-2.2-.84-1.23,0-1.59.28-1,0-1.22-.5-.92.57-1.33,1.15-.62,1.14-.86,1.49-.91.06-.46-.84,1-1,.63-1.65-1.17-.82-.64-1.32.78.37,1.26.19.47-1.42.47-1.42a2,2,0,0,1,1.26.19c.47.32,1.34.58,1.31-.13a3.83,3.83,0,0,0-.48-1.56c-.19-.48.7-1.25,1-.89s.37,1.48.73,1.21.54-1,.89-.77a1,1,0,0,1,.34.76c-.14.94-.51,1.21,0,1.54s.46.84,1.26.19S533.09,368,532.76,368.43Zm.54-2.76s-1.4-1-1.19-1.53.92-.57,1.86.08S533.66,365.4,533.3,365.67Z" fill="#fff"&gt;&lt;/path&gt;</v>
      </c>
      <c r="C248" t="s">
        <v>332</v>
      </c>
      <c r="D248" t="s">
        <v>265</v>
      </c>
      <c r="E248" t="s">
        <v>341</v>
      </c>
      <c r="F248" t="s">
        <v>342</v>
      </c>
    </row>
    <row r="249" spans="1:23" x14ac:dyDescent="0.3">
      <c r="B249" t="str">
        <f t="shared" ref="B249:B256" si="12">CONCATENATE(C249,$D$248,E$248,F$248)</f>
        <v>&lt;path d="M53.25,933.86c-.31.79-.27,2.31-.8,2.84s-1.41,2.51-1.67,2.72a.68.68,0,0,0,.2,1.23c.58.14.94-.18,1.35.16s2.21.1,1.15,1.15-1.63,1-1.51,2.32.09,3.24-.37,2.42a6.82,6.82,0,0,1-.8-2.69c-.09-1-.08-.86-.88-2.41s-.91-1.64-.67-2.14a7.76,7.76,0,0,1,1.16-2.11c.69-.82,2-1.51,1.56-2.81s-.24-.65,0-2.1,0-2.77.35-2.61.32.45.52,1.67S53.56,933.06,53.25,933.86Z" fill="#fff"&gt;&lt;/path&gt;</v>
      </c>
      <c r="C249" t="s">
        <v>333</v>
      </c>
    </row>
    <row r="250" spans="1:23" x14ac:dyDescent="0.3">
      <c r="B250" t="str">
        <f t="shared" si="12"/>
        <v>&lt;path d="M62.84,932.06c-1.18.77-.27.22-.72.54s-1,.85-.93,1.33a4.79,4.79,0,0,1-.75,2.45c-.65,1.3-1,.94-1.45.89s-.1-1.14-.16-1.9a4.33,4.33,0,0,1,1.29-2.69c.7-.73.21-.88.33-1.65s-.69-1.37-1.34-2.27-1.19-.47-2-1.16-1.83-.13-2.48.12-1.28-.46-2-1.16-.29-1.12-.53-1.77-.8-.41-.75-.89-.24-1.6.19-2.21.31.35.45.82.71.41,1.31.74.14.56,0,1.43.46.63,1.28,1.61S56.41,925.17,57,925s.5.24.85,1,1,.67,2,.87.28,1,1.39,1.79,1.12-.38,1.07.19.56.91,1.22,1.9S64,931.29,62.84,932.06Z" fill="#fff"&gt;&lt;/path&gt;</v>
      </c>
      <c r="C250" t="s">
        <v>334</v>
      </c>
    </row>
    <row r="251" spans="1:23" x14ac:dyDescent="0.3">
      <c r="B251" t="str">
        <f t="shared" si="12"/>
        <v>&lt;path d="M67.32,918.87c-.87.94-1.28,1.74-1.72,2.25a6,6,0,0,1-1.31,1.36c-.63.44-.81,1.6-1.37,1.74s-.93.37-1.88-.69-1.53-1.11-2.06-1.73-1-3.92.62-1.68a10.22,10.22,0,0,0,1.82,2.32c.5.25,1,.49,1.23-.1s0-1.34.62-1.68.61.42,1.25.08.28-1.17.89-1.89.83-.27,1.28-.59.69-2,.87-1S68.19,917.94,67.32,918.87Z" fill="#fff"&gt;&lt;/path&gt;</v>
      </c>
      <c r="C251" t="s">
        <v>335</v>
      </c>
    </row>
    <row r="252" spans="1:23" x14ac:dyDescent="0.3">
      <c r="B252" t="str">
        <f t="shared" si="12"/>
        <v>&lt;path d="M69.45,897.91c-.42.18-.48,1-1.26.39a20.12,20.12,0,0,1-1.89-2l.11,1.28-.71.06s-.8.65,0,1,1.24,1.13.9,1.55.25,1.79-1.08.76A10.74,10.74,0,0,1,63.58,899c-.31-.26-1.38-1.5-2.09-1a9.35,9.35,0,0,0-1.78,2.64,8.83,8.83,0,0,1-1.25,2c-.62.63-2.14.66-.7-1.37s1.85-2.93,1.81-3.41.36-1.27-1-.48-1.37.69-2,.64a2.06,2.06,0,0,0-1.51.23c-.35.32-.44,1.47-1.32,1.26s-.92-.68-.29-1.12A5.37,5.37,0,0,1,56,897c1.23-.21.85-.08,1-1.53s-.6-2.52.19-2.21,1.12-.29,1.08,1.34.59,1.38.59,1.38l-.12.25c.71-.06.74.22,1.39-.55s.3-1.46,1-1.24A12.62,12.62,0,0,1,63,895c.45.25,1.54,1.3,1.61.43s-.32-.4,0-1.57.18-1.31.73-1.5a3.15,3.15,0,0,1,2,0c.45.25,1.47.44,1.51.87s-.91,1.08-.91,1.08a.66.66,0,0,0,0,1.15c.78.65,1.63.58,1.82,1.13S69.86,897.73,69.45,897.91Z" fill="#fff"&gt;&lt;/path&gt;</v>
      </c>
      <c r="C252" t="s">
        <v>336</v>
      </c>
    </row>
    <row r="253" spans="1:23" x14ac:dyDescent="0.3">
      <c r="B253" t="str">
        <f t="shared" si="12"/>
        <v>&lt;path d="M79,854.33c-.72.45-.66.06-.93,1.42s.27,1.89.17,3-.79,2-.72,2.73.71,1.57.61,2.63,0,1.14-.31,1.84-.15,1.63-.61,1.87-.67,0-1.1.47-.54.34-.55,1.39.48,1.1-.13,1.73-.84.26-.82,1.6,1.26,1.32.9,2.6a4.79,4.79,0,0,0-.38,2.23c.07.75.53.62.21,1.31s-.46.24-.85,1.22-.66,1.21-.19,2.22.48,1.1-.34,2.61-1.17.86-1.07,1.91.52,1.58.19,2.18-.64,1.49-1.41.31-1.42-.92-1.3-1.79-.09-1,.63-1.49,2.25-.49.87-1-1.67-.53-2.5-.17-1.09.67-1.71.15-.35-.73-1.11-.67-.89.75-1.81.07-.8-.41-1.53-1.21-1.09-1.52-1.75-1.37-.61.63-1.75.73-2,.64-1.86-.51-.2-1.22.57-1.1a2.47,2.47,0,0,1,.88.21c.71-.64.77-1,1.13-1.25a1,1,0,0,1,1.25.08c.32.36,1.35,1.22,1.78,1.76a5.09,5.09,0,0,0,2.12,1.34,3.58,3.58,0,0,0,1.64.15c1.34,0,1.15,0,2,0s1,.87,1.81-.06,1.22-.21,1.2-1.54.18-2.31-.28-3.22-.77-1.18-.66-2,.5-.8-.34-1.69a5.56,5.56,0,0,0-1.84-1.46,11.2,11.2,0,0,1-2.28-2c-.73-.7-.84-.88-1.4-.73a8.67,8.67,0,0,1-2.93.35c-1.63,0-3.41-.75-2.3-1.14s1.95.4,2.64-.42a2.53,2.53,0,0,0,.4-3,13.42,13.42,0,0,0-1.67-2.72c-.54-.71-1.84-2.51-.74-1.94s1.72,1.1,1.9,2a7.76,7.76,0,0,0,1.2,2.86,10.09,10.09,0,0,0,2.23,2.48c.91.59,2,1.54,3,1.55a6.3,6.3,0,0,0,2.65-.23,3.71,3.71,0,0,0,1.35-1,5.55,5.55,0,0,0,1-1.52,3.21,3.21,0,0,0,0-1.52c-.17-.85-.2-1.23-.78-1.37s-1.16-.09-1.63-1.1-2.3-4.48-2.56-5.22-.8-2.6-.15-1.7,1.42,3,2,3.73a11.54,11.54,0,0,0,2,2,7.69,7.69,0,0,1,1.48,1.6c.32.35,1.19-.59,1.13-1.25s1-1.9,1-2.48a1.76,1.76,0,0,0-.23-1.51c-.47-1-.7-1.46-.44-1.68a1.17,1.17,0,0,0-.16-1.89c-1-.68-2-1.07-1.2-1.71a3.8,3.8,0,0,1,1.73-1c.83-.27,1.19.56,1.44.16s.45-1.38,1-.57S79.69,853.89,79,854.33Z" fill="#fff"&gt;&lt;/path&gt;</v>
      </c>
      <c r="C253" t="s">
        <v>337</v>
      </c>
    </row>
    <row r="254" spans="1:23" x14ac:dyDescent="0.3">
      <c r="B254" t="str">
        <f t="shared" si="12"/>
        <v>&lt;path d="M82,821.31a1.23,1.23,0,0,1-1.1-1,10.37,10.37,0,0,0-.61-2.1,8.53,8.53,0,0,0-1.09-2.62c-.32-.41-.77-.65-1-1.35s-.07-.85-.07-.85c1.05.62,1.05.62,1.55,1.43a5.12,5.12,0,0,1,1,1.92,10.11,10.11,0,0,1,.79,2.51C81.56,820.19,82.38,821.41,82,821.31Z" fill="#fff"&gt;&lt;/path&gt;</v>
      </c>
      <c r="C254" t="s">
        <v>338</v>
      </c>
    </row>
    <row r="255" spans="1:23" x14ac:dyDescent="0.3">
      <c r="B255" t="str">
        <f t="shared" si="12"/>
        <v>&lt;path d="M123.86,873a3.39,3.39,0,0,1-1.43,1.7c-.68.34-.23-1-.31-2s-.1-1.14-.55-1.38-.56-1.39-.64-2.39a8.53,8.53,0,0,0-1.09-2.62,5.82,5.82,0,0,1-.41-1.4c-.05-.57.63-.91.88-1.37s-.57-1.67-1.09-2.62-.32-.4-1.26-1.33-.38-1.11-.58-1.66-.35-.83-.78-.8-.66.64-.66.64a4.21,4.21,0,0,0-1.21,1c-.52.62-.44.84-1,1.24-1.22.82-1.56.28-2.54.51s-.77,1.07-1.59,1.42-1.45-.16-2.33-.36a5.21,5.21,0,0,1-1.61-.44c-.75-.36-.59-1.81-1.95-2.55s-.94-.92-.91-2.21-.25-1.27-.91-2.21-1.72-3.29-2.23-4.25-.06-4-.15-5a5.86,5.86,0,0,1,.15-3.17c.5-.9,1.65,2.44,1.92,3.85s.19.55,1.26,1.32.47,2.11.72,3.37a7.23,7.23,0,0,0,2.69,4.5c1.84,1.41.23,1,.18,2.13s.35.69,1.15,1.62.83-.36,1.63-1,.41-.18.85-.08a2.93,2.93,0,0,0,.87.07,9,9,0,0,1,.29-1.6c.22-.74.4-.32,1-.09s.76.51,1.48.45.27-.17,1-.52.52-.62.9-1.22.67-.49.67-.49a2.17,2.17,0,0,1,1.27-.26c.72.08.41-.17,1.37-.69s1.4-.41,1.86,0-.93.8-1.91,1a1,1,0,0,0-.91,1.08s1.2.61,1.79.85.36.83-.18,1.16.31.26,2.16,1.82.46,2,.15,3.28a12.46,12.46,0,0,0,.74,5.24,10.32,10.32,0,0,1,.64,2.37c.22.85.91.64,1.56,1.44S124.09,872.35,123.86,873Z" fill="#fff"&gt;&lt;/path&gt;</v>
      </c>
      <c r="C255" t="s">
        <v>339</v>
      </c>
    </row>
    <row r="256" spans="1:23" x14ac:dyDescent="0.3">
      <c r="B256" t="str">
        <f t="shared" si="12"/>
        <v>&lt;path d="M137.81,824.44c-1,.09-.85.08-.88,1.37s-.65.77-1.57.14a9.24,9.24,0,0,0-2.56-1.5c-1-.34-2.24.63-3.53.6s-.35-.69.47-1.19a2.66,2.66,0,0,0,1-1.66l.63-.92a2,2,0,0,0,.91-1.08c.23-.74-.56-1.53-.35-2.41s1.78-2.59,2.69-3.67-.5-2.39-1-3.21-.08-2.57,0-3,1.18-1.25,1.18-1.25-.63-.66-1.25-1.18.13-1.87.13-1.87a3.36,3.36,0,0,0,.26-1.89,2.2,2.2,0,0,1,.53-2.19s1.35.74.71,1.65.54,4.54,1.81,7.58-.69,6.8-.69,6.8l-1.41,3.56c-.59,1.48-.26,1.89.16,3.42s1-2.23.67-3.78.25-.45,1,.2.55,1.38.66,2.66,1,.34,2,1.12S138.81,824.36,137.81,824.44Z" fill="#fff"&gt;&lt;/path&gt;</v>
      </c>
      <c r="C256" t="s">
        <v>340</v>
      </c>
    </row>
    <row r="257" spans="1:33" x14ac:dyDescent="0.3">
      <c r="B257" t="str">
        <f>C257</f>
        <v>&lt;/g&gt;</v>
      </c>
      <c r="C257" t="s">
        <v>225</v>
      </c>
    </row>
    <row r="258" spans="1:33" x14ac:dyDescent="0.3">
      <c r="B258" t="s">
        <v>257</v>
      </c>
    </row>
    <row r="260" spans="1:33" x14ac:dyDescent="0.3">
      <c r="D260" t="s">
        <v>512</v>
      </c>
      <c r="J260" t="s">
        <v>233</v>
      </c>
      <c r="P260" s="13"/>
      <c r="Q260" s="13"/>
      <c r="R260" s="13"/>
      <c r="S260" s="13"/>
      <c r="T260" s="13"/>
      <c r="U260" s="13"/>
      <c r="V260" t="s">
        <v>451</v>
      </c>
      <c r="W260" t="s">
        <v>455</v>
      </c>
    </row>
    <row r="261" spans="1:33" s="13" customFormat="1" x14ac:dyDescent="0.3">
      <c r="A261" s="13" t="s">
        <v>353</v>
      </c>
      <c r="P261"/>
      <c r="Q261"/>
      <c r="R261"/>
      <c r="S261"/>
      <c r="T261"/>
      <c r="U261"/>
      <c r="V261" t="s">
        <v>453</v>
      </c>
      <c r="W261" t="s">
        <v>454</v>
      </c>
      <c r="X261"/>
      <c r="Y261" t="s">
        <v>452</v>
      </c>
      <c r="Z261" t="s">
        <v>455</v>
      </c>
      <c r="AC261" t="s">
        <v>451</v>
      </c>
      <c r="AD261" t="s">
        <v>455</v>
      </c>
      <c r="AE261"/>
      <c r="AF261" t="s">
        <v>452</v>
      </c>
      <c r="AG261" t="s">
        <v>455</v>
      </c>
    </row>
    <row r="262" spans="1:33" x14ac:dyDescent="0.3">
      <c r="B262" t="str">
        <f>C262</f>
        <v>&lt;g id="LABELS"&gt;</v>
      </c>
      <c r="C262" t="s">
        <v>224</v>
      </c>
      <c r="J262" t="s">
        <v>513</v>
      </c>
      <c r="Y262" t="s">
        <v>453</v>
      </c>
      <c r="Z262" t="s">
        <v>454</v>
      </c>
      <c r="AC262" t="s">
        <v>453</v>
      </c>
      <c r="AD262" t="s">
        <v>454</v>
      </c>
      <c r="AF262" t="s">
        <v>453</v>
      </c>
      <c r="AG262" t="s">
        <v>454</v>
      </c>
    </row>
    <row r="263" spans="1:33" x14ac:dyDescent="0.3">
      <c r="P263" s="15" t="str">
        <f t="shared" ref="P263:P282" si="13">LEFT(L264,(FIND(" ",L264,1)-1))</f>
        <v>323</v>
      </c>
      <c r="Q263" t="str">
        <f t="shared" ref="Q263:Q282" si="14">MID(L264,FIND(" ",L264,1)+1,256)</f>
        <v>276.79</v>
      </c>
      <c r="V263" s="30">
        <v>470</v>
      </c>
      <c r="W263" s="30">
        <v>150</v>
      </c>
    </row>
    <row r="264" spans="1:33" x14ac:dyDescent="0.3">
      <c r="A264" t="s">
        <v>1</v>
      </c>
      <c r="B264" t="str">
        <f>CONCATENATE($C$264,A264,$D$264,E264," ",F264,$G$264,$H$264,A264,$J$264)</f>
        <v>&lt;g id="Auckland" transform="translate(470 150)"&gt;    &lt;text text-anchor="middle" y="30" class=""&gt;Auckland&lt;/text&gt;&lt;/g&gt;</v>
      </c>
      <c r="C264" t="s">
        <v>228</v>
      </c>
      <c r="D264" t="s">
        <v>229</v>
      </c>
      <c r="E264" s="4">
        <f t="shared" ref="E264:E283" si="15">V263</f>
        <v>470</v>
      </c>
      <c r="F264" s="4">
        <f t="shared" ref="F264:F283" si="16">W263</f>
        <v>150</v>
      </c>
      <c r="G264" t="s">
        <v>231</v>
      </c>
      <c r="H264" t="s">
        <v>232</v>
      </c>
      <c r="I264" t="s">
        <v>1</v>
      </c>
      <c r="J264" t="s">
        <v>233</v>
      </c>
      <c r="K264" t="str">
        <f>Tooltips!B4</f>
        <v>&lt;title&gt;Auckland DHB @Pop = 545640 ,   Confirmed  = 0, new today= 0 ,Active Active cases in MI &amp; Q facilities  ,Recovered 0 ,Deaths 0, &lt;/title&gt;</v>
      </c>
      <c r="L264" t="s">
        <v>230</v>
      </c>
      <c r="P264" s="15" t="str">
        <f t="shared" si="13"/>
        <v>555.83</v>
      </c>
      <c r="Q264" t="str">
        <f t="shared" si="14"/>
        <v>261.02</v>
      </c>
      <c r="V264" s="30">
        <v>545</v>
      </c>
      <c r="W264" s="30">
        <v>230</v>
      </c>
      <c r="X264" s="41" t="s">
        <v>1</v>
      </c>
      <c r="Y264" s="31">
        <v>535</v>
      </c>
      <c r="Z264" s="31">
        <v>180</v>
      </c>
      <c r="AC264" s="30">
        <v>450</v>
      </c>
      <c r="AD264" s="30">
        <v>150</v>
      </c>
      <c r="AE264" s="32" t="s">
        <v>1</v>
      </c>
      <c r="AF264" s="31">
        <v>510</v>
      </c>
      <c r="AG264" s="31">
        <v>180</v>
      </c>
    </row>
    <row r="265" spans="1:33" x14ac:dyDescent="0.3">
      <c r="A265" t="s">
        <v>2</v>
      </c>
      <c r="B265" t="str">
        <f t="shared" ref="B265:B283" si="17">CONCATENATE($C$264,A265,$D$264,E265," ",F265,$G$264,$H$264,A265,$J$264)</f>
        <v>&lt;g id="Bay of Plenty" transform="translate(545 230)"&gt;    &lt;text text-anchor="middle" y="30" class=""&gt;Bay of Plenty&lt;/text&gt;&lt;/g&gt;</v>
      </c>
      <c r="E265" s="4">
        <f t="shared" si="15"/>
        <v>545</v>
      </c>
      <c r="F265" s="4">
        <f t="shared" si="16"/>
        <v>230</v>
      </c>
      <c r="K265" t="str">
        <f>Tooltips!B5</f>
        <v>&lt;title&gt;Bay of Plenty DHB @Pop = 238380 ,   Confirmed  = 0, new today= 0 ,Active 26 ,Recovered 0 ,Deaths 0, &lt;/title&gt;</v>
      </c>
      <c r="L265" t="s">
        <v>234</v>
      </c>
      <c r="P265" s="15" t="str">
        <f t="shared" si="13"/>
        <v>349.06</v>
      </c>
      <c r="Q265" t="str">
        <f t="shared" si="14"/>
        <v>680.71</v>
      </c>
      <c r="V265" s="30">
        <v>349.06</v>
      </c>
      <c r="W265" s="30">
        <v>680.71</v>
      </c>
      <c r="X265" s="41" t="s">
        <v>2</v>
      </c>
      <c r="Y265" s="31">
        <v>610</v>
      </c>
      <c r="Z265" s="30">
        <v>260</v>
      </c>
      <c r="AC265" s="30">
        <v>545</v>
      </c>
      <c r="AD265" s="30">
        <v>261.02</v>
      </c>
      <c r="AE265" s="32" t="s">
        <v>2</v>
      </c>
      <c r="AF265" s="31">
        <v>610</v>
      </c>
      <c r="AG265" s="30">
        <v>290</v>
      </c>
    </row>
    <row r="266" spans="1:33" x14ac:dyDescent="0.3">
      <c r="A266" t="s">
        <v>3</v>
      </c>
      <c r="B266" t="str">
        <f t="shared" si="17"/>
        <v>&lt;g id="Canterbury" transform="translate(349.06 680.71)"&gt;    &lt;text text-anchor="middle" y="30" class=""&gt;Canterbury&lt;/text&gt;&lt;/g&gt;</v>
      </c>
      <c r="E266" s="4">
        <f t="shared" si="15"/>
        <v>349.06</v>
      </c>
      <c r="F266" s="4">
        <f t="shared" si="16"/>
        <v>680.71</v>
      </c>
      <c r="K266" t="str">
        <f>Tooltips!B6</f>
        <v>&lt;title&gt;Canterbury DHB @Pop = 567870 ,   Confirmed  = 0, new today= 0 ,Active 0 ,Recovered 0 ,Deaths 0, &lt;/title&gt;</v>
      </c>
      <c r="L266" t="s">
        <v>235</v>
      </c>
      <c r="P266" s="15" t="str">
        <f t="shared" si="13"/>
        <v>272.99</v>
      </c>
      <c r="Q266" t="str">
        <f t="shared" si="14"/>
        <v>469.5</v>
      </c>
      <c r="V266" s="30">
        <v>350</v>
      </c>
      <c r="W266" s="30">
        <v>500</v>
      </c>
      <c r="X266" s="41" t="s">
        <v>3</v>
      </c>
      <c r="Y266" s="31">
        <v>410</v>
      </c>
      <c r="Z266" s="31">
        <v>710.71</v>
      </c>
      <c r="AC266" s="30">
        <v>349.06</v>
      </c>
      <c r="AD266" s="30">
        <v>680.71</v>
      </c>
      <c r="AE266" s="32" t="s">
        <v>3</v>
      </c>
      <c r="AF266" s="31">
        <v>410</v>
      </c>
      <c r="AG266" s="31">
        <v>710.71</v>
      </c>
    </row>
    <row r="267" spans="1:33" x14ac:dyDescent="0.3">
      <c r="A267" t="s">
        <v>4</v>
      </c>
      <c r="B267" t="str">
        <f t="shared" si="17"/>
        <v>&lt;g id="Capital and Coast" transform="translate(350 500)"&gt;    &lt;text text-anchor="middle" y="30" class=""&gt;Capital and Coast&lt;/text&gt;&lt;/g&gt;</v>
      </c>
      <c r="E267" s="4">
        <f t="shared" si="15"/>
        <v>350</v>
      </c>
      <c r="F267" s="4">
        <f t="shared" si="16"/>
        <v>500</v>
      </c>
      <c r="K267" t="str">
        <f>Tooltips!B7</f>
        <v>&lt;title&gt;Capital and Coast DHB @Pop = 318040 ,   Confirmed  = 0, new today= 0 ,Active 0 ,Recovered 0 ,Deaths 0, &lt;/title&gt;</v>
      </c>
      <c r="L267" t="s">
        <v>236</v>
      </c>
      <c r="P267" s="15" t="str">
        <f t="shared" si="13"/>
        <v>480.28</v>
      </c>
      <c r="Q267" t="str">
        <f t="shared" si="14"/>
        <v>219.19</v>
      </c>
      <c r="V267" s="30">
        <v>320</v>
      </c>
      <c r="W267" s="31">
        <v>250</v>
      </c>
      <c r="X267" s="41" t="s">
        <v>4</v>
      </c>
      <c r="Y267" s="31">
        <v>270</v>
      </c>
      <c r="Z267" s="30">
        <v>530</v>
      </c>
      <c r="AC267" s="30">
        <v>350</v>
      </c>
      <c r="AD267" s="30">
        <v>500</v>
      </c>
      <c r="AE267" s="32" t="s">
        <v>4</v>
      </c>
      <c r="AF267" s="31">
        <v>270</v>
      </c>
      <c r="AG267" s="30">
        <v>530</v>
      </c>
    </row>
    <row r="268" spans="1:33" x14ac:dyDescent="0.3">
      <c r="A268" t="s">
        <v>5</v>
      </c>
      <c r="B268" t="str">
        <f t="shared" si="17"/>
        <v>&lt;g id="Counties Manukau" transform="translate(320 250)"&gt;    &lt;text text-anchor="middle" y="30" class=""&gt;Counties Manukau&lt;/text&gt;&lt;/g&gt;</v>
      </c>
      <c r="E268" s="4">
        <f t="shared" si="15"/>
        <v>320</v>
      </c>
      <c r="F268" s="4">
        <f t="shared" si="16"/>
        <v>250</v>
      </c>
      <c r="K268" t="str">
        <f>Tooltips!B8</f>
        <v>&lt;title&gt;Counties Manukau DHB @Pop = 563210 ,   Confirmed  = Total, new today= 0 ,Active Active ,Recovered Recovered ,Deaths Deceased, &lt;/title&gt;</v>
      </c>
      <c r="L268" t="s">
        <v>237</v>
      </c>
      <c r="P268" s="15" t="str">
        <f t="shared" si="13"/>
        <v>548.78</v>
      </c>
      <c r="Q268" t="str">
        <f t="shared" si="14"/>
        <v>425.51</v>
      </c>
      <c r="V268" s="30">
        <v>570</v>
      </c>
      <c r="W268" s="30">
        <v>400</v>
      </c>
      <c r="X268" s="41" t="s">
        <v>5</v>
      </c>
      <c r="Y268" s="31">
        <v>230</v>
      </c>
      <c r="Z268" s="31">
        <v>280</v>
      </c>
      <c r="AC268" s="30">
        <v>320</v>
      </c>
      <c r="AD268" s="31">
        <v>250</v>
      </c>
      <c r="AE268" s="32" t="s">
        <v>5</v>
      </c>
      <c r="AF268" s="31">
        <v>230</v>
      </c>
      <c r="AG268" s="31">
        <v>280</v>
      </c>
    </row>
    <row r="269" spans="1:33" x14ac:dyDescent="0.3">
      <c r="A269" t="s">
        <v>6</v>
      </c>
      <c r="B269" t="str">
        <f t="shared" si="17"/>
        <v>&lt;g id="Hawke's Bay" transform="translate(570 400)"&gt;    &lt;text text-anchor="middle" y="30" class=""&gt;Hawke's Bay&lt;/text&gt;&lt;/g&gt;</v>
      </c>
      <c r="E269" s="4">
        <f t="shared" si="15"/>
        <v>570</v>
      </c>
      <c r="F269" s="4">
        <f t="shared" si="16"/>
        <v>400</v>
      </c>
      <c r="K269" t="str">
        <f>Tooltips!B9</f>
        <v>&lt;title&gt;Hawke's Bay DHB @Pop = 165610 ,   Confirmed  = 222, new today= 0 ,Active 13 ,Recovered 208 ,Deaths 1, &lt;/title&gt;</v>
      </c>
      <c r="L269" t="s">
        <v>238</v>
      </c>
      <c r="P269" s="15" t="str">
        <f t="shared" si="13"/>
        <v>410.82</v>
      </c>
      <c r="Q269" t="str">
        <f t="shared" si="14"/>
        <v>600.18</v>
      </c>
      <c r="V269" s="30">
        <v>460</v>
      </c>
      <c r="W269" s="30">
        <v>555</v>
      </c>
      <c r="X269" s="41" t="s">
        <v>6</v>
      </c>
      <c r="Y269" s="31">
        <v>640</v>
      </c>
      <c r="Z269" s="31">
        <v>430</v>
      </c>
      <c r="AC269" s="30">
        <v>570</v>
      </c>
      <c r="AD269" s="30">
        <v>400</v>
      </c>
      <c r="AE269" s="32" t="s">
        <v>6</v>
      </c>
      <c r="AF269" s="31">
        <v>640</v>
      </c>
      <c r="AG269" s="31">
        <v>430</v>
      </c>
    </row>
    <row r="270" spans="1:33" x14ac:dyDescent="0.3">
      <c r="A270" t="s">
        <v>12</v>
      </c>
      <c r="B270" t="str">
        <f t="shared" si="17"/>
        <v>&lt;g id="Hutt Valley" transform="translate(460 555)"&gt;    &lt;text text-anchor="middle" y="30" class=""&gt;Hutt Valley&lt;/text&gt;&lt;/g&gt;</v>
      </c>
      <c r="E270" s="4">
        <f t="shared" si="15"/>
        <v>460</v>
      </c>
      <c r="F270" s="4">
        <f t="shared" si="16"/>
        <v>555</v>
      </c>
      <c r="K270" t="str">
        <f>Tooltips!B10</f>
        <v>&lt;title&gt;Hutt Valley DHB @Pop = 149680 ,   Confirmed  = 48, new today= 0 ,Active 0 ,Recovered 48 ,Deaths 0, &lt;/title&gt;</v>
      </c>
      <c r="L270" t="s">
        <v>239</v>
      </c>
      <c r="P270" s="15" t="str">
        <f t="shared" si="13"/>
        <v>448.43</v>
      </c>
      <c r="Q270" t="str">
        <f t="shared" si="14"/>
        <v>375.11</v>
      </c>
      <c r="V270" s="39">
        <v>468.43</v>
      </c>
      <c r="W270" s="39">
        <v>370</v>
      </c>
      <c r="X270" s="41" t="s">
        <v>12</v>
      </c>
      <c r="Y270" s="31">
        <v>520</v>
      </c>
      <c r="Z270" s="31">
        <v>585</v>
      </c>
      <c r="AC270" s="30">
        <v>460</v>
      </c>
      <c r="AD270" s="30">
        <v>555</v>
      </c>
      <c r="AE270" s="32" t="s">
        <v>12</v>
      </c>
      <c r="AF270" s="31">
        <v>520</v>
      </c>
      <c r="AG270" s="31">
        <v>585</v>
      </c>
    </row>
    <row r="271" spans="1:33" x14ac:dyDescent="0.3">
      <c r="A271" t="s">
        <v>16</v>
      </c>
      <c r="B271" t="str">
        <f t="shared" si="17"/>
        <v>&lt;g id="Lakes" transform="translate(468.43 370)"&gt;    &lt;text text-anchor="middle" y="30" class=""&gt;Lakes&lt;/text&gt;&lt;/g&gt;</v>
      </c>
      <c r="E271" s="4">
        <f t="shared" si="15"/>
        <v>468.43</v>
      </c>
      <c r="F271" s="4">
        <f t="shared" si="16"/>
        <v>370</v>
      </c>
      <c r="K271" t="str">
        <f>Tooltips!B11</f>
        <v>&lt;title&gt;Lakes DHB @Pop = 110410 ,   Confirmed  = 164, new today= 0 ,Active 0 ,Recovered 152 ,Deaths 12, &lt;/title&gt;</v>
      </c>
      <c r="L271" t="s">
        <v>240</v>
      </c>
      <c r="P271" s="15" t="str">
        <f t="shared" si="13"/>
        <v>530.2</v>
      </c>
      <c r="Q271" t="str">
        <f t="shared" si="14"/>
        <v>473.26</v>
      </c>
      <c r="V271" s="30">
        <v>530.20000000000005</v>
      </c>
      <c r="W271" s="30">
        <v>490</v>
      </c>
      <c r="X271" s="41" t="s">
        <v>16</v>
      </c>
      <c r="Y271" s="39">
        <v>530</v>
      </c>
      <c r="Z271" s="39">
        <v>370</v>
      </c>
      <c r="AC271" s="39">
        <v>468.43</v>
      </c>
      <c r="AD271" s="39">
        <v>381.11</v>
      </c>
      <c r="AE271" s="38" t="s">
        <v>16</v>
      </c>
      <c r="AF271" s="39">
        <v>530</v>
      </c>
      <c r="AG271" s="39">
        <v>410</v>
      </c>
    </row>
    <row r="272" spans="1:33" x14ac:dyDescent="0.3">
      <c r="A272" t="s">
        <v>13</v>
      </c>
      <c r="B272" t="str">
        <f t="shared" si="17"/>
        <v>&lt;g id="MidCentral" transform="translate(530.2 490)"&gt;    &lt;text text-anchor="middle" y="30" class=""&gt;MidCentral&lt;/text&gt;&lt;/g&gt;</v>
      </c>
      <c r="E272" s="4">
        <f t="shared" si="15"/>
        <v>530.20000000000005</v>
      </c>
      <c r="F272" s="4">
        <f t="shared" si="16"/>
        <v>490</v>
      </c>
      <c r="K272" t="str">
        <f>Tooltips!B12</f>
        <v>&lt;title&gt;MidCentral DHB @Pop = 178820 ,   Confirmed  = 95, new today= 0 ,Active 0 ,Recovered 93 ,Deaths 2, &lt;/title&gt;</v>
      </c>
      <c r="L272" t="s">
        <v>241</v>
      </c>
      <c r="P272" s="15" t="str">
        <f t="shared" si="13"/>
        <v>246.24</v>
      </c>
      <c r="Q272" t="str">
        <f t="shared" si="14"/>
        <v>541.89</v>
      </c>
      <c r="V272" s="30">
        <v>250</v>
      </c>
      <c r="W272" s="30">
        <v>541.89</v>
      </c>
      <c r="X272" s="41" t="s">
        <v>13</v>
      </c>
      <c r="Y272" s="31">
        <v>590</v>
      </c>
      <c r="Z272" s="31">
        <v>520</v>
      </c>
      <c r="AA272" s="40"/>
      <c r="AC272" s="30">
        <v>530.20000000000005</v>
      </c>
      <c r="AD272" s="30">
        <v>490</v>
      </c>
      <c r="AE272" s="32" t="s">
        <v>13</v>
      </c>
      <c r="AF272" s="31">
        <v>590</v>
      </c>
      <c r="AG272" s="31">
        <v>520</v>
      </c>
    </row>
    <row r="273" spans="1:33" x14ac:dyDescent="0.3">
      <c r="A273" t="s">
        <v>7</v>
      </c>
      <c r="B273" t="str">
        <f t="shared" si="17"/>
        <v>&lt;g id="Nelson Marlborough" transform="translate(250 541.89)"&gt;    &lt;text text-anchor="middle" y="30" class=""&gt;Nelson Marlborough&lt;/text&gt;&lt;/g&gt;</v>
      </c>
      <c r="E273" s="4">
        <f t="shared" si="15"/>
        <v>250</v>
      </c>
      <c r="F273" s="4">
        <f t="shared" si="16"/>
        <v>541.89</v>
      </c>
      <c r="K273" t="str">
        <f>Tooltips!B13</f>
        <v>&lt;title&gt;Nelson Marlborough DHB @Pop = 150770 ,   Confirmed  = 211, new today= 0 ,Active 13 ,Recovered 197 ,Deaths 1, &lt;/title&gt;</v>
      </c>
      <c r="L273" t="s">
        <v>242</v>
      </c>
      <c r="P273" s="15" t="str">
        <f t="shared" si="13"/>
        <v>402.4</v>
      </c>
      <c r="Q273" t="str">
        <f t="shared" si="14"/>
        <v>119.64</v>
      </c>
      <c r="V273" s="33">
        <v>260</v>
      </c>
      <c r="W273" s="34">
        <v>119.64</v>
      </c>
      <c r="X273" s="41" t="s">
        <v>7</v>
      </c>
      <c r="Y273" s="31">
        <v>160</v>
      </c>
      <c r="Z273" s="30">
        <v>570</v>
      </c>
      <c r="AC273" s="30">
        <v>250</v>
      </c>
      <c r="AD273" s="30">
        <v>541.89</v>
      </c>
      <c r="AE273" s="32" t="s">
        <v>7</v>
      </c>
      <c r="AF273" s="31">
        <v>160</v>
      </c>
      <c r="AG273" s="30">
        <v>570</v>
      </c>
    </row>
    <row r="274" spans="1:33" x14ac:dyDescent="0.3">
      <c r="A274" t="s">
        <v>17</v>
      </c>
      <c r="B274" t="str">
        <f t="shared" si="17"/>
        <v>&lt;g id="Northland" transform="translate(260 119.64)"&gt;    &lt;text text-anchor="middle" y="30" class=""&gt;Northland&lt;/text&gt;&lt;/g&gt;</v>
      </c>
      <c r="E274" s="4">
        <f t="shared" si="15"/>
        <v>260</v>
      </c>
      <c r="F274" s="4">
        <f t="shared" si="16"/>
        <v>119.64</v>
      </c>
      <c r="K274" t="str">
        <f>Tooltips!B14</f>
        <v>&lt;title&gt;Northland DHB @Pop = 179370 ,   Confirmed  = 44, new today= 0 ,Active 0 ,Recovered 44 ,Deaths 0, &lt;/title&gt;</v>
      </c>
      <c r="L274" t="s">
        <v>243</v>
      </c>
      <c r="P274" s="15" t="str">
        <f t="shared" si="13"/>
        <v>308.14</v>
      </c>
      <c r="Q274" t="str">
        <f t="shared" si="14"/>
        <v>768.18</v>
      </c>
      <c r="V274" s="30">
        <v>308.14</v>
      </c>
      <c r="W274" s="30">
        <v>768.18</v>
      </c>
      <c r="X274" s="41" t="s">
        <v>17</v>
      </c>
      <c r="Y274" s="36">
        <v>210</v>
      </c>
      <c r="Z274" s="31">
        <v>149.63999999999999</v>
      </c>
      <c r="AC274" s="33">
        <v>260</v>
      </c>
      <c r="AD274" s="34">
        <v>119.64</v>
      </c>
      <c r="AE274" s="35" t="s">
        <v>17</v>
      </c>
      <c r="AF274" s="36">
        <v>210</v>
      </c>
      <c r="AG274" s="31">
        <v>149.63999999999999</v>
      </c>
    </row>
    <row r="275" spans="1:33" x14ac:dyDescent="0.3">
      <c r="A275" t="s">
        <v>8</v>
      </c>
      <c r="B275" t="str">
        <f t="shared" si="17"/>
        <v>&lt;g id="South Canterbury" transform="translate(308.14 768.18)"&gt;    &lt;text text-anchor="middle" y="30" class=""&gt;South Canterbury&lt;/text&gt;&lt;/g&gt;</v>
      </c>
      <c r="E275" s="4">
        <f t="shared" si="15"/>
        <v>308.14</v>
      </c>
      <c r="F275" s="4">
        <f t="shared" si="16"/>
        <v>768.18</v>
      </c>
      <c r="K275" t="str">
        <f>Tooltips!B15</f>
        <v>&lt;title&gt;South Canterbury DHB @Pop = 60220 ,   Confirmed  = 22, new today= 0 ,Active 0 ,Recovered 22 ,Deaths 0, &lt;/title&gt;</v>
      </c>
      <c r="L275" t="s">
        <v>244</v>
      </c>
      <c r="P275" s="15" t="str">
        <f t="shared" si="13"/>
        <v>121.24</v>
      </c>
      <c r="Q275" t="str">
        <f t="shared" si="14"/>
        <v>905.89</v>
      </c>
      <c r="V275" s="30">
        <v>235</v>
      </c>
      <c r="W275" s="31">
        <v>895.89</v>
      </c>
      <c r="X275" s="41" t="s">
        <v>8</v>
      </c>
      <c r="Y275" s="31">
        <v>385</v>
      </c>
      <c r="Z275" s="31">
        <v>798.18</v>
      </c>
      <c r="AC275" s="30">
        <v>308.14</v>
      </c>
      <c r="AD275" s="30">
        <v>768.18</v>
      </c>
      <c r="AE275" s="32" t="s">
        <v>8</v>
      </c>
      <c r="AF275" s="31">
        <v>385</v>
      </c>
      <c r="AG275" s="31">
        <v>798.18</v>
      </c>
    </row>
    <row r="276" spans="1:33" x14ac:dyDescent="0.3">
      <c r="A276" t="s">
        <v>9</v>
      </c>
      <c r="B276" t="str">
        <f t="shared" si="17"/>
        <v>&lt;g id="Southern" transform="translate(235 895.89)"&gt;    &lt;text text-anchor="middle" y="30" class=""&gt;Southern&lt;/text&gt;&lt;/g&gt;</v>
      </c>
      <c r="E276" s="4">
        <f t="shared" si="15"/>
        <v>235</v>
      </c>
      <c r="F276" s="4">
        <f t="shared" si="16"/>
        <v>895.89</v>
      </c>
      <c r="K276" t="str">
        <f>Tooltips!B16</f>
        <v>&lt;title&gt;Southern DHB @Pop = 329890 ,   Confirmed  = 16, new today= 0 ,Active 0 ,Recovered 16 ,Deaths 0, &lt;/title&gt;</v>
      </c>
      <c r="L276" t="s">
        <v>245</v>
      </c>
      <c r="P276" s="15" t="str">
        <f t="shared" si="13"/>
        <v>570.02</v>
      </c>
      <c r="Q276" t="str">
        <f t="shared" si="14"/>
        <v>363.17</v>
      </c>
      <c r="V276" s="30">
        <v>600</v>
      </c>
      <c r="W276" s="30">
        <v>330</v>
      </c>
      <c r="X276" s="41" t="s">
        <v>9</v>
      </c>
      <c r="Y276" s="31">
        <v>300</v>
      </c>
      <c r="Z276" s="31">
        <v>930</v>
      </c>
      <c r="AC276" s="30">
        <v>235</v>
      </c>
      <c r="AD276" s="31">
        <v>895.89</v>
      </c>
      <c r="AE276" s="32" t="s">
        <v>9</v>
      </c>
      <c r="AF276" s="31">
        <v>300</v>
      </c>
      <c r="AG276" s="31">
        <v>930</v>
      </c>
    </row>
    <row r="277" spans="1:33" x14ac:dyDescent="0.3">
      <c r="A277" t="s">
        <v>206</v>
      </c>
      <c r="B277" t="str">
        <f t="shared" si="17"/>
        <v>&lt;g id="Tairāwhiti" transform="translate(600 330)"&gt;    &lt;text text-anchor="middle" y="30" class=""&gt;Tairāwhiti&lt;/text&gt;&lt;/g&gt;</v>
      </c>
      <c r="E277" s="4">
        <f t="shared" si="15"/>
        <v>600</v>
      </c>
      <c r="F277" s="4">
        <f t="shared" si="16"/>
        <v>330</v>
      </c>
      <c r="K277" t="str">
        <f>Tooltips!B17</f>
        <v>&lt;title&gt;Tairawhiti DHB @Pop = 329890 ,   Confirmed  = 32, new today= 0 ,Active 0 ,Recovered 32 ,Deaths 0, &lt;/title&gt;</v>
      </c>
      <c r="L277" t="s">
        <v>246</v>
      </c>
      <c r="P277" s="15" t="str">
        <f t="shared" si="13"/>
        <v>353.8</v>
      </c>
      <c r="Q277" t="str">
        <f t="shared" si="14"/>
        <v>362.04</v>
      </c>
      <c r="V277" s="30">
        <v>310</v>
      </c>
      <c r="W277" s="31">
        <v>375</v>
      </c>
      <c r="X277" s="41" t="s">
        <v>18</v>
      </c>
      <c r="Y277" s="31">
        <v>650</v>
      </c>
      <c r="Z277" s="31">
        <v>360</v>
      </c>
      <c r="AC277" s="30">
        <v>600</v>
      </c>
      <c r="AD277" s="30">
        <v>330</v>
      </c>
      <c r="AE277" s="32" t="s">
        <v>18</v>
      </c>
      <c r="AF277" s="31">
        <v>650</v>
      </c>
      <c r="AG277" s="31">
        <v>360</v>
      </c>
    </row>
    <row r="278" spans="1:33" x14ac:dyDescent="0.3">
      <c r="A278" t="s">
        <v>14</v>
      </c>
      <c r="B278" t="str">
        <f t="shared" si="17"/>
        <v>&lt;g id="Taranaki" transform="translate(310 375)"&gt;    &lt;text text-anchor="middle" y="30" class=""&gt;Taranaki&lt;/text&gt;&lt;/g&gt;</v>
      </c>
      <c r="E278" s="4">
        <f t="shared" si="15"/>
        <v>310</v>
      </c>
      <c r="F278" s="4">
        <f t="shared" si="16"/>
        <v>375</v>
      </c>
      <c r="K278" t="str">
        <f>Tooltips!B18</f>
        <v>&lt;title&gt;Taranaki DHB @Pop = 120050 ,   Confirmed  = 49, new today= 0 ,Active 0 ,Recovered 49 ,Deaths 0, &lt;/title&gt;</v>
      </c>
      <c r="L278" t="s">
        <v>247</v>
      </c>
      <c r="P278" s="15" t="str">
        <f t="shared" si="13"/>
        <v>350.68</v>
      </c>
      <c r="Q278" t="str">
        <f t="shared" si="14"/>
        <v>309.9</v>
      </c>
      <c r="V278" s="30">
        <v>360</v>
      </c>
      <c r="W278" s="30">
        <v>309.89999999999998</v>
      </c>
      <c r="X278" s="41" t="s">
        <v>14</v>
      </c>
      <c r="Y278" s="31">
        <v>260</v>
      </c>
      <c r="Z278" s="31">
        <v>405</v>
      </c>
      <c r="AC278" s="30">
        <v>310</v>
      </c>
      <c r="AD278" s="31">
        <v>375</v>
      </c>
      <c r="AE278" s="32" t="s">
        <v>14</v>
      </c>
      <c r="AF278" s="31">
        <v>260</v>
      </c>
      <c r="AG278" s="31">
        <v>405</v>
      </c>
    </row>
    <row r="279" spans="1:33" x14ac:dyDescent="0.3">
      <c r="A279" t="s">
        <v>10</v>
      </c>
      <c r="B279" t="str">
        <f t="shared" si="17"/>
        <v>&lt;g id="Waikato" transform="translate(360 309.9)"&gt;    &lt;text text-anchor="middle" y="30" class=""&gt;Waikato&lt;/text&gt;&lt;/g&gt;</v>
      </c>
      <c r="E279" s="4">
        <f t="shared" si="15"/>
        <v>360</v>
      </c>
      <c r="F279" s="4">
        <f t="shared" si="16"/>
        <v>309.89999999999998</v>
      </c>
      <c r="K279" t="str">
        <f>Tooltips!B19</f>
        <v>&lt;title&gt;Waikato DHB @Pop = 419890 ,   Confirmed  = 28, new today= 0 ,Active 0 ,Recovered 28 ,Deaths 0, &lt;/title&gt;</v>
      </c>
      <c r="L279" t="s">
        <v>248</v>
      </c>
      <c r="P279" s="15" t="str">
        <f t="shared" si="13"/>
        <v>518</v>
      </c>
      <c r="Q279" t="str">
        <f t="shared" si="14"/>
        <v>528.12</v>
      </c>
      <c r="V279" s="37">
        <v>500</v>
      </c>
      <c r="W279" s="37">
        <v>525</v>
      </c>
      <c r="X279" s="41" t="s">
        <v>10</v>
      </c>
      <c r="Y279" s="31">
        <v>300</v>
      </c>
      <c r="Z279" s="31">
        <v>339.9</v>
      </c>
      <c r="AC279" s="30">
        <v>360</v>
      </c>
      <c r="AD279" s="30">
        <v>309.89999999999998</v>
      </c>
      <c r="AE279" s="32" t="s">
        <v>10</v>
      </c>
      <c r="AF279" s="31">
        <v>300</v>
      </c>
      <c r="AG279" s="31">
        <v>339.9</v>
      </c>
    </row>
    <row r="280" spans="1:33" x14ac:dyDescent="0.3">
      <c r="A280" t="s">
        <v>20</v>
      </c>
      <c r="B280" t="str">
        <f t="shared" si="17"/>
        <v>&lt;g id="Wairarapa" transform="translate(500 525)"&gt;    &lt;text text-anchor="middle" y="30" class=""&gt;Wairarapa&lt;/text&gt;&lt;/g&gt;</v>
      </c>
      <c r="E280" s="4">
        <f t="shared" si="15"/>
        <v>500</v>
      </c>
      <c r="F280" s="4">
        <f t="shared" si="16"/>
        <v>525</v>
      </c>
      <c r="K280" t="str">
        <f>Tooltips!B20</f>
        <v>&lt;title&gt;Wairarapa DHB @Pop = 44905 ,   Confirmed  = 17, new today= 0 ,Active 0 ,Recovered 17 ,Deaths 0, &lt;/title&gt;</v>
      </c>
      <c r="L280" t="s">
        <v>249</v>
      </c>
      <c r="P280" s="15" t="str">
        <f t="shared" si="13"/>
        <v>436.93</v>
      </c>
      <c r="Q280" t="str">
        <f t="shared" si="14"/>
        <v>179.19</v>
      </c>
      <c r="V280" s="30">
        <v>300</v>
      </c>
      <c r="W280" s="31">
        <v>200</v>
      </c>
      <c r="X280" s="41" t="s">
        <v>20</v>
      </c>
      <c r="Y280" s="39">
        <v>550</v>
      </c>
      <c r="Z280" s="39">
        <v>555</v>
      </c>
      <c r="AC280" s="37">
        <v>500</v>
      </c>
      <c r="AD280" s="37">
        <v>525</v>
      </c>
      <c r="AE280" s="38" t="s">
        <v>20</v>
      </c>
      <c r="AF280" s="39">
        <v>550</v>
      </c>
      <c r="AG280" s="39">
        <v>555</v>
      </c>
    </row>
    <row r="281" spans="1:33" x14ac:dyDescent="0.3">
      <c r="A281" t="s">
        <v>815</v>
      </c>
      <c r="B281" t="str">
        <f t="shared" si="17"/>
        <v>&lt;g id="Waitematā" transform="translate(300 200)"&gt;    &lt;text text-anchor="middle" y="30" class=""&gt;Waitematā&lt;/text&gt;&lt;/g&gt;</v>
      </c>
      <c r="E281" s="4">
        <f t="shared" si="15"/>
        <v>300</v>
      </c>
      <c r="F281" s="4">
        <f t="shared" si="16"/>
        <v>200</v>
      </c>
      <c r="K281" t="str">
        <f>Tooltips!B21</f>
        <v>&lt;title&gt;Waitemata DHB @Pop = 628970 ,   Confirmed  = 216, new today= 0 ,Active 0 ,Recovered 214 ,Deaths 2, &lt;/title&gt;</v>
      </c>
      <c r="L281" t="s">
        <v>250</v>
      </c>
      <c r="P281" s="15" t="str">
        <f t="shared" si="13"/>
        <v>174.07</v>
      </c>
      <c r="Q281" t="str">
        <f t="shared" si="14"/>
        <v>623.96</v>
      </c>
      <c r="V281" s="37">
        <v>174.07</v>
      </c>
      <c r="W281" s="37">
        <v>623.96</v>
      </c>
      <c r="X281" s="41" t="s">
        <v>11</v>
      </c>
      <c r="Y281" s="31">
        <v>230</v>
      </c>
      <c r="Z281" s="31">
        <v>230</v>
      </c>
      <c r="AC281" s="30">
        <v>300</v>
      </c>
      <c r="AD281" s="31">
        <v>200</v>
      </c>
      <c r="AE281" s="32" t="s">
        <v>11</v>
      </c>
      <c r="AF281" s="31">
        <v>240</v>
      </c>
      <c r="AG281" s="31">
        <v>230</v>
      </c>
    </row>
    <row r="282" spans="1:33" x14ac:dyDescent="0.3">
      <c r="A282" t="s">
        <v>19</v>
      </c>
      <c r="B282" t="str">
        <f t="shared" si="17"/>
        <v>&lt;g id="West Coast" transform="translate(174.07 623.96)"&gt;    &lt;text text-anchor="middle" y="30" class=""&gt;West Coast&lt;/text&gt;&lt;/g&gt;</v>
      </c>
      <c r="E282" s="4">
        <f t="shared" si="15"/>
        <v>174.07</v>
      </c>
      <c r="F282" s="4">
        <f t="shared" si="16"/>
        <v>623.96</v>
      </c>
      <c r="K282" t="str">
        <f>Tooltips!B22</f>
        <v>&lt;title&gt;West Coast DHB @Pop = 32410 ,   Confirmed  = 4, new today= 0 ,Active 0 ,Recovered 4 ,Deaths 0, &lt;/title&gt;</v>
      </c>
      <c r="L282" t="s">
        <v>251</v>
      </c>
      <c r="P282" s="15" t="str">
        <f t="shared" si="13"/>
        <v>353.79</v>
      </c>
      <c r="Q282" t="str">
        <f t="shared" si="14"/>
        <v>427.95</v>
      </c>
      <c r="V282" s="37">
        <v>380</v>
      </c>
      <c r="W282" s="37">
        <v>450</v>
      </c>
      <c r="X282" s="41" t="s">
        <v>19</v>
      </c>
      <c r="Y282" s="39">
        <v>123</v>
      </c>
      <c r="Z282" s="37">
        <v>653</v>
      </c>
      <c r="AC282" s="37">
        <v>174.07</v>
      </c>
      <c r="AD282" s="37">
        <v>623.96</v>
      </c>
      <c r="AE282" s="38" t="s">
        <v>19</v>
      </c>
      <c r="AF282" s="39">
        <v>123</v>
      </c>
      <c r="AG282" s="37">
        <v>653</v>
      </c>
    </row>
    <row r="283" spans="1:33" ht="15.75" thickBot="1" x14ac:dyDescent="0.35">
      <c r="A283" t="s">
        <v>15</v>
      </c>
      <c r="B283" t="str">
        <f t="shared" si="17"/>
        <v>&lt;g id="Whanganui" transform="translate(380 450)"&gt;    &lt;text text-anchor="middle" y="30" class=""&gt;Whanganui&lt;/text&gt;&lt;/g&gt;</v>
      </c>
      <c r="E283" s="4">
        <f t="shared" si="15"/>
        <v>380</v>
      </c>
      <c r="F283" s="4">
        <f t="shared" si="16"/>
        <v>450</v>
      </c>
      <c r="K283" t="str">
        <f>Tooltips!B23</f>
        <v>&lt;title&gt;Whanganui DHB @Pop = 64550 ,   Confirmed  = 16, new today= 0 ,Active 0 ,Recovered 16 ,Deaths 0, &lt;/title&gt;</v>
      </c>
      <c r="L283" t="s">
        <v>252</v>
      </c>
      <c r="P283" s="15"/>
      <c r="V283" s="37"/>
      <c r="W283" s="37"/>
      <c r="X283" s="42" t="s">
        <v>15</v>
      </c>
      <c r="Y283" s="39">
        <v>325</v>
      </c>
      <c r="Z283" s="37">
        <v>480</v>
      </c>
      <c r="AC283" s="37">
        <v>380</v>
      </c>
      <c r="AD283" s="37">
        <v>450</v>
      </c>
      <c r="AE283" s="38" t="s">
        <v>15</v>
      </c>
      <c r="AF283" s="39">
        <v>325</v>
      </c>
      <c r="AG283" s="37">
        <v>480</v>
      </c>
    </row>
    <row r="284" spans="1:33" x14ac:dyDescent="0.3">
      <c r="A284" s="3"/>
      <c r="E284" s="4"/>
      <c r="F284" s="4"/>
      <c r="V284" s="15"/>
      <c r="W284" s="15"/>
      <c r="X284" s="41"/>
      <c r="Y284" s="39"/>
      <c r="Z284" s="37"/>
      <c r="AC284" s="37"/>
      <c r="AD284" s="37"/>
      <c r="AE284" s="38"/>
      <c r="AF284" s="39"/>
      <c r="AG284" s="37"/>
    </row>
    <row r="285" spans="1:33" ht="15.75" thickBot="1" x14ac:dyDescent="0.35">
      <c r="B285" t="str">
        <f>C285</f>
        <v>&lt;/g&gt;</v>
      </c>
      <c r="C285" t="s">
        <v>225</v>
      </c>
      <c r="V285" s="15"/>
      <c r="W285" s="15"/>
      <c r="X285" s="15"/>
    </row>
    <row r="286" spans="1:33" ht="15.75" thickBot="1" x14ac:dyDescent="0.35">
      <c r="P286" s="13"/>
      <c r="Q286" s="13"/>
      <c r="R286" s="13"/>
      <c r="S286" s="13"/>
      <c r="T286" s="13"/>
      <c r="U286" s="13"/>
      <c r="V286" s="22" t="s">
        <v>451</v>
      </c>
      <c r="W286" s="23" t="s">
        <v>455</v>
      </c>
      <c r="X286" s="15"/>
    </row>
    <row r="287" spans="1:33" s="13" customFormat="1" x14ac:dyDescent="0.3">
      <c r="A287" s="14" t="s">
        <v>354</v>
      </c>
      <c r="G287" s="13" t="s">
        <v>254</v>
      </c>
      <c r="H287" s="13" t="s">
        <v>255</v>
      </c>
      <c r="J287" s="10"/>
      <c r="L287" s="13">
        <v>0.125</v>
      </c>
      <c r="P287"/>
      <c r="Q287"/>
      <c r="R287"/>
      <c r="S287"/>
      <c r="T287"/>
      <c r="U287"/>
      <c r="V287" s="24" t="s">
        <v>453</v>
      </c>
      <c r="W287" s="25" t="s">
        <v>454</v>
      </c>
      <c r="X287" s="23"/>
      <c r="Y287" s="16" t="s">
        <v>452</v>
      </c>
      <c r="Z287" s="17" t="s">
        <v>455</v>
      </c>
    </row>
    <row r="288" spans="1:33" x14ac:dyDescent="0.3">
      <c r="B288" t="str">
        <f>C288</f>
        <v>&lt;g id="DOTS"&gt;</v>
      </c>
      <c r="C288" t="s">
        <v>226</v>
      </c>
      <c r="J288" s="10"/>
      <c r="P288" t="s">
        <v>233</v>
      </c>
      <c r="R288" t="s">
        <v>416</v>
      </c>
      <c r="S288" t="s">
        <v>417</v>
      </c>
      <c r="V288" s="24" t="s">
        <v>376</v>
      </c>
      <c r="W288" s="25" t="s">
        <v>377</v>
      </c>
      <c r="X288" s="25"/>
      <c r="Y288" s="18" t="s">
        <v>453</v>
      </c>
      <c r="Z288" s="19" t="s">
        <v>454</v>
      </c>
    </row>
    <row r="289" spans="1:26" x14ac:dyDescent="0.3">
      <c r="A289" t="s">
        <v>1</v>
      </c>
      <c r="B289" t="str">
        <f>CONCATENATE($C$289,A289,$D$289,E289," ",F289,$G$289,Tooltips!B4,$H$289,I289,$J$289,K289,$L$289,M289,$P$288)</f>
        <v>&lt;g   id="Auckland" transform="translate(535 180)"&gt;&lt;title&gt;Auckland DHB @Pop = 545640 ,   Confirmed  = 0, new today= 0 ,Active Active cases in MI &amp; Q facilities  ,Recovered 0 ,Deaths 0, &lt;/title&gt;        &lt;circle r="12.5" cy="-7" fill="orange" &gt;&lt;/circle&gt; &lt;text text-anchor="middle"&gt;0&lt;/text&gt;&lt;/g&gt;</v>
      </c>
      <c r="C289" t="s">
        <v>541</v>
      </c>
      <c r="D289" t="s">
        <v>229</v>
      </c>
      <c r="E289" s="4">
        <f t="shared" ref="E289:F295" si="18">Y264</f>
        <v>535</v>
      </c>
      <c r="F289" s="4">
        <f t="shared" si="18"/>
        <v>180</v>
      </c>
      <c r="G289" t="s">
        <v>231</v>
      </c>
      <c r="H289" t="s">
        <v>253</v>
      </c>
      <c r="I289">
        <f>$L$287*M289+12.5</f>
        <v>12.5</v>
      </c>
      <c r="J289" t="s">
        <v>365</v>
      </c>
      <c r="K289" t="s">
        <v>366</v>
      </c>
      <c r="L289" t="s">
        <v>544</v>
      </c>
      <c r="M289" s="6">
        <f t="shared" ref="M289:M308" si="19">VLOOKUP($A289,$P$158:$W$176,8)</f>
        <v>0</v>
      </c>
      <c r="N289" s="6">
        <f t="shared" ref="N289:N308" si="20">VLOOKUP($A289,$P$158:$V$176,2)</f>
        <v>13</v>
      </c>
      <c r="O289" s="6">
        <f t="shared" ref="O289:O308" si="21">VLOOKUP($A289,$P$158:$V$176,3)</f>
        <v>208</v>
      </c>
      <c r="R289" t="s">
        <v>418</v>
      </c>
      <c r="S289" t="s">
        <v>419</v>
      </c>
      <c r="V289" s="24" t="s">
        <v>378</v>
      </c>
      <c r="W289" s="25" t="s">
        <v>379</v>
      </c>
      <c r="X289" s="28" t="s">
        <v>1</v>
      </c>
      <c r="Y289" s="18" t="s">
        <v>416</v>
      </c>
      <c r="Z289" s="19" t="s">
        <v>417</v>
      </c>
    </row>
    <row r="290" spans="1:26" x14ac:dyDescent="0.3">
      <c r="A290" t="s">
        <v>2</v>
      </c>
      <c r="B290" t="str">
        <f>CONCATENATE($C$289,A290,$D$289,E290," ",F290,$G$289,Tooltips!B5,$H$289,I290,$J$289,K290,$L$289,M290,$P$288)</f>
        <v>&lt;g   id="Bay of Plenty" transform="translate(610 260)"&gt;&lt;title&gt;Bay of Plenty DHB @Pop = 238380 ,   Confirmed  = 0, new today= 0 ,Active 26 ,Recovered 0 ,Deaths 0, &lt;/title&gt;        &lt;circle r="12.5" cy="-7" fill="orange" &gt;&lt;/circle&gt; &lt;text text-anchor="middle"&gt;0&lt;/text&gt;&lt;/g&gt;</v>
      </c>
      <c r="E290" s="4">
        <f t="shared" si="18"/>
        <v>610</v>
      </c>
      <c r="F290" s="4">
        <f t="shared" si="18"/>
        <v>260</v>
      </c>
      <c r="I290">
        <f t="shared" ref="I290:I308" si="22">$L$287*M290+12.5</f>
        <v>12.5</v>
      </c>
      <c r="K290" t="s">
        <v>366</v>
      </c>
      <c r="M290" s="6">
        <f t="shared" si="19"/>
        <v>0</v>
      </c>
      <c r="N290" s="6">
        <f t="shared" si="20"/>
        <v>0</v>
      </c>
      <c r="O290" s="6">
        <f t="shared" si="21"/>
        <v>48</v>
      </c>
      <c r="R290" t="s">
        <v>420</v>
      </c>
      <c r="S290" t="s">
        <v>421</v>
      </c>
      <c r="V290" s="24" t="s">
        <v>380</v>
      </c>
      <c r="W290" s="25" t="s">
        <v>381</v>
      </c>
      <c r="X290" s="28" t="s">
        <v>2</v>
      </c>
      <c r="Y290" s="18" t="s">
        <v>418</v>
      </c>
      <c r="Z290" s="19" t="s">
        <v>419</v>
      </c>
    </row>
    <row r="291" spans="1:26" x14ac:dyDescent="0.3">
      <c r="A291" t="s">
        <v>3</v>
      </c>
      <c r="B291" t="str">
        <f>CONCATENATE($C$289,A291,$D$289,E291," ",F291,$G$289,Tooltips!B6,$H$289,I291,$J$289,K291,$L$289,M291,$P$288)</f>
        <v>&lt;g   id="Canterbury" transform="translate(410 710.71)"&gt;&lt;title&gt;Canterbury DHB @Pop = 567870 ,   Confirmed  = 0, new today= 0 ,Active 0 ,Recovered 0 ,Deaths 0, &lt;/title&gt;        &lt;circle r="12.5" cy="-7" fill="orange" &gt;&lt;/circle&gt; &lt;text text-anchor="middle"&gt;0&lt;/text&gt;&lt;/g&gt;</v>
      </c>
      <c r="E291" s="4">
        <f t="shared" si="18"/>
        <v>410</v>
      </c>
      <c r="F291" s="4">
        <f t="shared" si="18"/>
        <v>710.71</v>
      </c>
      <c r="I291">
        <f t="shared" si="22"/>
        <v>12.5</v>
      </c>
      <c r="K291" t="s">
        <v>366</v>
      </c>
      <c r="M291" s="6">
        <f t="shared" si="19"/>
        <v>0</v>
      </c>
      <c r="N291" s="6">
        <f t="shared" si="20"/>
        <v>0</v>
      </c>
      <c r="O291" s="6">
        <f t="shared" si="21"/>
        <v>152</v>
      </c>
      <c r="R291" t="s">
        <v>422</v>
      </c>
      <c r="S291" t="s">
        <v>423</v>
      </c>
      <c r="V291" s="24" t="s">
        <v>382</v>
      </c>
      <c r="W291" s="25" t="s">
        <v>383</v>
      </c>
      <c r="X291" s="28" t="s">
        <v>3</v>
      </c>
      <c r="Y291" s="18" t="s">
        <v>420</v>
      </c>
      <c r="Z291" s="19" t="s">
        <v>421</v>
      </c>
    </row>
    <row r="292" spans="1:26" x14ac:dyDescent="0.3">
      <c r="A292" t="s">
        <v>4</v>
      </c>
      <c r="B292" t="str">
        <f>CONCATENATE($C$289,A292,$D$289,E292," ",F292,$G$289,Tooltips!B7,$H$289,I292,$J$289,K292,$L$289,M292,$P$288)</f>
        <v>&lt;g   id="Capital and Coast" transform="translate(270 530)"&gt;&lt;title&gt;Capital and Coast DHB @Pop = 318040 ,   Confirmed  = 0, new today= 0 ,Active 0 ,Recovered 0 ,Deaths 0, &lt;/title&gt;        &lt;circle r="12.5" cy="-7" fill="orange" &gt;&lt;/circle&gt; &lt;text text-anchor="middle"&gt;0&lt;/text&gt;&lt;/g&gt;</v>
      </c>
      <c r="E292" s="4">
        <f t="shared" si="18"/>
        <v>270</v>
      </c>
      <c r="F292" s="4">
        <f t="shared" si="18"/>
        <v>530</v>
      </c>
      <c r="I292">
        <f t="shared" si="22"/>
        <v>12.5</v>
      </c>
      <c r="K292" t="s">
        <v>366</v>
      </c>
      <c r="M292" s="6">
        <f t="shared" si="19"/>
        <v>0</v>
      </c>
      <c r="N292" s="6">
        <f t="shared" si="20"/>
        <v>0</v>
      </c>
      <c r="O292" s="6">
        <f t="shared" si="21"/>
        <v>93</v>
      </c>
      <c r="R292" t="s">
        <v>424</v>
      </c>
      <c r="S292" t="s">
        <v>425</v>
      </c>
      <c r="V292" s="24" t="s">
        <v>384</v>
      </c>
      <c r="W292" s="25" t="s">
        <v>385</v>
      </c>
      <c r="X292" s="28" t="s">
        <v>4</v>
      </c>
      <c r="Y292" s="18" t="s">
        <v>422</v>
      </c>
      <c r="Z292" s="19" t="s">
        <v>423</v>
      </c>
    </row>
    <row r="293" spans="1:26" x14ac:dyDescent="0.3">
      <c r="A293" t="s">
        <v>5</v>
      </c>
      <c r="B293" t="str">
        <f>CONCATENATE($C$289,A293,$D$289,E293," ",F293,$G$289,Tooltips!B8,$H$289,I293,$J$289,K293,$L$289,M293,$P$288)</f>
        <v>&lt;g   id="Counties Manukau" transform="translate(230 280)"&gt;&lt;title&gt;Counties Manukau DHB @Pop = 563210 ,   Confirmed  = Total, new today= 0 ,Active Active ,Recovered Recovered ,Deaths Deceased, &lt;/title&gt;        &lt;circle r="12.5" cy="-7" fill="orange" &gt;&lt;/circle&gt; &lt;text text-anchor="middle"&gt;0&lt;/text&gt;&lt;/g&gt;</v>
      </c>
      <c r="E293" s="4">
        <f t="shared" si="18"/>
        <v>230</v>
      </c>
      <c r="F293" s="4">
        <f t="shared" si="18"/>
        <v>280</v>
      </c>
      <c r="I293">
        <f t="shared" si="22"/>
        <v>12.5</v>
      </c>
      <c r="K293" t="s">
        <v>366</v>
      </c>
      <c r="M293" s="6">
        <f t="shared" si="19"/>
        <v>0</v>
      </c>
      <c r="N293" s="6">
        <f t="shared" si="20"/>
        <v>13</v>
      </c>
      <c r="O293" s="6">
        <f t="shared" si="21"/>
        <v>197</v>
      </c>
      <c r="R293" t="s">
        <v>426</v>
      </c>
      <c r="S293" t="s">
        <v>427</v>
      </c>
      <c r="V293" s="24" t="s">
        <v>386</v>
      </c>
      <c r="W293" s="25" t="s">
        <v>387</v>
      </c>
      <c r="X293" s="28" t="s">
        <v>5</v>
      </c>
      <c r="Y293" s="18" t="s">
        <v>424</v>
      </c>
      <c r="Z293" s="19" t="s">
        <v>425</v>
      </c>
    </row>
    <row r="294" spans="1:26" x14ac:dyDescent="0.3">
      <c r="A294" t="s">
        <v>6</v>
      </c>
      <c r="B294" t="str">
        <f>CONCATENATE($C$289,A294,$D$289,E294," ",F294,$G$289,Tooltips!B9,$H$289,I294,$J$289,K294,$L$289,M294,$P$288)</f>
        <v>&lt;g   id="Hawke's Bay" transform="translate(640 430)"&gt;&lt;title&gt;Hawke's Bay DHB @Pop = 165610 ,   Confirmed  = 222, new today= 0 ,Active 13 ,Recovered 208 ,Deaths 1, &lt;/title&gt;        &lt;circle r="12.5" cy="-7" fill="orange" &gt;&lt;/circle&gt; &lt;text text-anchor="middle"&gt;0&lt;/text&gt;&lt;/g&gt;</v>
      </c>
      <c r="E294" s="4">
        <f t="shared" si="18"/>
        <v>640</v>
      </c>
      <c r="F294" s="4">
        <f t="shared" si="18"/>
        <v>430</v>
      </c>
      <c r="I294">
        <f t="shared" si="22"/>
        <v>12.5</v>
      </c>
      <c r="K294" t="s">
        <v>366</v>
      </c>
      <c r="M294" s="6">
        <f t="shared" si="19"/>
        <v>0</v>
      </c>
      <c r="N294" s="6">
        <f t="shared" si="20"/>
        <v>0</v>
      </c>
      <c r="O294" s="6">
        <f t="shared" si="21"/>
        <v>44</v>
      </c>
      <c r="R294" t="s">
        <v>388</v>
      </c>
      <c r="S294" t="s">
        <v>389</v>
      </c>
      <c r="V294" s="24" t="s">
        <v>388</v>
      </c>
      <c r="W294" s="25" t="s">
        <v>389</v>
      </c>
      <c r="X294" s="28" t="s">
        <v>6</v>
      </c>
      <c r="Y294" s="18" t="s">
        <v>426</v>
      </c>
      <c r="Z294" s="19" t="s">
        <v>427</v>
      </c>
    </row>
    <row r="295" spans="1:26" x14ac:dyDescent="0.3">
      <c r="A295" t="s">
        <v>12</v>
      </c>
      <c r="B295" t="str">
        <f>CONCATENATE($C$289,A295,$D$289,E295," ",F295,$G$289,Tooltips!B10,$H$289,I295,$J$289,K295,$L$289,M295,$P$288)</f>
        <v>&lt;g   id="Hutt Valley" transform="translate(520 585)"&gt;&lt;title&gt;Hutt Valley DHB @Pop = 149680 ,   Confirmed  = 48, new today= 0 ,Active 0 ,Recovered 48 ,Deaths 0, &lt;/title&gt;        &lt;circle r="12.5" cy="-7" fill="orange" &gt;&lt;/circle&gt; &lt;text text-anchor="middle"&gt;0&lt;/text&gt;&lt;/g&gt;</v>
      </c>
      <c r="E295" s="4">
        <f t="shared" si="18"/>
        <v>520</v>
      </c>
      <c r="F295" s="4">
        <f t="shared" si="18"/>
        <v>585</v>
      </c>
      <c r="I295">
        <f t="shared" si="22"/>
        <v>12.5</v>
      </c>
      <c r="K295" t="s">
        <v>366</v>
      </c>
      <c r="M295" s="6">
        <f t="shared" si="19"/>
        <v>0</v>
      </c>
      <c r="N295" s="6">
        <f t="shared" si="20"/>
        <v>0</v>
      </c>
      <c r="O295" s="6">
        <f t="shared" si="21"/>
        <v>22</v>
      </c>
      <c r="R295" t="s">
        <v>428</v>
      </c>
      <c r="S295" t="s">
        <v>429</v>
      </c>
      <c r="V295" s="24" t="s">
        <v>390</v>
      </c>
      <c r="W295" s="25" t="s">
        <v>391</v>
      </c>
      <c r="X295" s="28" t="s">
        <v>12</v>
      </c>
      <c r="Y295" s="18" t="s">
        <v>388</v>
      </c>
      <c r="Z295" s="19" t="s">
        <v>389</v>
      </c>
    </row>
    <row r="296" spans="1:26" x14ac:dyDescent="0.3">
      <c r="A296" t="s">
        <v>16</v>
      </c>
      <c r="B296" t="str">
        <f>CONCATENATE($C$289,A296,$D$289,E296," ",F296,$G$289,Tooltips!B11,$H$289,I296,$J$289,K296,$L$289,M296,$P$288)</f>
        <v>&lt;g   id="Lakes" transform="translate(468.43 370)"&gt;&lt;title&gt;Lakes DHB @Pop = 110410 ,   Confirmed  = 164, new today= 0 ,Active 0 ,Recovered 152 ,Deaths 12, &lt;/title&gt;        &lt;circle r="12.5" cy="-7" fill="orange" &gt;&lt;/circle&gt; &lt;text text-anchor="middle"&gt;0&lt;/text&gt;&lt;/g&gt;</v>
      </c>
      <c r="E296" s="4">
        <f>V270</f>
        <v>468.43</v>
      </c>
      <c r="F296" s="4">
        <f>W270</f>
        <v>370</v>
      </c>
      <c r="I296">
        <f t="shared" si="22"/>
        <v>12.5</v>
      </c>
      <c r="K296" t="s">
        <v>366</v>
      </c>
      <c r="M296" s="6">
        <f t="shared" si="19"/>
        <v>0</v>
      </c>
      <c r="N296" s="6">
        <f t="shared" si="20"/>
        <v>0</v>
      </c>
      <c r="O296" s="6">
        <f t="shared" si="21"/>
        <v>16</v>
      </c>
      <c r="R296" t="s">
        <v>430</v>
      </c>
      <c r="S296" t="s">
        <v>431</v>
      </c>
      <c r="V296" s="24" t="s">
        <v>392</v>
      </c>
      <c r="W296" s="25" t="s">
        <v>393</v>
      </c>
      <c r="X296" s="28" t="s">
        <v>16</v>
      </c>
      <c r="Y296" s="18" t="s">
        <v>428</v>
      </c>
      <c r="Z296" s="19" t="s">
        <v>429</v>
      </c>
    </row>
    <row r="297" spans="1:26" x14ac:dyDescent="0.3">
      <c r="A297" t="s">
        <v>13</v>
      </c>
      <c r="B297" t="str">
        <f>CONCATENATE($C$289,A297,$D$289,E297," ",F297,$G$289,Tooltips!B12,$H$289,I297,$J$289,K297,$L$289,M297,$P$288)</f>
        <v>&lt;g   id="MidCentral" transform="translate(590 520)"&gt;&lt;title&gt;MidCentral DHB @Pop = 178820 ,   Confirmed  = 95, new today= 0 ,Active 0 ,Recovered 93 ,Deaths 2, &lt;/title&gt;        &lt;circle r="12.5" cy="-7" fill="orange" &gt;&lt;/circle&gt; &lt;text text-anchor="middle"&gt;0&lt;/text&gt;&lt;/g&gt;</v>
      </c>
      <c r="E297" s="4">
        <f t="shared" ref="E297:E308" si="23">Y272</f>
        <v>590</v>
      </c>
      <c r="F297" s="4">
        <f t="shared" ref="F297:F308" si="24">Z272</f>
        <v>520</v>
      </c>
      <c r="I297">
        <f t="shared" si="22"/>
        <v>12.5</v>
      </c>
      <c r="K297" t="s">
        <v>366</v>
      </c>
      <c r="M297" s="6">
        <f t="shared" si="19"/>
        <v>0</v>
      </c>
      <c r="N297" s="6">
        <f t="shared" si="20"/>
        <v>0</v>
      </c>
      <c r="O297" s="6">
        <f t="shared" si="21"/>
        <v>32</v>
      </c>
      <c r="R297" t="s">
        <v>432</v>
      </c>
      <c r="S297" t="s">
        <v>433</v>
      </c>
      <c r="V297" s="24" t="s">
        <v>394</v>
      </c>
      <c r="W297" s="25" t="s">
        <v>395</v>
      </c>
      <c r="X297" s="28" t="s">
        <v>13</v>
      </c>
      <c r="Y297" s="18" t="s">
        <v>430</v>
      </c>
      <c r="Z297" s="19" t="s">
        <v>431</v>
      </c>
    </row>
    <row r="298" spans="1:26" x14ac:dyDescent="0.3">
      <c r="A298" t="s">
        <v>7</v>
      </c>
      <c r="B298" t="str">
        <f>CONCATENATE($C$289,A298,$D$289,E298," ",F298,$G$289,Tooltips!B13,$H$289,I298,$J$289,K298,$L$289,M298,$P$288)</f>
        <v>&lt;g   id="Nelson Marlborough" transform="translate(160 570)"&gt;&lt;title&gt;Nelson Marlborough DHB @Pop = 150770 ,   Confirmed  = 211, new today= 0 ,Active 13 ,Recovered 197 ,Deaths 1, &lt;/title&gt;        &lt;circle r="12.5" cy="-7" fill="orange" &gt;&lt;/circle&gt; &lt;text text-anchor="middle"&gt;0&lt;/text&gt;&lt;/g&gt;</v>
      </c>
      <c r="E298" s="4">
        <f t="shared" si="23"/>
        <v>160</v>
      </c>
      <c r="F298" s="4">
        <f t="shared" si="24"/>
        <v>570</v>
      </c>
      <c r="I298">
        <f t="shared" si="22"/>
        <v>12.5</v>
      </c>
      <c r="K298" t="s">
        <v>366</v>
      </c>
      <c r="M298" s="6">
        <f t="shared" si="19"/>
        <v>0</v>
      </c>
      <c r="N298" s="6">
        <f t="shared" si="20"/>
        <v>0</v>
      </c>
      <c r="O298" s="6">
        <f t="shared" si="21"/>
        <v>49</v>
      </c>
      <c r="R298" t="s">
        <v>434</v>
      </c>
      <c r="S298" t="s">
        <v>435</v>
      </c>
      <c r="V298" s="24" t="s">
        <v>396</v>
      </c>
      <c r="W298" s="25" t="s">
        <v>397</v>
      </c>
      <c r="X298" s="28" t="s">
        <v>7</v>
      </c>
      <c r="Y298" s="18" t="s">
        <v>432</v>
      </c>
      <c r="Z298" s="19" t="s">
        <v>433</v>
      </c>
    </row>
    <row r="299" spans="1:26" x14ac:dyDescent="0.3">
      <c r="A299" t="s">
        <v>17</v>
      </c>
      <c r="B299" t="str">
        <f>CONCATENATE($C$289,A299,$D$289,E299," ",F299,$G$289,Tooltips!B14,$H$289,I299,$J$289,K299,$L$289,M299,$P$288)</f>
        <v>&lt;g   id="Northland" transform="translate(210 149.64)"&gt;&lt;title&gt;Northland DHB @Pop = 179370 ,   Confirmed  = 44, new today= 0 ,Active 0 ,Recovered 44 ,Deaths 0, &lt;/title&gt;        &lt;circle r="12.5" cy="-7" fill="orange" &gt;&lt;/circle&gt; &lt;text text-anchor="middle"&gt;0&lt;/text&gt;&lt;/g&gt;</v>
      </c>
      <c r="E299" s="4">
        <f t="shared" si="23"/>
        <v>210</v>
      </c>
      <c r="F299" s="4">
        <f t="shared" si="24"/>
        <v>149.63999999999999</v>
      </c>
      <c r="I299">
        <f t="shared" si="22"/>
        <v>12.5</v>
      </c>
      <c r="K299" t="s">
        <v>366</v>
      </c>
      <c r="M299" s="6">
        <f t="shared" si="19"/>
        <v>0</v>
      </c>
      <c r="N299" s="6">
        <f t="shared" si="20"/>
        <v>0</v>
      </c>
      <c r="O299" s="6">
        <f t="shared" si="21"/>
        <v>28</v>
      </c>
      <c r="R299" t="s">
        <v>436</v>
      </c>
      <c r="S299" t="s">
        <v>437</v>
      </c>
      <c r="V299" s="24" t="s">
        <v>398</v>
      </c>
      <c r="W299" s="25" t="s">
        <v>399</v>
      </c>
      <c r="X299" s="28" t="s">
        <v>17</v>
      </c>
      <c r="Y299" s="18" t="s">
        <v>434</v>
      </c>
      <c r="Z299" s="19" t="s">
        <v>435</v>
      </c>
    </row>
    <row r="300" spans="1:26" x14ac:dyDescent="0.3">
      <c r="A300" t="s">
        <v>8</v>
      </c>
      <c r="B300" t="str">
        <f>CONCATENATE($C$289,A300,$D$289,E300," ",F300,$G$289,Tooltips!B15,$H$289,I300,$J$289,K300,$L$289,M300,$P$288)</f>
        <v>&lt;g   id="South Canterbury" transform="translate(385 798.18)"&gt;&lt;title&gt;South Canterbury DHB @Pop = 60220 ,   Confirmed  = 22, new today= 0 ,Active 0 ,Recovered 22 ,Deaths 0, &lt;/title&gt;        &lt;circle r="12.5" cy="-7" fill="orange" &gt;&lt;/circle&gt; &lt;text text-anchor="middle"&gt;0&lt;/text&gt;&lt;/g&gt;</v>
      </c>
      <c r="E300" s="4">
        <f t="shared" si="23"/>
        <v>385</v>
      </c>
      <c r="F300" s="4">
        <f t="shared" si="24"/>
        <v>798.18</v>
      </c>
      <c r="I300">
        <f t="shared" si="22"/>
        <v>12.5</v>
      </c>
      <c r="K300" t="s">
        <v>366</v>
      </c>
      <c r="M300" s="6">
        <f t="shared" si="19"/>
        <v>0</v>
      </c>
      <c r="N300" s="6">
        <f t="shared" si="20"/>
        <v>0</v>
      </c>
      <c r="O300" s="6">
        <f t="shared" si="21"/>
        <v>17</v>
      </c>
      <c r="R300" t="s">
        <v>438</v>
      </c>
      <c r="S300" t="s">
        <v>439</v>
      </c>
      <c r="V300" s="24" t="s">
        <v>400</v>
      </c>
      <c r="W300" s="25" t="s">
        <v>401</v>
      </c>
      <c r="X300" s="28" t="s">
        <v>8</v>
      </c>
      <c r="Y300" s="18" t="s">
        <v>436</v>
      </c>
      <c r="Z300" s="19" t="s">
        <v>437</v>
      </c>
    </row>
    <row r="301" spans="1:26" x14ac:dyDescent="0.3">
      <c r="A301" t="s">
        <v>9</v>
      </c>
      <c r="B301" t="str">
        <f>CONCATENATE($C$289,A301,$D$289,E301," ",F301,$G$289,Tooltips!B16,$H$289,I301,$J$289,K301,$L$289,M301,$P$288)</f>
        <v>&lt;g   id="Southern" transform="translate(300 930)"&gt;&lt;title&gt;Southern DHB @Pop = 329890 ,   Confirmed  = 16, new today= 0 ,Active 0 ,Recovered 16 ,Deaths 0, &lt;/title&gt;        &lt;circle r="12.5" cy="-7" fill="orange" &gt;&lt;/circle&gt; &lt;text text-anchor="middle"&gt;0&lt;/text&gt;&lt;/g&gt;</v>
      </c>
      <c r="E301" s="4">
        <f t="shared" si="23"/>
        <v>300</v>
      </c>
      <c r="F301" s="4">
        <f t="shared" si="24"/>
        <v>930</v>
      </c>
      <c r="I301">
        <f t="shared" si="22"/>
        <v>12.5</v>
      </c>
      <c r="K301" t="s">
        <v>366</v>
      </c>
      <c r="M301" s="6">
        <f t="shared" si="19"/>
        <v>0</v>
      </c>
      <c r="N301" s="6">
        <f t="shared" si="20"/>
        <v>0</v>
      </c>
      <c r="O301" s="6">
        <f t="shared" si="21"/>
        <v>214</v>
      </c>
      <c r="R301" t="s">
        <v>402</v>
      </c>
      <c r="S301" t="s">
        <v>403</v>
      </c>
      <c r="V301" s="24" t="s">
        <v>402</v>
      </c>
      <c r="W301" s="25" t="s">
        <v>403</v>
      </c>
      <c r="X301" s="28" t="s">
        <v>9</v>
      </c>
      <c r="Y301" s="18" t="s">
        <v>438</v>
      </c>
      <c r="Z301" s="19" t="s">
        <v>439</v>
      </c>
    </row>
    <row r="302" spans="1:26" x14ac:dyDescent="0.3">
      <c r="A302" t="s">
        <v>206</v>
      </c>
      <c r="B302" t="str">
        <f>CONCATENATE($C$289,A302,$D$289,E302," ",F302,$G$289,Tooltips!B17,$H$289,I302,$J$289,K302,$L$289,M302,$P$288)</f>
        <v>&lt;g   id="Tairāwhiti" transform="translate(650 360)"&gt;&lt;title&gt;Tairawhiti DHB @Pop = 329890 ,   Confirmed  = 32, new today= 0 ,Active 0 ,Recovered 32 ,Deaths 0, &lt;/title&gt;        &lt;circle r="12.5" cy="-7" fill="orange" &gt;&lt;/circle&gt; &lt;text text-anchor="middle"&gt;0&lt;/text&gt;&lt;/g&gt;</v>
      </c>
      <c r="E302" s="4">
        <f t="shared" si="23"/>
        <v>650</v>
      </c>
      <c r="F302" s="4">
        <f t="shared" si="24"/>
        <v>360</v>
      </c>
      <c r="I302">
        <f t="shared" si="22"/>
        <v>12.5</v>
      </c>
      <c r="K302" t="s">
        <v>366</v>
      </c>
      <c r="M302" s="6">
        <f t="shared" si="19"/>
        <v>0</v>
      </c>
      <c r="N302" s="6">
        <f t="shared" si="20"/>
        <v>0</v>
      </c>
      <c r="O302" s="6">
        <f t="shared" si="21"/>
        <v>4</v>
      </c>
      <c r="R302" t="s">
        <v>440</v>
      </c>
      <c r="S302" t="s">
        <v>441</v>
      </c>
      <c r="V302" s="24" t="s">
        <v>404</v>
      </c>
      <c r="W302" s="25" t="s">
        <v>405</v>
      </c>
      <c r="X302" s="28" t="s">
        <v>18</v>
      </c>
      <c r="Y302" s="18" t="s">
        <v>402</v>
      </c>
      <c r="Z302" s="19" t="s">
        <v>403</v>
      </c>
    </row>
    <row r="303" spans="1:26" x14ac:dyDescent="0.3">
      <c r="A303" t="s">
        <v>14</v>
      </c>
      <c r="B303" t="str">
        <f>CONCATENATE($C$289,A303,$D$289,E303," ",F303,$G$289,Tooltips!B18,$H$289,I303,$J$289,K303,$L$289,M303,$P$288)</f>
        <v>&lt;g   id="Taranaki" transform="translate(260 405)"&gt;&lt;title&gt;Taranaki DHB @Pop = 120050 ,   Confirmed  = 49, new today= 0 ,Active 0 ,Recovered 49 ,Deaths 0, &lt;/title&gt;        &lt;circle r="12.5" cy="-7" fill="orange" &gt;&lt;/circle&gt; &lt;text text-anchor="middle"&gt;0&lt;/text&gt;&lt;/g&gt;</v>
      </c>
      <c r="E303" s="4">
        <f t="shared" si="23"/>
        <v>260</v>
      </c>
      <c r="F303" s="4">
        <f t="shared" si="24"/>
        <v>405</v>
      </c>
      <c r="I303">
        <f t="shared" si="22"/>
        <v>12.5</v>
      </c>
      <c r="K303" t="s">
        <v>366</v>
      </c>
      <c r="M303" s="6">
        <f t="shared" si="19"/>
        <v>0</v>
      </c>
      <c r="N303" s="6">
        <f t="shared" si="20"/>
        <v>0</v>
      </c>
      <c r="O303" s="6">
        <f t="shared" si="21"/>
        <v>16</v>
      </c>
      <c r="R303" t="s">
        <v>442</v>
      </c>
      <c r="S303" t="s">
        <v>443</v>
      </c>
      <c r="V303" s="24" t="s">
        <v>406</v>
      </c>
      <c r="W303" s="25" t="s">
        <v>407</v>
      </c>
      <c r="X303" s="28" t="s">
        <v>14</v>
      </c>
      <c r="Y303" s="18" t="s">
        <v>440</v>
      </c>
      <c r="Z303" s="19" t="s">
        <v>441</v>
      </c>
    </row>
    <row r="304" spans="1:26" x14ac:dyDescent="0.3">
      <c r="A304" t="s">
        <v>10</v>
      </c>
      <c r="B304" t="str">
        <f>CONCATENATE($C$289,A304,$D$289,E304," ",F304,$G$289,Tooltips!B19,$H$289,I304,$J$289,K304,$L$289,M304,$P$288)</f>
        <v>&lt;g   id="Waikato" transform="translate(300 339.9)"&gt;&lt;title&gt;Waikato DHB @Pop = 419890 ,   Confirmed  = 28, new today= 0 ,Active 0 ,Recovered 28 ,Deaths 0, &lt;/title&gt;        &lt;circle r="12.5" cy="-7" fill="orange" &gt;&lt;/circle&gt; &lt;text text-anchor="middle"&gt;0&lt;/text&gt;&lt;/g&gt;</v>
      </c>
      <c r="E304" s="4">
        <f t="shared" si="23"/>
        <v>300</v>
      </c>
      <c r="F304" s="4">
        <f t="shared" si="24"/>
        <v>339.9</v>
      </c>
      <c r="I304">
        <f t="shared" si="22"/>
        <v>12.5</v>
      </c>
      <c r="K304" t="s">
        <v>366</v>
      </c>
      <c r="M304" s="6">
        <f t="shared" si="19"/>
        <v>0</v>
      </c>
      <c r="N304" s="6">
        <f t="shared" si="20"/>
        <v>0</v>
      </c>
      <c r="O304" s="6">
        <f t="shared" si="21"/>
        <v>186</v>
      </c>
      <c r="R304" t="s">
        <v>444</v>
      </c>
      <c r="S304" t="s">
        <v>445</v>
      </c>
      <c r="V304" s="24" t="s">
        <v>408</v>
      </c>
      <c r="W304" s="25" t="s">
        <v>409</v>
      </c>
      <c r="X304" s="28" t="s">
        <v>10</v>
      </c>
      <c r="Y304" s="18" t="s">
        <v>442</v>
      </c>
      <c r="Z304" s="19" t="s">
        <v>443</v>
      </c>
    </row>
    <row r="305" spans="1:26" x14ac:dyDescent="0.3">
      <c r="A305" t="s">
        <v>20</v>
      </c>
      <c r="B305" t="str">
        <f>CONCATENATE($C$289,A305,$D$289,E305," ",F305,$G$289,Tooltips!B20,$H$289,I305,$J$289,K305,$L$289,M305,$P$288)</f>
        <v>&lt;g   id="Wairarapa" transform="translate(550 555)"&gt;&lt;title&gt;Wairarapa DHB @Pop = 44905 ,   Confirmed  = 17, new today= 0 ,Active 0 ,Recovered 17 ,Deaths 0, &lt;/title&gt;        &lt;circle r="12.5" cy="-7" fill="orange" &gt;&lt;/circle&gt; &lt;text text-anchor="middle"&gt;0&lt;/text&gt;&lt;/g&gt;</v>
      </c>
      <c r="E305" s="4">
        <f t="shared" si="23"/>
        <v>550</v>
      </c>
      <c r="F305" s="4">
        <f t="shared" si="24"/>
        <v>555</v>
      </c>
      <c r="I305">
        <f t="shared" si="22"/>
        <v>12.5</v>
      </c>
      <c r="K305" t="s">
        <v>366</v>
      </c>
      <c r="M305" s="6">
        <f t="shared" si="19"/>
        <v>0</v>
      </c>
      <c r="N305" s="6">
        <f t="shared" si="20"/>
        <v>0</v>
      </c>
      <c r="O305" s="6">
        <f t="shared" si="21"/>
        <v>8</v>
      </c>
      <c r="P305" s="59"/>
      <c r="Q305" s="59"/>
      <c r="R305" s="59" t="s">
        <v>446</v>
      </c>
      <c r="S305" s="59" t="s">
        <v>385</v>
      </c>
      <c r="T305" s="59"/>
      <c r="U305" s="59"/>
      <c r="V305" s="61" t="s">
        <v>410</v>
      </c>
      <c r="W305" s="62" t="s">
        <v>411</v>
      </c>
      <c r="X305" s="28" t="s">
        <v>20</v>
      </c>
      <c r="Y305" s="18" t="s">
        <v>444</v>
      </c>
      <c r="Z305" s="19" t="s">
        <v>445</v>
      </c>
    </row>
    <row r="306" spans="1:26" s="59" customFormat="1" x14ac:dyDescent="0.3">
      <c r="A306" s="59" t="s">
        <v>815</v>
      </c>
      <c r="B306" t="str">
        <f>CONCATENATE($C$289,A306,$D$289,E306," ",F306,$G$289,Tooltips!B21,$H$289,I306,$J$289,K306,$L$289,M306,$P$288)</f>
        <v>&lt;g   id="Waitematā" transform="translate(230 230)"&gt;&lt;title&gt;Waitemata DHB @Pop = 628970 ,   Confirmed  = 216, new today= 0 ,Active 0 ,Recovered 214 ,Deaths 2, &lt;/title&gt;        &lt;circle r="12.5" cy="-7" fill="orange" &gt;&lt;/circle&gt; &lt;text text-anchor="middle"&gt;0&lt;/text&gt;&lt;/g&gt;</v>
      </c>
      <c r="E306" s="60">
        <f t="shared" si="23"/>
        <v>230</v>
      </c>
      <c r="F306" s="60">
        <f t="shared" si="24"/>
        <v>230</v>
      </c>
      <c r="I306" s="59">
        <f t="shared" si="22"/>
        <v>12.5</v>
      </c>
      <c r="K306" t="s">
        <v>366</v>
      </c>
      <c r="M306" s="6">
        <f t="shared" si="19"/>
        <v>0</v>
      </c>
      <c r="N306" s="6">
        <f t="shared" si="20"/>
        <v>26</v>
      </c>
      <c r="O306" s="6">
        <f t="shared" si="21"/>
        <v>262</v>
      </c>
      <c r="P306"/>
      <c r="Q306"/>
      <c r="R306" t="s">
        <v>447</v>
      </c>
      <c r="S306" t="s">
        <v>448</v>
      </c>
      <c r="T306"/>
      <c r="U306"/>
      <c r="V306" s="24" t="s">
        <v>412</v>
      </c>
      <c r="W306" s="25" t="s">
        <v>413</v>
      </c>
      <c r="X306" s="63" t="s">
        <v>11</v>
      </c>
      <c r="Y306" s="64" t="s">
        <v>446</v>
      </c>
      <c r="Z306" s="65" t="s">
        <v>385</v>
      </c>
    </row>
    <row r="307" spans="1:26" ht="15.75" thickBot="1" x14ac:dyDescent="0.35">
      <c r="A307" t="s">
        <v>19</v>
      </c>
      <c r="B307" t="str">
        <f>CONCATENATE($C$289,A307,$D$289,E307," ",F307,$G$289,Tooltips!B22,$H$289,I307,$J$289,K307,$L$289,M307,$P$288)</f>
        <v>&lt;g   id="West Coast" transform="translate(123 653)"&gt;&lt;title&gt;West Coast DHB @Pop = 32410 ,   Confirmed  = 4, new today= 0 ,Active 0 ,Recovered 4 ,Deaths 0, &lt;/title&gt;        &lt;circle r="12.5" cy="-7" fill="orange" &gt;&lt;/circle&gt; &lt;text text-anchor="middle"&gt;0&lt;/text&gt;&lt;/g&gt;</v>
      </c>
      <c r="E307" s="4">
        <f t="shared" si="23"/>
        <v>123</v>
      </c>
      <c r="F307" s="4">
        <f t="shared" si="24"/>
        <v>653</v>
      </c>
      <c r="I307">
        <f t="shared" si="22"/>
        <v>12.5</v>
      </c>
      <c r="K307" t="s">
        <v>366</v>
      </c>
      <c r="M307" s="6">
        <f t="shared" si="19"/>
        <v>0</v>
      </c>
      <c r="N307" s="6">
        <f t="shared" si="20"/>
        <v>0</v>
      </c>
      <c r="O307" s="6">
        <f t="shared" si="21"/>
        <v>4</v>
      </c>
      <c r="R307" t="s">
        <v>449</v>
      </c>
      <c r="S307" t="s">
        <v>450</v>
      </c>
      <c r="V307" s="26" t="s">
        <v>414</v>
      </c>
      <c r="W307" s="27" t="s">
        <v>415</v>
      </c>
      <c r="X307" s="28" t="s">
        <v>19</v>
      </c>
      <c r="Y307" s="18" t="s">
        <v>447</v>
      </c>
      <c r="Z307" s="19" t="s">
        <v>448</v>
      </c>
    </row>
    <row r="308" spans="1:26" ht="15.75" thickBot="1" x14ac:dyDescent="0.35">
      <c r="A308" t="s">
        <v>15</v>
      </c>
      <c r="B308" t="str">
        <f>CONCATENATE($C$289,A308,$D$289,E308," ",F308,$G$289,Tooltips!B23,$H$289,I308,$J$289,K308,$L$289,M308,$P$288)</f>
        <v>&lt;g   id="Whanganui" transform="translate(325 480)"&gt;&lt;title&gt;Whanganui DHB @Pop = 64550 ,   Confirmed  = 16, new today= 0 ,Active 0 ,Recovered 16 ,Deaths 0, &lt;/title&gt;        &lt;circle r="12.5" cy="-7" fill="orange" &gt;&lt;/circle&gt; &lt;text text-anchor="middle"&gt;0&lt;/text&gt;&lt;/g&gt;</v>
      </c>
      <c r="E308" s="4">
        <f t="shared" si="23"/>
        <v>325</v>
      </c>
      <c r="F308" s="4">
        <f t="shared" si="24"/>
        <v>480</v>
      </c>
      <c r="I308">
        <f t="shared" si="22"/>
        <v>12.5</v>
      </c>
      <c r="K308" t="s">
        <v>366</v>
      </c>
      <c r="M308" s="6">
        <f t="shared" si="19"/>
        <v>0</v>
      </c>
      <c r="N308" s="6">
        <f t="shared" si="20"/>
        <v>0</v>
      </c>
      <c r="O308" s="6">
        <f t="shared" si="21"/>
        <v>4</v>
      </c>
      <c r="X308" s="29" t="s">
        <v>15</v>
      </c>
      <c r="Y308" s="20" t="s">
        <v>449</v>
      </c>
      <c r="Z308" s="21" t="s">
        <v>450</v>
      </c>
    </row>
    <row r="309" spans="1:26" x14ac:dyDescent="0.3">
      <c r="B309" t="str">
        <f>C309</f>
        <v>&lt;/g&gt;&lt;/g&gt;</v>
      </c>
      <c r="C309" t="s">
        <v>355</v>
      </c>
    </row>
    <row r="310" spans="1:26" x14ac:dyDescent="0.3">
      <c r="B310" t="str">
        <f>C310</f>
        <v>&lt;/svg&gt;</v>
      </c>
      <c r="C310" t="s">
        <v>363</v>
      </c>
    </row>
    <row r="311" spans="1:26" x14ac:dyDescent="0.3">
      <c r="B311" t="str">
        <f>C311</f>
        <v>&lt;/div&gt;</v>
      </c>
      <c r="C311" t="s">
        <v>464</v>
      </c>
      <c r="K311" t="s">
        <v>458</v>
      </c>
    </row>
    <row r="312" spans="1:26" x14ac:dyDescent="0.3">
      <c r="K312" t="s">
        <v>373</v>
      </c>
    </row>
    <row r="313" spans="1:26" x14ac:dyDescent="0.3">
      <c r="B313" t="str">
        <f>C313</f>
        <v>&lt;div id="data" align="right"&gt;</v>
      </c>
      <c r="C313" t="s">
        <v>579</v>
      </c>
      <c r="K313" s="10" t="s">
        <v>458</v>
      </c>
    </row>
    <row r="314" spans="1:26" x14ac:dyDescent="0.3">
      <c r="B314" t="str">
        <f>C314</f>
        <v>&lt;div id="data_table" align="left"&gt;</v>
      </c>
      <c r="C314" t="s">
        <v>577</v>
      </c>
      <c r="K314" s="10"/>
    </row>
    <row r="315" spans="1:26" x14ac:dyDescent="0.3">
      <c r="B315" t="str">
        <f>C315</f>
        <v>&lt;/div&gt;</v>
      </c>
      <c r="C315" t="s">
        <v>464</v>
      </c>
      <c r="K315" s="10"/>
    </row>
    <row r="316" spans="1:26" x14ac:dyDescent="0.3">
      <c r="B316" t="str">
        <f>C316</f>
        <v>&lt;br&gt;&lt;br&gt;</v>
      </c>
      <c r="C316" t="s">
        <v>591</v>
      </c>
      <c r="K316" s="10"/>
    </row>
    <row r="317" spans="1:26" x14ac:dyDescent="0.3">
      <c r="K317" s="10"/>
    </row>
    <row r="318" spans="1:26" x14ac:dyDescent="0.3">
      <c r="B318" t="str">
        <f>C318</f>
        <v>&lt;div id="chartdiv" style="width: 100%; height: 400px; background-color: #FFFFFF;" &gt;</v>
      </c>
      <c r="C318" t="s">
        <v>649</v>
      </c>
      <c r="E318" t="s">
        <v>588</v>
      </c>
    </row>
    <row r="319" spans="1:26" x14ac:dyDescent="0.3">
      <c r="B319" t="str">
        <f>C319</f>
        <v>&lt;/div&gt;</v>
      </c>
      <c r="C319" t="s">
        <v>464</v>
      </c>
    </row>
    <row r="321" spans="1:3" x14ac:dyDescent="0.3">
      <c r="B321" t="str">
        <f>C321</f>
        <v>&lt;/div&gt;</v>
      </c>
      <c r="C321" t="s">
        <v>464</v>
      </c>
    </row>
    <row r="323" spans="1:3" x14ac:dyDescent="0.3">
      <c r="B323" t="str">
        <f>C323</f>
        <v>&lt;/div&gt;</v>
      </c>
      <c r="C323" t="s">
        <v>464</v>
      </c>
    </row>
    <row r="324" spans="1:3" x14ac:dyDescent="0.3">
      <c r="B324" t="str">
        <f>C324</f>
        <v>&lt;/body&gt;</v>
      </c>
      <c r="C324" t="s">
        <v>364</v>
      </c>
    </row>
    <row r="326" spans="1:3" x14ac:dyDescent="0.3">
      <c r="A326" s="3"/>
    </row>
    <row r="327" spans="1:3" x14ac:dyDescent="0.3">
      <c r="A327" s="3"/>
    </row>
    <row r="328" spans="1:3" x14ac:dyDescent="0.3">
      <c r="A328" s="3"/>
    </row>
    <row r="329" spans="1:3" x14ac:dyDescent="0.3">
      <c r="A329" s="3"/>
    </row>
    <row r="330" spans="1:3" x14ac:dyDescent="0.3">
      <c r="A330" s="3"/>
    </row>
    <row r="331" spans="1:3" x14ac:dyDescent="0.3">
      <c r="A331" s="3"/>
    </row>
    <row r="332" spans="1:3" x14ac:dyDescent="0.3">
      <c r="A332" s="3"/>
    </row>
    <row r="333" spans="1:3" x14ac:dyDescent="0.3">
      <c r="A333" s="3"/>
    </row>
    <row r="334" spans="1:3" x14ac:dyDescent="0.3">
      <c r="A334" s="3"/>
    </row>
    <row r="335" spans="1:3" x14ac:dyDescent="0.3">
      <c r="A335" s="3"/>
    </row>
    <row r="336" spans="1:3" x14ac:dyDescent="0.3">
      <c r="A336" s="3"/>
    </row>
    <row r="337" spans="1:1" x14ac:dyDescent="0.3">
      <c r="A337" s="3"/>
    </row>
    <row r="338" spans="1:1" x14ac:dyDescent="0.3">
      <c r="A338" s="3"/>
    </row>
    <row r="339" spans="1:1" x14ac:dyDescent="0.3">
      <c r="A339" s="3"/>
    </row>
    <row r="340" spans="1:1" x14ac:dyDescent="0.3">
      <c r="A340" s="3"/>
    </row>
    <row r="341" spans="1:1" x14ac:dyDescent="0.3">
      <c r="A341" s="3"/>
    </row>
    <row r="342" spans="1:1" x14ac:dyDescent="0.3">
      <c r="A342" s="3"/>
    </row>
    <row r="343" spans="1:1" x14ac:dyDescent="0.3">
      <c r="A343" s="3"/>
    </row>
    <row r="344" spans="1:1" x14ac:dyDescent="0.3">
      <c r="A344" s="3"/>
    </row>
    <row r="345" spans="1:1" x14ac:dyDescent="0.3">
      <c r="A345" s="3"/>
    </row>
  </sheetData>
  <sortState xmlns:xlrd2="http://schemas.microsoft.com/office/spreadsheetml/2017/richdata2" ref="P158:W178">
    <sortCondition ref="P158"/>
  </sortState>
  <hyperlinks>
    <hyperlink ref="E224" r:id="rId1" display="https://www.w3schools.com/colors/color_tryit.asp?hex=191970" xr:uid="{50DBCD89-2504-41AD-8986-F535DCF955FA}"/>
    <hyperlink ref="K313" r:id="rId2" display="https://www.w3schools.com/colors/color_tryit.asp?color=CadetBlue" xr:uid="{7739591E-5202-479B-8C04-46098C4DB2DC}"/>
  </hyperlinks>
  <pageMargins left="0.7" right="0.7" top="0.75" bottom="0.75" header="0.3" footer="0.3"/>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9A59D9-FA96-40C6-968D-3B0365F31FBE}">
  <dimension ref="A1:L275"/>
  <sheetViews>
    <sheetView workbookViewId="0">
      <selection activeCell="A4" sqref="A4"/>
    </sheetView>
  </sheetViews>
  <sheetFormatPr defaultRowHeight="15.05" x14ac:dyDescent="0.3"/>
  <cols>
    <col min="1" max="1" width="47.6640625" bestFit="1" customWidth="1"/>
    <col min="2" max="2" width="31.109375" bestFit="1" customWidth="1"/>
    <col min="3" max="3" width="29.21875" bestFit="1" customWidth="1"/>
    <col min="4" max="4" width="8.21875" bestFit="1" customWidth="1"/>
    <col min="5" max="5" width="9.33203125" bestFit="1" customWidth="1"/>
    <col min="6" max="7" width="19.33203125" bestFit="1" customWidth="1"/>
    <col min="8" max="8" width="20.77734375" bestFit="1" customWidth="1"/>
    <col min="11" max="11" width="12.6640625" customWidth="1"/>
  </cols>
  <sheetData>
    <row r="1" spans="1:10" x14ac:dyDescent="0.3">
      <c r="A1" t="s">
        <v>457</v>
      </c>
      <c r="B1" s="10" t="s">
        <v>221</v>
      </c>
    </row>
    <row r="2" spans="1:10" x14ac:dyDescent="0.3">
      <c r="A2" t="s">
        <v>1139</v>
      </c>
    </row>
    <row r="3" spans="1:10" x14ac:dyDescent="0.3">
      <c r="B3" t="s">
        <v>816</v>
      </c>
      <c r="C3" t="s">
        <v>517</v>
      </c>
    </row>
    <row r="4" spans="1:10" x14ac:dyDescent="0.3">
      <c r="A4" t="s">
        <v>200</v>
      </c>
      <c r="B4" s="5">
        <v>1451</v>
      </c>
      <c r="C4">
        <v>1</v>
      </c>
    </row>
    <row r="5" spans="1:10" x14ac:dyDescent="0.3">
      <c r="A5" t="s">
        <v>201</v>
      </c>
      <c r="B5">
        <v>351</v>
      </c>
      <c r="C5">
        <v>0</v>
      </c>
      <c r="J5" t="e">
        <f>te</f>
        <v>#NAME?</v>
      </c>
    </row>
    <row r="6" spans="1:10" x14ac:dyDescent="0.3">
      <c r="A6" t="s">
        <v>202</v>
      </c>
      <c r="B6" s="5">
        <v>1802</v>
      </c>
      <c r="C6">
        <v>2</v>
      </c>
    </row>
    <row r="7" spans="1:10" x14ac:dyDescent="0.3">
      <c r="A7" t="s">
        <v>203</v>
      </c>
      <c r="B7" s="5">
        <v>1698</v>
      </c>
      <c r="C7">
        <v>4</v>
      </c>
    </row>
    <row r="8" spans="1:10" x14ac:dyDescent="0.3">
      <c r="A8" t="s">
        <v>204</v>
      </c>
      <c r="B8" s="5">
        <v>25</v>
      </c>
      <c r="C8">
        <v>1</v>
      </c>
    </row>
    <row r="9" spans="1:10" x14ac:dyDescent="0.3">
      <c r="A9" t="s">
        <v>1032</v>
      </c>
      <c r="B9">
        <v>79</v>
      </c>
      <c r="C9">
        <v>-4</v>
      </c>
    </row>
    <row r="10" spans="1:10" x14ac:dyDescent="0.3">
      <c r="A10" t="s">
        <v>817</v>
      </c>
      <c r="B10">
        <v>3</v>
      </c>
      <c r="C10">
        <v>0</v>
      </c>
    </row>
    <row r="12" spans="1:10" x14ac:dyDescent="0.3">
      <c r="A12" t="s">
        <v>1097</v>
      </c>
    </row>
    <row r="13" spans="1:10" x14ac:dyDescent="0.3">
      <c r="A13" t="s">
        <v>1100</v>
      </c>
      <c r="B13" s="49" t="s">
        <v>1098</v>
      </c>
      <c r="H13">
        <f>B37</f>
        <v>0</v>
      </c>
    </row>
    <row r="14" spans="1:10" x14ac:dyDescent="0.3">
      <c r="A14">
        <v>148</v>
      </c>
      <c r="B14" s="49">
        <v>26</v>
      </c>
    </row>
    <row r="15" spans="1:10" x14ac:dyDescent="0.3">
      <c r="B15" s="49"/>
    </row>
    <row r="16" spans="1:10" x14ac:dyDescent="0.3">
      <c r="A16" t="s">
        <v>1140</v>
      </c>
      <c r="B16" s="49"/>
    </row>
    <row r="17" spans="1:8" x14ac:dyDescent="0.3">
      <c r="A17" t="s">
        <v>0</v>
      </c>
      <c r="B17" s="49" t="s">
        <v>818</v>
      </c>
      <c r="C17" t="s">
        <v>819</v>
      </c>
      <c r="D17" t="s">
        <v>820</v>
      </c>
      <c r="E17" t="s">
        <v>207</v>
      </c>
      <c r="F17" t="s">
        <v>517</v>
      </c>
    </row>
    <row r="18" spans="1:8" x14ac:dyDescent="0.3">
      <c r="A18" t="s">
        <v>1</v>
      </c>
      <c r="B18" s="49">
        <v>13</v>
      </c>
      <c r="C18">
        <v>208</v>
      </c>
      <c r="D18">
        <v>1</v>
      </c>
      <c r="E18">
        <v>222</v>
      </c>
      <c r="F18">
        <v>0</v>
      </c>
    </row>
    <row r="19" spans="1:8" x14ac:dyDescent="0.3">
      <c r="A19" t="s">
        <v>2</v>
      </c>
      <c r="B19" s="49">
        <v>0</v>
      </c>
      <c r="C19">
        <v>48</v>
      </c>
      <c r="D19">
        <v>0</v>
      </c>
      <c r="E19">
        <v>48</v>
      </c>
      <c r="F19">
        <v>0</v>
      </c>
    </row>
    <row r="20" spans="1:8" x14ac:dyDescent="0.3">
      <c r="A20" t="s">
        <v>3</v>
      </c>
      <c r="B20">
        <v>0</v>
      </c>
      <c r="C20">
        <v>152</v>
      </c>
      <c r="D20">
        <v>12</v>
      </c>
      <c r="E20">
        <v>164</v>
      </c>
      <c r="F20">
        <v>0</v>
      </c>
    </row>
    <row r="21" spans="1:8" x14ac:dyDescent="0.3">
      <c r="A21" t="s">
        <v>4</v>
      </c>
      <c r="B21" s="49">
        <v>0</v>
      </c>
      <c r="C21">
        <v>93</v>
      </c>
      <c r="D21">
        <v>2</v>
      </c>
      <c r="E21">
        <v>95</v>
      </c>
      <c r="F21">
        <v>0</v>
      </c>
    </row>
    <row r="22" spans="1:8" x14ac:dyDescent="0.3">
      <c r="A22" t="s">
        <v>5</v>
      </c>
      <c r="B22" s="49">
        <v>13</v>
      </c>
      <c r="C22">
        <v>197</v>
      </c>
      <c r="D22">
        <v>1</v>
      </c>
      <c r="E22">
        <v>211</v>
      </c>
      <c r="F22">
        <v>0</v>
      </c>
    </row>
    <row r="23" spans="1:8" x14ac:dyDescent="0.3">
      <c r="A23" t="s">
        <v>6</v>
      </c>
      <c r="B23" s="49">
        <v>0</v>
      </c>
      <c r="C23">
        <v>44</v>
      </c>
      <c r="D23">
        <v>0</v>
      </c>
      <c r="E23">
        <v>44</v>
      </c>
      <c r="F23">
        <v>0</v>
      </c>
    </row>
    <row r="24" spans="1:8" x14ac:dyDescent="0.3">
      <c r="A24" t="s">
        <v>12</v>
      </c>
      <c r="B24" s="49">
        <v>0</v>
      </c>
      <c r="C24">
        <v>22</v>
      </c>
      <c r="D24">
        <v>0</v>
      </c>
      <c r="E24">
        <v>22</v>
      </c>
      <c r="F24">
        <v>0</v>
      </c>
    </row>
    <row r="25" spans="1:8" x14ac:dyDescent="0.3">
      <c r="A25" t="s">
        <v>16</v>
      </c>
      <c r="B25" s="49">
        <v>0</v>
      </c>
      <c r="C25">
        <v>16</v>
      </c>
      <c r="D25">
        <v>0</v>
      </c>
      <c r="E25">
        <v>16</v>
      </c>
      <c r="F25">
        <v>0</v>
      </c>
    </row>
    <row r="26" spans="1:8" x14ac:dyDescent="0.3">
      <c r="A26" t="s">
        <v>821</v>
      </c>
      <c r="B26">
        <v>0</v>
      </c>
      <c r="C26">
        <v>32</v>
      </c>
      <c r="D26">
        <v>0</v>
      </c>
      <c r="E26">
        <v>32</v>
      </c>
      <c r="F26">
        <v>0</v>
      </c>
    </row>
    <row r="27" spans="1:8" x14ac:dyDescent="0.3">
      <c r="A27" t="s">
        <v>7</v>
      </c>
      <c r="B27" s="49">
        <v>0</v>
      </c>
      <c r="C27">
        <v>49</v>
      </c>
      <c r="D27">
        <v>0</v>
      </c>
      <c r="E27">
        <v>49</v>
      </c>
      <c r="F27">
        <v>0</v>
      </c>
    </row>
    <row r="28" spans="1:8" x14ac:dyDescent="0.3">
      <c r="A28" t="s">
        <v>17</v>
      </c>
      <c r="B28" s="5">
        <v>0</v>
      </c>
      <c r="C28" s="5">
        <v>28</v>
      </c>
      <c r="D28">
        <v>0</v>
      </c>
      <c r="E28" s="5">
        <v>28</v>
      </c>
      <c r="F28" s="5">
        <v>0</v>
      </c>
    </row>
    <row r="29" spans="1:8" x14ac:dyDescent="0.3">
      <c r="A29" t="s">
        <v>8</v>
      </c>
      <c r="B29" s="49">
        <v>0</v>
      </c>
      <c r="C29">
        <v>17</v>
      </c>
      <c r="D29">
        <v>0</v>
      </c>
      <c r="E29">
        <v>17</v>
      </c>
      <c r="F29">
        <v>0</v>
      </c>
      <c r="H29" t="str">
        <f>B49</f>
        <v>Active</v>
      </c>
    </row>
    <row r="30" spans="1:8" x14ac:dyDescent="0.3">
      <c r="A30" t="s">
        <v>9</v>
      </c>
      <c r="B30">
        <v>0</v>
      </c>
      <c r="C30">
        <v>214</v>
      </c>
      <c r="D30">
        <v>2</v>
      </c>
      <c r="E30">
        <v>216</v>
      </c>
      <c r="F30">
        <v>0</v>
      </c>
    </row>
    <row r="31" spans="1:8" x14ac:dyDescent="0.3">
      <c r="A31" t="s">
        <v>206</v>
      </c>
      <c r="B31">
        <v>0</v>
      </c>
      <c r="C31">
        <v>4</v>
      </c>
      <c r="D31">
        <v>0</v>
      </c>
      <c r="E31">
        <v>4</v>
      </c>
      <c r="F31">
        <v>0</v>
      </c>
    </row>
    <row r="32" spans="1:8" x14ac:dyDescent="0.3">
      <c r="A32" t="s">
        <v>14</v>
      </c>
      <c r="B32" s="49">
        <v>0</v>
      </c>
      <c r="C32">
        <v>16</v>
      </c>
      <c r="D32">
        <v>0</v>
      </c>
      <c r="E32">
        <v>16</v>
      </c>
      <c r="F32">
        <v>0</v>
      </c>
    </row>
    <row r="33" spans="1:12" x14ac:dyDescent="0.3">
      <c r="A33" t="s">
        <v>10</v>
      </c>
      <c r="B33" s="49">
        <v>0</v>
      </c>
      <c r="C33">
        <v>186</v>
      </c>
      <c r="D33">
        <v>2</v>
      </c>
      <c r="E33">
        <v>188</v>
      </c>
      <c r="F33">
        <v>0</v>
      </c>
    </row>
    <row r="34" spans="1:12" x14ac:dyDescent="0.3">
      <c r="A34" t="s">
        <v>20</v>
      </c>
      <c r="B34" s="49">
        <v>0</v>
      </c>
      <c r="C34">
        <v>8</v>
      </c>
      <c r="D34">
        <v>0</v>
      </c>
      <c r="E34">
        <v>8</v>
      </c>
      <c r="F34">
        <v>0</v>
      </c>
    </row>
    <row r="35" spans="1:12" x14ac:dyDescent="0.3">
      <c r="A35" t="s">
        <v>815</v>
      </c>
      <c r="B35" s="49">
        <v>26</v>
      </c>
      <c r="C35">
        <v>262</v>
      </c>
      <c r="D35">
        <v>4</v>
      </c>
      <c r="E35">
        <v>292</v>
      </c>
      <c r="F35">
        <v>0</v>
      </c>
    </row>
    <row r="36" spans="1:12" x14ac:dyDescent="0.3">
      <c r="A36" t="s">
        <v>19</v>
      </c>
      <c r="B36" s="49">
        <v>0</v>
      </c>
      <c r="C36">
        <v>4</v>
      </c>
      <c r="D36">
        <v>1</v>
      </c>
      <c r="E36">
        <v>5</v>
      </c>
      <c r="F36">
        <v>0</v>
      </c>
    </row>
    <row r="37" spans="1:12" x14ac:dyDescent="0.3">
      <c r="A37" t="s">
        <v>15</v>
      </c>
      <c r="B37">
        <v>0</v>
      </c>
      <c r="C37" s="5">
        <v>9</v>
      </c>
      <c r="D37">
        <v>0</v>
      </c>
      <c r="E37" s="5">
        <v>9</v>
      </c>
      <c r="F37" s="5">
        <v>0</v>
      </c>
      <c r="H37">
        <f>SUM(H17:H36)</f>
        <v>0</v>
      </c>
    </row>
    <row r="38" spans="1:12" x14ac:dyDescent="0.3">
      <c r="A38" t="s">
        <v>1138</v>
      </c>
      <c r="B38" s="49">
        <v>27</v>
      </c>
      <c r="C38">
        <v>89</v>
      </c>
      <c r="D38">
        <v>0</v>
      </c>
      <c r="E38">
        <v>116</v>
      </c>
      <c r="F38">
        <v>1</v>
      </c>
    </row>
    <row r="39" spans="1:12" x14ac:dyDescent="0.3">
      <c r="A39" t="s">
        <v>207</v>
      </c>
      <c r="B39">
        <v>79</v>
      </c>
      <c r="C39">
        <v>1698</v>
      </c>
      <c r="D39">
        <v>25</v>
      </c>
      <c r="E39">
        <v>1802</v>
      </c>
      <c r="F39">
        <v>1</v>
      </c>
      <c r="J39" t="s">
        <v>669</v>
      </c>
      <c r="L39" t="s">
        <v>668</v>
      </c>
    </row>
    <row r="40" spans="1:12" x14ac:dyDescent="0.3">
      <c r="I40" s="45"/>
    </row>
    <row r="41" spans="1:12" x14ac:dyDescent="0.3">
      <c r="A41" t="s">
        <v>1141</v>
      </c>
    </row>
    <row r="42" spans="1:12" x14ac:dyDescent="0.3">
      <c r="A42" t="s">
        <v>0</v>
      </c>
      <c r="B42" t="s">
        <v>205</v>
      </c>
    </row>
    <row r="43" spans="1:12" x14ac:dyDescent="0.3">
      <c r="A43" t="s">
        <v>1</v>
      </c>
      <c r="B43">
        <v>1</v>
      </c>
    </row>
    <row r="44" spans="1:12" x14ac:dyDescent="0.3">
      <c r="A44" t="s">
        <v>5</v>
      </c>
      <c r="B44" s="5">
        <v>1</v>
      </c>
    </row>
    <row r="45" spans="1:12" x14ac:dyDescent="0.3">
      <c r="A45" t="s">
        <v>815</v>
      </c>
      <c r="B45" s="9">
        <v>1</v>
      </c>
    </row>
    <row r="46" spans="1:12" x14ac:dyDescent="0.3">
      <c r="A46" t="s">
        <v>207</v>
      </c>
      <c r="B46" s="9">
        <v>3</v>
      </c>
      <c r="H46">
        <f t="shared" ref="H46:H51" si="0">VALUE(B45)*100</f>
        <v>100</v>
      </c>
    </row>
    <row r="47" spans="1:12" x14ac:dyDescent="0.3">
      <c r="B47" s="9"/>
      <c r="H47">
        <f t="shared" si="0"/>
        <v>300</v>
      </c>
    </row>
    <row r="48" spans="1:12" x14ac:dyDescent="0.3">
      <c r="A48" t="s">
        <v>1142</v>
      </c>
      <c r="B48" s="9"/>
      <c r="H48">
        <f t="shared" si="0"/>
        <v>0</v>
      </c>
    </row>
    <row r="49" spans="1:8" x14ac:dyDescent="0.3">
      <c r="A49" t="s">
        <v>990</v>
      </c>
      <c r="B49" s="9" t="s">
        <v>818</v>
      </c>
      <c r="C49" t="s">
        <v>819</v>
      </c>
      <c r="D49" t="s">
        <v>820</v>
      </c>
      <c r="E49" t="s">
        <v>207</v>
      </c>
      <c r="H49">
        <f t="shared" si="0"/>
        <v>0</v>
      </c>
    </row>
    <row r="50" spans="1:8" x14ac:dyDescent="0.3">
      <c r="A50" t="s">
        <v>991</v>
      </c>
      <c r="B50" s="9">
        <v>18</v>
      </c>
      <c r="C50">
        <v>54</v>
      </c>
      <c r="D50">
        <v>0</v>
      </c>
      <c r="E50">
        <v>72</v>
      </c>
      <c r="H50" t="e">
        <f t="shared" si="0"/>
        <v>#VALUE!</v>
      </c>
    </row>
    <row r="51" spans="1:8" x14ac:dyDescent="0.3">
      <c r="A51" t="s">
        <v>992</v>
      </c>
      <c r="B51" s="9">
        <v>8</v>
      </c>
      <c r="C51">
        <v>155</v>
      </c>
      <c r="D51">
        <v>0</v>
      </c>
      <c r="E51">
        <v>163</v>
      </c>
      <c r="H51">
        <f t="shared" si="0"/>
        <v>1800</v>
      </c>
    </row>
    <row r="52" spans="1:8" x14ac:dyDescent="0.3">
      <c r="A52" t="s">
        <v>993</v>
      </c>
      <c r="B52" s="9">
        <v>17</v>
      </c>
      <c r="C52" s="9">
        <v>404</v>
      </c>
      <c r="D52" s="9">
        <v>0</v>
      </c>
      <c r="E52" s="9">
        <v>421</v>
      </c>
      <c r="F52" s="9"/>
      <c r="H52" t="e">
        <f>SUM(H48:H51)</f>
        <v>#VALUE!</v>
      </c>
    </row>
    <row r="53" spans="1:8" x14ac:dyDescent="0.3">
      <c r="A53" t="s">
        <v>994</v>
      </c>
      <c r="B53" s="5">
        <v>13</v>
      </c>
      <c r="C53" s="46">
        <v>282</v>
      </c>
      <c r="D53" s="46">
        <v>0</v>
      </c>
      <c r="E53" s="46">
        <v>295</v>
      </c>
      <c r="F53" s="46"/>
    </row>
    <row r="54" spans="1:8" x14ac:dyDescent="0.3">
      <c r="A54" t="s">
        <v>995</v>
      </c>
      <c r="B54" s="79">
        <v>6</v>
      </c>
      <c r="C54" s="46">
        <v>246</v>
      </c>
      <c r="D54" s="46">
        <v>0</v>
      </c>
      <c r="E54" s="46">
        <v>252</v>
      </c>
      <c r="F54" s="46"/>
    </row>
    <row r="55" spans="1:8" x14ac:dyDescent="0.3">
      <c r="A55" t="s">
        <v>996</v>
      </c>
      <c r="B55" s="79">
        <v>12</v>
      </c>
      <c r="C55" s="46">
        <v>268</v>
      </c>
      <c r="D55" s="81">
        <v>2</v>
      </c>
      <c r="E55" s="46">
        <v>282</v>
      </c>
      <c r="F55" s="46"/>
    </row>
    <row r="56" spans="1:8" x14ac:dyDescent="0.3">
      <c r="A56" t="s">
        <v>997</v>
      </c>
      <c r="B56" s="79">
        <v>4</v>
      </c>
      <c r="C56" s="46">
        <v>184</v>
      </c>
      <c r="D56" s="81">
        <v>3</v>
      </c>
      <c r="E56" s="46">
        <v>191</v>
      </c>
      <c r="F56" s="46"/>
    </row>
    <row r="57" spans="1:8" x14ac:dyDescent="0.3">
      <c r="A57" t="s">
        <v>1029</v>
      </c>
      <c r="B57" s="79">
        <v>1</v>
      </c>
      <c r="C57" s="46">
        <v>77</v>
      </c>
      <c r="D57" s="81">
        <v>7</v>
      </c>
      <c r="E57" s="46">
        <v>85</v>
      </c>
      <c r="F57" s="46"/>
    </row>
    <row r="58" spans="1:8" x14ac:dyDescent="0.3">
      <c r="A58" t="s">
        <v>1030</v>
      </c>
      <c r="B58" s="79">
        <v>0</v>
      </c>
      <c r="C58" s="46">
        <v>24</v>
      </c>
      <c r="D58" s="81">
        <v>8</v>
      </c>
      <c r="E58" s="46">
        <v>32</v>
      </c>
      <c r="F58" s="46"/>
    </row>
    <row r="59" spans="1:8" x14ac:dyDescent="0.3">
      <c r="A59" s="7" t="s">
        <v>1031</v>
      </c>
      <c r="B59" s="83">
        <v>0</v>
      </c>
      <c r="C59">
        <v>4</v>
      </c>
      <c r="D59">
        <v>5</v>
      </c>
      <c r="E59">
        <v>9</v>
      </c>
    </row>
    <row r="60" spans="1:8" x14ac:dyDescent="0.3">
      <c r="A60" s="7" t="s">
        <v>207</v>
      </c>
      <c r="B60" s="83">
        <v>79</v>
      </c>
      <c r="C60" s="8">
        <v>1698</v>
      </c>
      <c r="D60" s="8">
        <v>25</v>
      </c>
      <c r="E60" s="8">
        <v>1802</v>
      </c>
      <c r="F60" s="8"/>
    </row>
    <row r="61" spans="1:8" x14ac:dyDescent="0.3">
      <c r="A61" s="7"/>
      <c r="B61" s="8"/>
      <c r="C61" s="46"/>
    </row>
    <row r="62" spans="1:8" x14ac:dyDescent="0.3">
      <c r="A62" s="7" t="s">
        <v>1006</v>
      </c>
      <c r="B62" s="8"/>
      <c r="C62" s="46"/>
      <c r="D62" s="8"/>
      <c r="E62" s="8"/>
      <c r="F62" s="8"/>
    </row>
    <row r="63" spans="1:8" x14ac:dyDescent="0.3">
      <c r="A63" s="7" t="s">
        <v>1007</v>
      </c>
      <c r="B63" s="8" t="s">
        <v>208</v>
      </c>
      <c r="C63" s="46"/>
      <c r="D63" s="8"/>
      <c r="E63" s="8"/>
      <c r="F63" s="8"/>
    </row>
    <row r="64" spans="1:8" x14ac:dyDescent="0.3">
      <c r="A64" s="7" t="s">
        <v>1008</v>
      </c>
      <c r="B64" s="8">
        <v>0.38</v>
      </c>
      <c r="C64" s="46"/>
      <c r="D64" s="8"/>
      <c r="E64" s="8"/>
      <c r="F64" s="8"/>
    </row>
    <row r="65" spans="1:6" x14ac:dyDescent="0.3">
      <c r="A65" s="7" t="s">
        <v>1009</v>
      </c>
      <c r="B65" s="8">
        <v>0.25</v>
      </c>
      <c r="C65" s="46"/>
      <c r="D65" s="8"/>
      <c r="E65" s="8"/>
      <c r="F65" s="8"/>
    </row>
    <row r="66" spans="1:6" x14ac:dyDescent="0.3">
      <c r="A66" s="7" t="s">
        <v>1010</v>
      </c>
      <c r="B66" s="8">
        <v>0.31</v>
      </c>
      <c r="C66" s="46"/>
      <c r="D66" s="8"/>
      <c r="E66" s="8"/>
      <c r="F66" s="8"/>
    </row>
    <row r="67" spans="1:6" x14ac:dyDescent="0.3">
      <c r="A67" s="7" t="s">
        <v>1011</v>
      </c>
      <c r="B67" s="8">
        <v>0.05</v>
      </c>
      <c r="C67" s="46"/>
      <c r="D67" s="8"/>
      <c r="E67" s="8"/>
      <c r="F67" s="8"/>
    </row>
    <row r="68" spans="1:6" x14ac:dyDescent="0.3">
      <c r="A68" s="7" t="s">
        <v>211</v>
      </c>
      <c r="B68" s="8">
        <v>0</v>
      </c>
      <c r="C68" s="46"/>
      <c r="D68" s="8"/>
      <c r="E68" s="8"/>
      <c r="F68" s="8"/>
    </row>
    <row r="69" spans="1:6" x14ac:dyDescent="0.3">
      <c r="A69" s="7"/>
      <c r="B69" s="8"/>
      <c r="C69" s="46"/>
      <c r="D69" s="8"/>
      <c r="E69" s="8"/>
      <c r="F69" s="8"/>
    </row>
    <row r="70" spans="1:6" x14ac:dyDescent="0.3">
      <c r="A70" s="7" t="s">
        <v>1143</v>
      </c>
      <c r="B70" s="8"/>
      <c r="C70" s="46"/>
      <c r="D70" s="8"/>
      <c r="E70" s="8"/>
      <c r="F70" s="8"/>
    </row>
    <row r="71" spans="1:6" x14ac:dyDescent="0.3">
      <c r="A71" s="7"/>
      <c r="B71" s="8" t="s">
        <v>212</v>
      </c>
      <c r="C71" s="46" t="s">
        <v>520</v>
      </c>
      <c r="D71" s="8"/>
      <c r="E71" s="8"/>
      <c r="F71" s="8"/>
    </row>
    <row r="72" spans="1:6" x14ac:dyDescent="0.3">
      <c r="A72" s="7" t="s">
        <v>548</v>
      </c>
      <c r="B72" s="58">
        <v>9088</v>
      </c>
      <c r="C72" s="46">
        <v>44089</v>
      </c>
      <c r="D72" s="8"/>
      <c r="E72" s="8"/>
      <c r="F72" s="8"/>
    </row>
    <row r="73" spans="1:6" x14ac:dyDescent="0.3">
      <c r="A73" s="7" t="s">
        <v>213</v>
      </c>
      <c r="B73" s="58">
        <v>7145</v>
      </c>
      <c r="C73" s="46" t="s">
        <v>1144</v>
      </c>
      <c r="D73" s="8"/>
      <c r="E73" s="8"/>
      <c r="F73" s="8"/>
    </row>
    <row r="74" spans="1:6" x14ac:dyDescent="0.3">
      <c r="A74" s="7" t="s">
        <v>521</v>
      </c>
      <c r="B74" s="58">
        <v>881532</v>
      </c>
      <c r="C74" s="46" t="s">
        <v>1145</v>
      </c>
      <c r="D74" s="8"/>
      <c r="E74" s="8"/>
      <c r="F74" s="8"/>
    </row>
    <row r="75" spans="1:6" x14ac:dyDescent="0.3">
      <c r="A75" s="7" t="s">
        <v>1137</v>
      </c>
      <c r="B75" s="58">
        <v>302252</v>
      </c>
      <c r="C75" s="46">
        <v>44090</v>
      </c>
      <c r="D75" s="8"/>
      <c r="E75" s="8"/>
      <c r="F75" s="8"/>
    </row>
    <row r="76" spans="1:6" x14ac:dyDescent="0.3">
      <c r="A76" s="7"/>
      <c r="B76" s="58"/>
      <c r="C76" s="46"/>
      <c r="D76" s="8"/>
      <c r="E76" s="8"/>
      <c r="F76" s="8"/>
    </row>
    <row r="77" spans="1:6" x14ac:dyDescent="0.3">
      <c r="A77" s="7" t="s">
        <v>651</v>
      </c>
      <c r="B77" s="58"/>
      <c r="C77" s="46"/>
      <c r="D77" s="8"/>
      <c r="E77" s="8"/>
      <c r="F77" s="8"/>
    </row>
    <row r="78" spans="1:6" x14ac:dyDescent="0.3">
      <c r="A78" s="7" t="s">
        <v>520</v>
      </c>
      <c r="B78" s="58" t="s">
        <v>683</v>
      </c>
      <c r="C78" s="46" t="s">
        <v>684</v>
      </c>
      <c r="D78" s="8"/>
      <c r="E78" s="8"/>
      <c r="F78" s="8"/>
    </row>
    <row r="79" spans="1:6" x14ac:dyDescent="0.3">
      <c r="A79" s="7" t="s">
        <v>1049</v>
      </c>
      <c r="B79" s="58"/>
      <c r="C79" s="8">
        <v>300</v>
      </c>
      <c r="D79" s="8"/>
      <c r="E79" s="8"/>
      <c r="F79" s="8"/>
    </row>
    <row r="80" spans="1:6" x14ac:dyDescent="0.3">
      <c r="A80" s="7">
        <v>43899</v>
      </c>
      <c r="B80" s="58">
        <v>12</v>
      </c>
      <c r="C80" s="8">
        <v>312</v>
      </c>
      <c r="D80" s="8"/>
      <c r="E80" s="8"/>
      <c r="F80" s="8"/>
    </row>
    <row r="81" spans="1:6" x14ac:dyDescent="0.3">
      <c r="A81" s="7">
        <v>43900</v>
      </c>
      <c r="B81" s="58">
        <v>89</v>
      </c>
      <c r="C81" s="8">
        <v>401</v>
      </c>
      <c r="D81" s="8"/>
      <c r="E81" s="8"/>
      <c r="F81" s="8"/>
    </row>
    <row r="82" spans="1:6" x14ac:dyDescent="0.3">
      <c r="A82" s="7">
        <v>43901</v>
      </c>
      <c r="B82" s="58">
        <v>83</v>
      </c>
      <c r="C82" s="8">
        <v>484</v>
      </c>
      <c r="D82" s="8"/>
      <c r="E82" s="8"/>
      <c r="F82" s="8"/>
    </row>
    <row r="83" spans="1:6" x14ac:dyDescent="0.3">
      <c r="A83" s="7">
        <v>43902</v>
      </c>
      <c r="B83" s="58">
        <v>31</v>
      </c>
      <c r="C83" s="8">
        <v>515</v>
      </c>
      <c r="D83" s="8"/>
      <c r="E83" s="8"/>
      <c r="F83" s="8"/>
    </row>
    <row r="84" spans="1:6" x14ac:dyDescent="0.3">
      <c r="A84" s="7">
        <v>43903</v>
      </c>
      <c r="B84" s="58">
        <v>35</v>
      </c>
      <c r="C84" s="8">
        <v>550</v>
      </c>
      <c r="D84" s="8"/>
      <c r="E84" s="8"/>
      <c r="F84" s="8"/>
    </row>
    <row r="85" spans="1:6" x14ac:dyDescent="0.3">
      <c r="A85" s="7">
        <v>43904</v>
      </c>
      <c r="B85" s="58">
        <v>34</v>
      </c>
      <c r="C85" s="8">
        <v>584</v>
      </c>
      <c r="D85" s="8"/>
      <c r="E85" s="8"/>
      <c r="F85" s="8"/>
    </row>
    <row r="86" spans="1:6" x14ac:dyDescent="0.3">
      <c r="A86" s="7">
        <v>43905</v>
      </c>
      <c r="B86" s="58">
        <v>142</v>
      </c>
      <c r="C86" s="8">
        <v>726</v>
      </c>
      <c r="D86" s="8"/>
      <c r="E86" s="8"/>
      <c r="F86" s="8"/>
    </row>
    <row r="87" spans="1:6" x14ac:dyDescent="0.3">
      <c r="A87" s="7">
        <v>43906</v>
      </c>
      <c r="B87" s="58">
        <v>325</v>
      </c>
      <c r="C87" s="8">
        <v>1051</v>
      </c>
      <c r="D87" s="8"/>
      <c r="E87" s="8"/>
      <c r="F87" s="8"/>
    </row>
    <row r="88" spans="1:6" x14ac:dyDescent="0.3">
      <c r="A88" s="7">
        <v>43907</v>
      </c>
      <c r="B88" s="58">
        <v>659</v>
      </c>
      <c r="C88" s="8">
        <v>1710</v>
      </c>
      <c r="D88" s="8"/>
      <c r="E88" s="8"/>
      <c r="F88" s="8"/>
    </row>
    <row r="89" spans="1:6" x14ac:dyDescent="0.3">
      <c r="A89" s="7">
        <v>43908</v>
      </c>
      <c r="B89" s="58">
        <v>1209</v>
      </c>
      <c r="C89" s="8">
        <v>2919</v>
      </c>
      <c r="D89" s="8"/>
      <c r="E89" s="8"/>
      <c r="F89" s="8"/>
    </row>
    <row r="90" spans="1:6" x14ac:dyDescent="0.3">
      <c r="A90" s="7">
        <v>43909</v>
      </c>
      <c r="B90" s="58">
        <v>1291</v>
      </c>
      <c r="C90" s="8">
        <v>4210</v>
      </c>
      <c r="D90" s="8"/>
      <c r="E90" s="8"/>
      <c r="F90" s="8"/>
    </row>
    <row r="91" spans="1:6" x14ac:dyDescent="0.3">
      <c r="A91" s="7">
        <v>43910</v>
      </c>
      <c r="B91" s="58">
        <v>1554</v>
      </c>
      <c r="C91" s="8">
        <v>5764</v>
      </c>
      <c r="D91" s="8"/>
      <c r="E91" s="8"/>
      <c r="F91" s="8"/>
    </row>
    <row r="92" spans="1:6" x14ac:dyDescent="0.3">
      <c r="A92" s="7">
        <v>43911</v>
      </c>
      <c r="B92" s="58">
        <v>1176</v>
      </c>
      <c r="C92" s="8">
        <v>6940</v>
      </c>
      <c r="D92" s="8"/>
      <c r="E92" s="8"/>
      <c r="F92" s="8"/>
    </row>
    <row r="93" spans="1:6" x14ac:dyDescent="0.3">
      <c r="A93" s="7">
        <v>43912</v>
      </c>
      <c r="B93" s="8">
        <v>1256</v>
      </c>
      <c r="C93">
        <v>8196</v>
      </c>
    </row>
    <row r="94" spans="1:6" x14ac:dyDescent="0.3">
      <c r="A94" s="7">
        <v>43913</v>
      </c>
      <c r="B94" s="58">
        <v>1050</v>
      </c>
      <c r="C94" s="8">
        <v>9246</v>
      </c>
      <c r="D94" s="8"/>
      <c r="E94" s="8"/>
      <c r="F94" s="8"/>
    </row>
    <row r="95" spans="1:6" x14ac:dyDescent="0.3">
      <c r="A95" s="7">
        <v>43914</v>
      </c>
      <c r="B95" s="58">
        <v>1544</v>
      </c>
      <c r="C95" s="8">
        <v>10790</v>
      </c>
      <c r="D95" s="8"/>
      <c r="E95" s="8"/>
      <c r="F95" s="8"/>
    </row>
    <row r="96" spans="1:6" x14ac:dyDescent="0.3">
      <c r="A96" s="7">
        <v>43915</v>
      </c>
      <c r="B96" s="8">
        <v>2592</v>
      </c>
      <c r="C96">
        <v>13382</v>
      </c>
    </row>
    <row r="97" spans="1:6" x14ac:dyDescent="0.3">
      <c r="A97" s="7">
        <v>43916</v>
      </c>
      <c r="B97" s="58">
        <v>2117</v>
      </c>
      <c r="C97" s="8">
        <v>15499</v>
      </c>
      <c r="D97" s="8"/>
      <c r="E97" s="8"/>
      <c r="F97" s="8"/>
    </row>
    <row r="98" spans="1:6" x14ac:dyDescent="0.3">
      <c r="A98" s="7">
        <v>43917</v>
      </c>
      <c r="B98" s="8">
        <v>2067</v>
      </c>
      <c r="C98">
        <v>17566</v>
      </c>
    </row>
    <row r="99" spans="1:6" x14ac:dyDescent="0.3">
      <c r="A99" s="7">
        <v>43918</v>
      </c>
      <c r="B99" s="58">
        <v>1809</v>
      </c>
      <c r="C99" s="8">
        <v>19375</v>
      </c>
      <c r="D99" s="8"/>
      <c r="E99" s="8"/>
      <c r="F99" s="8"/>
    </row>
    <row r="100" spans="1:6" x14ac:dyDescent="0.3">
      <c r="A100" s="7">
        <v>43919</v>
      </c>
      <c r="B100" s="8">
        <v>918</v>
      </c>
      <c r="C100">
        <v>20293</v>
      </c>
    </row>
    <row r="101" spans="1:6" x14ac:dyDescent="0.3">
      <c r="A101" s="7">
        <v>43920</v>
      </c>
      <c r="B101" s="8">
        <v>1391</v>
      </c>
      <c r="C101">
        <v>21684</v>
      </c>
    </row>
    <row r="102" spans="1:6" x14ac:dyDescent="0.3">
      <c r="A102" s="7">
        <v>43921</v>
      </c>
      <c r="B102" s="8">
        <v>2093</v>
      </c>
      <c r="C102">
        <v>23777</v>
      </c>
    </row>
    <row r="103" spans="1:6" x14ac:dyDescent="0.3">
      <c r="A103" s="7">
        <v>43922</v>
      </c>
      <c r="B103" s="8">
        <v>2562</v>
      </c>
      <c r="C103" s="5">
        <v>26339</v>
      </c>
    </row>
    <row r="104" spans="1:6" x14ac:dyDescent="0.3">
      <c r="A104" s="7">
        <v>43923</v>
      </c>
      <c r="B104" s="8">
        <v>3446</v>
      </c>
      <c r="C104">
        <v>29785</v>
      </c>
    </row>
    <row r="105" spans="1:6" x14ac:dyDescent="0.3">
      <c r="A105" s="7">
        <v>43924</v>
      </c>
      <c r="B105" s="8">
        <v>3631</v>
      </c>
      <c r="C105">
        <v>33416</v>
      </c>
    </row>
    <row r="106" spans="1:6" x14ac:dyDescent="0.3">
      <c r="A106" s="7">
        <v>43925</v>
      </c>
      <c r="B106" s="8">
        <v>3093</v>
      </c>
      <c r="C106">
        <v>36509</v>
      </c>
    </row>
    <row r="107" spans="1:6" x14ac:dyDescent="0.3">
      <c r="A107" s="7">
        <v>43926</v>
      </c>
      <c r="B107" s="8">
        <v>3709</v>
      </c>
      <c r="C107">
        <v>40218</v>
      </c>
    </row>
    <row r="108" spans="1:6" x14ac:dyDescent="0.3">
      <c r="A108" s="7">
        <v>43927</v>
      </c>
      <c r="B108" s="8">
        <v>2908</v>
      </c>
      <c r="C108">
        <v>43126</v>
      </c>
    </row>
    <row r="109" spans="1:6" x14ac:dyDescent="0.3">
      <c r="A109" s="7">
        <v>43928</v>
      </c>
      <c r="B109" s="8">
        <v>4049</v>
      </c>
      <c r="C109">
        <v>47175</v>
      </c>
    </row>
    <row r="110" spans="1:6" x14ac:dyDescent="0.3">
      <c r="A110" s="7">
        <v>43929</v>
      </c>
      <c r="B110" s="8">
        <v>3990</v>
      </c>
      <c r="C110">
        <v>51165</v>
      </c>
    </row>
    <row r="111" spans="1:6" x14ac:dyDescent="0.3">
      <c r="A111" s="7">
        <v>43930</v>
      </c>
      <c r="B111" s="8">
        <v>4520</v>
      </c>
      <c r="C111">
        <v>55685</v>
      </c>
    </row>
    <row r="112" spans="1:6" x14ac:dyDescent="0.3">
      <c r="A112" s="7">
        <v>43931</v>
      </c>
      <c r="B112" s="8">
        <v>3061</v>
      </c>
      <c r="C112">
        <v>58746</v>
      </c>
    </row>
    <row r="113" spans="1:3" x14ac:dyDescent="0.3">
      <c r="A113" s="7">
        <v>43932</v>
      </c>
      <c r="B113" s="8">
        <v>2421</v>
      </c>
      <c r="C113">
        <v>61167</v>
      </c>
    </row>
    <row r="114" spans="1:3" x14ac:dyDescent="0.3">
      <c r="A114" s="7">
        <v>43933</v>
      </c>
      <c r="B114" s="8">
        <v>1660</v>
      </c>
      <c r="C114" s="5">
        <v>62827</v>
      </c>
    </row>
    <row r="115" spans="1:3" x14ac:dyDescent="0.3">
      <c r="A115" s="7">
        <v>43934</v>
      </c>
      <c r="B115" s="8">
        <v>1572</v>
      </c>
      <c r="C115">
        <v>64399</v>
      </c>
    </row>
    <row r="116" spans="1:3" x14ac:dyDescent="0.3">
      <c r="A116" s="7">
        <v>43935</v>
      </c>
      <c r="B116" s="8">
        <v>2100</v>
      </c>
      <c r="C116">
        <v>66499</v>
      </c>
    </row>
    <row r="117" spans="1:3" x14ac:dyDescent="0.3">
      <c r="A117" s="7">
        <v>43936</v>
      </c>
      <c r="B117" s="8">
        <v>3661</v>
      </c>
      <c r="C117">
        <v>70160</v>
      </c>
    </row>
    <row r="118" spans="1:3" x14ac:dyDescent="0.3">
      <c r="A118" s="7">
        <v>43937</v>
      </c>
      <c r="B118" s="8">
        <v>4241</v>
      </c>
      <c r="C118">
        <v>74401</v>
      </c>
    </row>
    <row r="119" spans="1:3" x14ac:dyDescent="0.3">
      <c r="A119" s="7">
        <v>43938</v>
      </c>
      <c r="B119" s="8">
        <v>4677</v>
      </c>
      <c r="C119">
        <v>79078</v>
      </c>
    </row>
    <row r="120" spans="1:3" x14ac:dyDescent="0.3">
      <c r="A120" s="7">
        <v>43939</v>
      </c>
      <c r="B120" s="8">
        <v>4146</v>
      </c>
      <c r="C120">
        <v>83224</v>
      </c>
    </row>
    <row r="121" spans="1:3" x14ac:dyDescent="0.3">
      <c r="A121" s="7">
        <v>43940</v>
      </c>
      <c r="B121" s="8">
        <v>3081</v>
      </c>
      <c r="C121">
        <v>86305</v>
      </c>
    </row>
    <row r="122" spans="1:3" x14ac:dyDescent="0.3">
      <c r="A122" s="7">
        <v>43941</v>
      </c>
      <c r="B122" s="8">
        <v>3203</v>
      </c>
      <c r="C122">
        <v>89508</v>
      </c>
    </row>
    <row r="123" spans="1:3" x14ac:dyDescent="0.3">
      <c r="A123" s="7">
        <v>43942</v>
      </c>
      <c r="B123" s="8">
        <v>5289</v>
      </c>
      <c r="C123">
        <v>94797</v>
      </c>
    </row>
    <row r="124" spans="1:3" x14ac:dyDescent="0.3">
      <c r="A124" s="7">
        <v>43943</v>
      </c>
      <c r="B124" s="8">
        <v>6480</v>
      </c>
      <c r="C124">
        <v>101277</v>
      </c>
    </row>
    <row r="125" spans="1:3" x14ac:dyDescent="0.3">
      <c r="A125" s="7">
        <v>43944</v>
      </c>
      <c r="B125" s="8">
        <v>6961</v>
      </c>
      <c r="C125">
        <v>108238</v>
      </c>
    </row>
    <row r="126" spans="1:3" x14ac:dyDescent="0.3">
      <c r="A126" s="7">
        <v>43945</v>
      </c>
      <c r="B126" s="8">
        <v>6777</v>
      </c>
      <c r="C126" s="5">
        <v>115015</v>
      </c>
    </row>
    <row r="127" spans="1:3" x14ac:dyDescent="0.3">
      <c r="A127" s="7">
        <v>43946</v>
      </c>
      <c r="B127" s="8">
        <v>5966</v>
      </c>
      <c r="C127">
        <v>120981</v>
      </c>
    </row>
    <row r="128" spans="1:3" x14ac:dyDescent="0.3">
      <c r="A128" s="7">
        <v>43947</v>
      </c>
      <c r="B128" s="8">
        <v>2939</v>
      </c>
      <c r="C128">
        <v>123920</v>
      </c>
    </row>
    <row r="129" spans="1:3" x14ac:dyDescent="0.3">
      <c r="A129" s="7">
        <v>43948</v>
      </c>
      <c r="B129" s="8">
        <v>2146</v>
      </c>
      <c r="C129">
        <v>126066</v>
      </c>
    </row>
    <row r="130" spans="1:3" x14ac:dyDescent="0.3">
      <c r="A130" s="7">
        <v>43949</v>
      </c>
      <c r="B130" s="8">
        <v>2637</v>
      </c>
      <c r="C130">
        <v>128703</v>
      </c>
    </row>
    <row r="131" spans="1:3" x14ac:dyDescent="0.3">
      <c r="A131" s="7">
        <v>43950</v>
      </c>
      <c r="B131" s="8">
        <v>5867</v>
      </c>
      <c r="C131">
        <v>134570</v>
      </c>
    </row>
    <row r="132" spans="1:3" x14ac:dyDescent="0.3">
      <c r="A132" s="7">
        <v>43951</v>
      </c>
      <c r="B132" s="8">
        <v>5328</v>
      </c>
      <c r="C132">
        <v>139898</v>
      </c>
    </row>
    <row r="133" spans="1:3" x14ac:dyDescent="0.3">
      <c r="A133" s="7">
        <v>43952</v>
      </c>
      <c r="B133" s="8">
        <v>5691</v>
      </c>
      <c r="C133">
        <v>145589</v>
      </c>
    </row>
    <row r="134" spans="1:3" x14ac:dyDescent="0.3">
      <c r="A134" s="7">
        <v>43953</v>
      </c>
      <c r="B134" s="8">
        <v>4634</v>
      </c>
      <c r="C134">
        <v>150223</v>
      </c>
    </row>
    <row r="135" spans="1:3" x14ac:dyDescent="0.3">
      <c r="A135" s="7">
        <v>43954</v>
      </c>
      <c r="B135" s="8">
        <v>2473</v>
      </c>
      <c r="C135">
        <v>152696</v>
      </c>
    </row>
    <row r="136" spans="1:3" x14ac:dyDescent="0.3">
      <c r="A136" s="7">
        <v>43955</v>
      </c>
      <c r="B136" s="8">
        <v>3232</v>
      </c>
      <c r="C136">
        <v>155928</v>
      </c>
    </row>
    <row r="137" spans="1:3" x14ac:dyDescent="0.3">
      <c r="A137" s="7">
        <v>43956</v>
      </c>
      <c r="B137" s="8">
        <v>4772</v>
      </c>
      <c r="C137">
        <v>160700</v>
      </c>
    </row>
    <row r="138" spans="1:3" x14ac:dyDescent="0.3">
      <c r="A138" s="7">
        <v>43957</v>
      </c>
      <c r="B138" s="8">
        <v>7323</v>
      </c>
      <c r="C138">
        <v>168023</v>
      </c>
    </row>
    <row r="139" spans="1:3" x14ac:dyDescent="0.3">
      <c r="A139" s="7">
        <v>43958</v>
      </c>
      <c r="B139" s="8">
        <v>7812</v>
      </c>
      <c r="C139">
        <v>175835</v>
      </c>
    </row>
    <row r="140" spans="1:3" x14ac:dyDescent="0.3">
      <c r="A140" s="7">
        <v>43959</v>
      </c>
      <c r="B140" s="8">
        <v>7204</v>
      </c>
      <c r="C140">
        <v>183039</v>
      </c>
    </row>
    <row r="141" spans="1:3" x14ac:dyDescent="0.3">
      <c r="A141" s="7">
        <v>43960</v>
      </c>
      <c r="B141" s="8">
        <v>7287</v>
      </c>
      <c r="C141">
        <v>190326</v>
      </c>
    </row>
    <row r="142" spans="1:3" x14ac:dyDescent="0.3">
      <c r="A142" s="7">
        <v>43961</v>
      </c>
      <c r="B142" s="8">
        <v>3865</v>
      </c>
      <c r="C142">
        <v>194191</v>
      </c>
    </row>
    <row r="143" spans="1:3" x14ac:dyDescent="0.3">
      <c r="A143" s="7">
        <v>43962</v>
      </c>
      <c r="B143" s="8">
        <v>2893</v>
      </c>
      <c r="C143">
        <v>197084</v>
      </c>
    </row>
    <row r="144" spans="1:3" x14ac:dyDescent="0.3">
      <c r="A144" s="7">
        <v>43963</v>
      </c>
      <c r="B144" s="8">
        <v>5961</v>
      </c>
      <c r="C144">
        <v>203045</v>
      </c>
    </row>
    <row r="145" spans="1:3" x14ac:dyDescent="0.3">
      <c r="A145" s="7">
        <v>43964</v>
      </c>
      <c r="B145" s="8">
        <v>7019</v>
      </c>
      <c r="C145">
        <v>210064</v>
      </c>
    </row>
    <row r="146" spans="1:3" x14ac:dyDescent="0.3">
      <c r="A146" s="7">
        <v>43965</v>
      </c>
      <c r="B146" s="8">
        <v>6723</v>
      </c>
      <c r="C146">
        <v>216787</v>
      </c>
    </row>
    <row r="147" spans="1:3" x14ac:dyDescent="0.3">
      <c r="A147" s="7">
        <v>43966</v>
      </c>
      <c r="B147" s="8">
        <v>7150</v>
      </c>
      <c r="C147">
        <v>223937</v>
      </c>
    </row>
    <row r="148" spans="1:3" x14ac:dyDescent="0.3">
      <c r="A148" s="7">
        <v>43967</v>
      </c>
      <c r="B148" s="8">
        <v>4211</v>
      </c>
      <c r="C148">
        <v>228148</v>
      </c>
    </row>
    <row r="149" spans="1:3" x14ac:dyDescent="0.3">
      <c r="A149" s="7">
        <v>43968</v>
      </c>
      <c r="B149" s="8">
        <v>2570</v>
      </c>
      <c r="C149">
        <v>230718</v>
      </c>
    </row>
    <row r="150" spans="1:3" x14ac:dyDescent="0.3">
      <c r="A150" s="7">
        <v>43969</v>
      </c>
      <c r="B150" s="8">
        <v>3125</v>
      </c>
      <c r="C150">
        <v>233843</v>
      </c>
    </row>
    <row r="151" spans="1:3" x14ac:dyDescent="0.3">
      <c r="A151" s="7">
        <v>43970</v>
      </c>
      <c r="B151" s="8">
        <v>4882</v>
      </c>
      <c r="C151">
        <v>238725</v>
      </c>
    </row>
    <row r="152" spans="1:3" x14ac:dyDescent="0.3">
      <c r="A152" s="7">
        <v>43971</v>
      </c>
      <c r="B152" s="8">
        <v>6113</v>
      </c>
      <c r="C152">
        <v>244838</v>
      </c>
    </row>
    <row r="153" spans="1:3" x14ac:dyDescent="0.3">
      <c r="A153" s="7">
        <v>43972</v>
      </c>
      <c r="B153" s="8">
        <v>5408</v>
      </c>
      <c r="C153">
        <v>250246</v>
      </c>
    </row>
    <row r="154" spans="1:3" x14ac:dyDescent="0.3">
      <c r="A154" s="7">
        <v>43973</v>
      </c>
      <c r="B154" s="8">
        <v>5604</v>
      </c>
      <c r="C154">
        <v>255850</v>
      </c>
    </row>
    <row r="155" spans="1:3" x14ac:dyDescent="0.3">
      <c r="A155" s="7">
        <v>43974</v>
      </c>
      <c r="B155" s="8">
        <v>3302</v>
      </c>
      <c r="C155">
        <v>259152</v>
      </c>
    </row>
    <row r="156" spans="1:3" x14ac:dyDescent="0.3">
      <c r="A156" s="7">
        <v>43975</v>
      </c>
      <c r="B156" s="8">
        <v>2163</v>
      </c>
      <c r="C156">
        <v>261315</v>
      </c>
    </row>
    <row r="157" spans="1:3" x14ac:dyDescent="0.3">
      <c r="A157" s="7">
        <v>43976</v>
      </c>
      <c r="B157" s="8">
        <v>1841</v>
      </c>
      <c r="C157">
        <v>263156</v>
      </c>
    </row>
    <row r="158" spans="1:3" x14ac:dyDescent="0.3">
      <c r="A158" s="7">
        <v>43977</v>
      </c>
      <c r="B158" s="8">
        <v>4279</v>
      </c>
      <c r="C158">
        <v>267435</v>
      </c>
    </row>
    <row r="159" spans="1:3" x14ac:dyDescent="0.3">
      <c r="A159" s="7">
        <v>43978</v>
      </c>
      <c r="B159" s="8">
        <v>4255</v>
      </c>
      <c r="C159">
        <v>271690</v>
      </c>
    </row>
    <row r="160" spans="1:3" x14ac:dyDescent="0.3">
      <c r="A160" s="7">
        <v>43979</v>
      </c>
      <c r="B160" s="8">
        <v>4162</v>
      </c>
      <c r="C160">
        <v>275852</v>
      </c>
    </row>
    <row r="161" spans="1:3" x14ac:dyDescent="0.3">
      <c r="A161" s="7">
        <v>43980</v>
      </c>
      <c r="B161" s="8">
        <v>3020</v>
      </c>
      <c r="C161">
        <v>278872</v>
      </c>
    </row>
    <row r="162" spans="1:3" x14ac:dyDescent="0.3">
      <c r="A162" s="7">
        <v>43981</v>
      </c>
      <c r="B162" s="8">
        <v>2111</v>
      </c>
      <c r="C162">
        <v>280983</v>
      </c>
    </row>
    <row r="163" spans="1:3" x14ac:dyDescent="0.3">
      <c r="A163" s="7">
        <v>43982</v>
      </c>
      <c r="B163" s="8">
        <v>626</v>
      </c>
      <c r="C163">
        <v>281609</v>
      </c>
    </row>
    <row r="164" spans="1:3" x14ac:dyDescent="0.3">
      <c r="A164" s="7">
        <v>43983</v>
      </c>
      <c r="B164" s="8">
        <v>654</v>
      </c>
      <c r="C164">
        <v>282263</v>
      </c>
    </row>
    <row r="165" spans="1:3" x14ac:dyDescent="0.3">
      <c r="A165" s="7">
        <v>43984</v>
      </c>
      <c r="B165" s="8">
        <v>1262</v>
      </c>
      <c r="C165">
        <v>283525</v>
      </c>
    </row>
    <row r="166" spans="1:3" x14ac:dyDescent="0.3">
      <c r="A166" s="7">
        <v>43985</v>
      </c>
      <c r="B166" s="8">
        <v>2649</v>
      </c>
      <c r="C166">
        <v>286174</v>
      </c>
    </row>
    <row r="167" spans="1:3" x14ac:dyDescent="0.3">
      <c r="A167" s="7">
        <v>43986</v>
      </c>
      <c r="B167" s="8">
        <v>2813</v>
      </c>
      <c r="C167">
        <v>288987</v>
      </c>
    </row>
    <row r="168" spans="1:3" x14ac:dyDescent="0.3">
      <c r="A168" s="7">
        <v>43987</v>
      </c>
      <c r="B168" s="8">
        <v>3007</v>
      </c>
      <c r="C168">
        <v>291994</v>
      </c>
    </row>
    <row r="169" spans="1:3" x14ac:dyDescent="0.3">
      <c r="A169" s="7">
        <v>43988</v>
      </c>
      <c r="B169" s="8">
        <v>2054</v>
      </c>
      <c r="C169">
        <v>294048</v>
      </c>
    </row>
    <row r="170" spans="1:3" x14ac:dyDescent="0.3">
      <c r="A170" s="7">
        <v>43989</v>
      </c>
      <c r="B170" s="8">
        <v>800</v>
      </c>
      <c r="C170">
        <v>294848</v>
      </c>
    </row>
    <row r="171" spans="1:3" x14ac:dyDescent="0.3">
      <c r="A171" s="7">
        <v>43990</v>
      </c>
      <c r="B171" s="8">
        <v>1053</v>
      </c>
      <c r="C171">
        <v>295901</v>
      </c>
    </row>
    <row r="172" spans="1:3" x14ac:dyDescent="0.3">
      <c r="A172" s="7">
        <v>43991</v>
      </c>
      <c r="B172" s="8">
        <v>2631</v>
      </c>
      <c r="C172">
        <v>298532</v>
      </c>
    </row>
    <row r="173" spans="1:3" x14ac:dyDescent="0.3">
      <c r="A173" s="7">
        <v>43992</v>
      </c>
      <c r="B173" s="8">
        <v>3350</v>
      </c>
      <c r="C173">
        <v>301882</v>
      </c>
    </row>
    <row r="174" spans="1:3" x14ac:dyDescent="0.3">
      <c r="A174" s="7">
        <v>43993</v>
      </c>
      <c r="B174" s="8">
        <v>2950</v>
      </c>
      <c r="C174">
        <v>304832</v>
      </c>
    </row>
    <row r="175" spans="1:3" x14ac:dyDescent="0.3">
      <c r="A175" s="7">
        <v>43994</v>
      </c>
      <c r="B175" s="8">
        <v>2978</v>
      </c>
      <c r="C175">
        <v>307810</v>
      </c>
    </row>
    <row r="176" spans="1:3" x14ac:dyDescent="0.3">
      <c r="A176" s="7">
        <v>43995</v>
      </c>
      <c r="B176" s="8">
        <v>2487</v>
      </c>
      <c r="C176">
        <v>310297</v>
      </c>
    </row>
    <row r="177" spans="1:3" x14ac:dyDescent="0.3">
      <c r="A177" s="7">
        <v>43996</v>
      </c>
      <c r="B177" s="8">
        <v>824</v>
      </c>
      <c r="C177">
        <v>311121</v>
      </c>
    </row>
    <row r="178" spans="1:3" x14ac:dyDescent="0.3">
      <c r="A178" s="7">
        <v>43997</v>
      </c>
      <c r="B178" s="8">
        <v>1527</v>
      </c>
      <c r="C178">
        <v>312648</v>
      </c>
    </row>
    <row r="179" spans="1:3" x14ac:dyDescent="0.3">
      <c r="A179" s="7">
        <v>43998</v>
      </c>
      <c r="B179" s="8">
        <v>3603</v>
      </c>
      <c r="C179">
        <v>316251</v>
      </c>
    </row>
    <row r="180" spans="1:3" x14ac:dyDescent="0.3">
      <c r="A180" s="7">
        <v>43999</v>
      </c>
      <c r="B180" s="8">
        <v>4936</v>
      </c>
      <c r="C180">
        <v>321187</v>
      </c>
    </row>
    <row r="181" spans="1:3" x14ac:dyDescent="0.3">
      <c r="A181" s="7">
        <v>44000</v>
      </c>
      <c r="B181" s="8">
        <v>6273</v>
      </c>
      <c r="C181">
        <v>327460</v>
      </c>
    </row>
    <row r="182" spans="1:3" x14ac:dyDescent="0.3">
      <c r="A182" s="7">
        <v>44001</v>
      </c>
      <c r="B182" s="8">
        <v>7707</v>
      </c>
      <c r="C182">
        <v>335167</v>
      </c>
    </row>
    <row r="183" spans="1:3" x14ac:dyDescent="0.3">
      <c r="A183" s="7">
        <v>44002</v>
      </c>
      <c r="B183" s="8">
        <v>5950</v>
      </c>
      <c r="C183">
        <v>341117</v>
      </c>
    </row>
    <row r="184" spans="1:3" x14ac:dyDescent="0.3">
      <c r="A184" s="7">
        <v>44003</v>
      </c>
      <c r="B184" s="8">
        <v>3402</v>
      </c>
      <c r="C184">
        <v>344519</v>
      </c>
    </row>
    <row r="185" spans="1:3" x14ac:dyDescent="0.3">
      <c r="A185" s="7">
        <v>44004</v>
      </c>
      <c r="B185" s="8">
        <v>4303</v>
      </c>
      <c r="C185">
        <v>348822</v>
      </c>
    </row>
    <row r="186" spans="1:3" x14ac:dyDescent="0.3">
      <c r="A186" s="7">
        <v>44005</v>
      </c>
      <c r="B186" s="8">
        <v>9174</v>
      </c>
      <c r="C186">
        <v>357996</v>
      </c>
    </row>
    <row r="187" spans="1:3" x14ac:dyDescent="0.3">
      <c r="A187" s="7">
        <v>44006</v>
      </c>
      <c r="B187" s="8">
        <v>10436</v>
      </c>
      <c r="C187">
        <v>368432</v>
      </c>
    </row>
    <row r="188" spans="1:3" x14ac:dyDescent="0.3">
      <c r="A188" s="7">
        <v>44007</v>
      </c>
      <c r="B188" s="8">
        <v>9825</v>
      </c>
      <c r="C188">
        <v>378257</v>
      </c>
    </row>
    <row r="189" spans="1:3" x14ac:dyDescent="0.3">
      <c r="A189" s="7">
        <v>44008</v>
      </c>
      <c r="B189" s="8">
        <v>9178</v>
      </c>
      <c r="C189">
        <v>387435</v>
      </c>
    </row>
    <row r="190" spans="1:3" x14ac:dyDescent="0.3">
      <c r="A190" s="7">
        <v>44009</v>
      </c>
      <c r="B190" s="8">
        <v>5321</v>
      </c>
      <c r="C190">
        <v>392756</v>
      </c>
    </row>
    <row r="191" spans="1:3" x14ac:dyDescent="0.3">
      <c r="A191" s="7">
        <v>44010</v>
      </c>
      <c r="B191" s="8">
        <v>2754</v>
      </c>
      <c r="C191">
        <v>395510</v>
      </c>
    </row>
    <row r="192" spans="1:3" x14ac:dyDescent="0.3">
      <c r="A192" s="7">
        <v>44011</v>
      </c>
      <c r="B192" s="8">
        <v>1960</v>
      </c>
      <c r="C192">
        <v>397470</v>
      </c>
    </row>
    <row r="193" spans="1:3" x14ac:dyDescent="0.3">
      <c r="A193" s="7">
        <v>44012</v>
      </c>
      <c r="B193" s="8">
        <v>4530</v>
      </c>
      <c r="C193">
        <v>402000</v>
      </c>
    </row>
    <row r="194" spans="1:3" x14ac:dyDescent="0.3">
      <c r="A194" s="7">
        <v>44013</v>
      </c>
      <c r="B194" s="8">
        <v>3329</v>
      </c>
      <c r="C194">
        <v>405329</v>
      </c>
    </row>
    <row r="195" spans="1:3" x14ac:dyDescent="0.3">
      <c r="A195" s="7">
        <v>44014</v>
      </c>
      <c r="B195" s="8">
        <v>3703</v>
      </c>
      <c r="C195">
        <v>409032</v>
      </c>
    </row>
    <row r="196" spans="1:3" x14ac:dyDescent="0.3">
      <c r="A196" s="7">
        <v>44015</v>
      </c>
      <c r="B196" s="8">
        <v>2900</v>
      </c>
      <c r="C196">
        <v>411932</v>
      </c>
    </row>
    <row r="197" spans="1:3" x14ac:dyDescent="0.3">
      <c r="A197" s="7">
        <v>44016</v>
      </c>
      <c r="B197" s="8">
        <v>2294</v>
      </c>
      <c r="C197">
        <v>414226</v>
      </c>
    </row>
    <row r="198" spans="1:3" x14ac:dyDescent="0.3">
      <c r="A198" s="7">
        <v>44017</v>
      </c>
      <c r="B198" s="8">
        <v>1057</v>
      </c>
      <c r="C198">
        <v>415283</v>
      </c>
    </row>
    <row r="199" spans="1:3" x14ac:dyDescent="0.3">
      <c r="A199" s="7">
        <v>44018</v>
      </c>
      <c r="B199" s="8">
        <v>1641</v>
      </c>
      <c r="C199">
        <v>416924</v>
      </c>
    </row>
    <row r="200" spans="1:3" x14ac:dyDescent="0.3">
      <c r="A200" s="7">
        <v>44019</v>
      </c>
      <c r="B200" s="8">
        <v>2131</v>
      </c>
      <c r="C200">
        <v>419055</v>
      </c>
    </row>
    <row r="201" spans="1:3" x14ac:dyDescent="0.3">
      <c r="A201" s="7">
        <v>44020</v>
      </c>
      <c r="B201" s="8">
        <v>3089</v>
      </c>
      <c r="C201">
        <v>422144</v>
      </c>
    </row>
    <row r="202" spans="1:3" x14ac:dyDescent="0.3">
      <c r="A202" s="7">
        <v>44021</v>
      </c>
      <c r="B202" s="8">
        <v>2575</v>
      </c>
      <c r="C202">
        <v>424719</v>
      </c>
    </row>
    <row r="203" spans="1:3" x14ac:dyDescent="0.3">
      <c r="A203" s="7">
        <v>44022</v>
      </c>
      <c r="B203" s="8">
        <v>2057</v>
      </c>
      <c r="C203">
        <v>426776</v>
      </c>
    </row>
    <row r="204" spans="1:3" x14ac:dyDescent="0.3">
      <c r="A204" s="7">
        <v>44023</v>
      </c>
      <c r="B204" s="8">
        <v>1824</v>
      </c>
      <c r="C204">
        <v>428600</v>
      </c>
    </row>
    <row r="205" spans="1:3" x14ac:dyDescent="0.3">
      <c r="A205" s="7">
        <v>44024</v>
      </c>
      <c r="B205" s="8">
        <v>1043</v>
      </c>
      <c r="C205">
        <v>429643</v>
      </c>
    </row>
    <row r="206" spans="1:3" x14ac:dyDescent="0.3">
      <c r="A206" s="7">
        <v>44025</v>
      </c>
      <c r="B206" s="8">
        <v>1620</v>
      </c>
      <c r="C206">
        <v>431263</v>
      </c>
    </row>
    <row r="207" spans="1:3" x14ac:dyDescent="0.3">
      <c r="A207" s="7">
        <v>44026</v>
      </c>
      <c r="B207" s="8">
        <v>2061</v>
      </c>
      <c r="C207">
        <v>433324</v>
      </c>
    </row>
    <row r="208" spans="1:3" x14ac:dyDescent="0.3">
      <c r="A208" s="7">
        <v>44027</v>
      </c>
      <c r="B208" s="8">
        <v>2899</v>
      </c>
      <c r="C208">
        <v>436223</v>
      </c>
    </row>
    <row r="209" spans="1:3" x14ac:dyDescent="0.3">
      <c r="A209" s="7">
        <v>44028</v>
      </c>
      <c r="B209" s="8">
        <v>2497</v>
      </c>
      <c r="C209">
        <v>438720</v>
      </c>
    </row>
    <row r="210" spans="1:3" x14ac:dyDescent="0.3">
      <c r="A210" s="7">
        <v>44029</v>
      </c>
      <c r="B210" s="8">
        <v>2403</v>
      </c>
      <c r="C210">
        <v>441123</v>
      </c>
    </row>
    <row r="211" spans="1:3" x14ac:dyDescent="0.3">
      <c r="A211" s="7">
        <v>44030</v>
      </c>
      <c r="B211" s="8">
        <v>1365</v>
      </c>
      <c r="C211">
        <v>442488</v>
      </c>
    </row>
    <row r="212" spans="1:3" x14ac:dyDescent="0.3">
      <c r="A212" s="7">
        <v>44031</v>
      </c>
      <c r="B212" s="8">
        <v>681</v>
      </c>
      <c r="C212">
        <v>443169</v>
      </c>
    </row>
    <row r="213" spans="1:3" x14ac:dyDescent="0.3">
      <c r="A213" s="7">
        <v>44032</v>
      </c>
      <c r="B213" s="8">
        <v>1007</v>
      </c>
      <c r="C213">
        <v>444176</v>
      </c>
    </row>
    <row r="214" spans="1:3" x14ac:dyDescent="0.3">
      <c r="A214" s="7">
        <v>44033</v>
      </c>
      <c r="B214" s="8">
        <v>2191</v>
      </c>
      <c r="C214">
        <v>446367</v>
      </c>
    </row>
    <row r="215" spans="1:3" x14ac:dyDescent="0.3">
      <c r="A215" s="7">
        <v>44034</v>
      </c>
      <c r="B215" s="8">
        <v>2419</v>
      </c>
      <c r="C215">
        <v>448786</v>
      </c>
    </row>
    <row r="216" spans="1:3" x14ac:dyDescent="0.3">
      <c r="A216" s="7">
        <v>44035</v>
      </c>
      <c r="B216" s="8">
        <v>2830</v>
      </c>
      <c r="C216">
        <v>451616</v>
      </c>
    </row>
    <row r="217" spans="1:3" x14ac:dyDescent="0.3">
      <c r="A217" s="7">
        <v>44036</v>
      </c>
      <c r="B217" s="8">
        <v>2307</v>
      </c>
      <c r="C217">
        <v>453923</v>
      </c>
    </row>
    <row r="218" spans="1:3" x14ac:dyDescent="0.3">
      <c r="A218" s="7">
        <v>44037</v>
      </c>
      <c r="B218" s="8">
        <v>1754</v>
      </c>
      <c r="C218">
        <v>455677</v>
      </c>
    </row>
    <row r="219" spans="1:3" x14ac:dyDescent="0.3">
      <c r="A219" s="7">
        <v>44038</v>
      </c>
      <c r="B219" s="8">
        <v>550</v>
      </c>
      <c r="C219">
        <v>456227</v>
      </c>
    </row>
    <row r="220" spans="1:3" x14ac:dyDescent="0.3">
      <c r="A220" s="7">
        <v>44039</v>
      </c>
      <c r="B220" s="8">
        <v>1107</v>
      </c>
      <c r="C220">
        <v>457334</v>
      </c>
    </row>
    <row r="221" spans="1:3" x14ac:dyDescent="0.3">
      <c r="A221" s="7">
        <v>44040</v>
      </c>
      <c r="B221" s="8">
        <v>2733</v>
      </c>
      <c r="C221">
        <v>460067</v>
      </c>
    </row>
    <row r="222" spans="1:3" x14ac:dyDescent="0.3">
      <c r="A222" s="7">
        <v>44041</v>
      </c>
      <c r="B222" s="8">
        <v>2523</v>
      </c>
      <c r="C222">
        <v>462590</v>
      </c>
    </row>
    <row r="223" spans="1:3" x14ac:dyDescent="0.3">
      <c r="A223" s="7">
        <v>44042</v>
      </c>
      <c r="B223" s="8">
        <v>2476</v>
      </c>
      <c r="C223">
        <v>465066</v>
      </c>
    </row>
    <row r="224" spans="1:3" x14ac:dyDescent="0.3">
      <c r="A224" s="7">
        <v>44043</v>
      </c>
      <c r="B224" s="8">
        <v>3002</v>
      </c>
      <c r="C224">
        <v>468068</v>
      </c>
    </row>
    <row r="225" spans="1:3" x14ac:dyDescent="0.3">
      <c r="A225" s="7">
        <v>44044</v>
      </c>
      <c r="B225" s="8">
        <v>2401</v>
      </c>
      <c r="C225">
        <v>470469</v>
      </c>
    </row>
    <row r="226" spans="1:3" x14ac:dyDescent="0.3">
      <c r="A226" s="7">
        <v>44045</v>
      </c>
      <c r="B226" s="8">
        <v>1692</v>
      </c>
      <c r="C226">
        <v>472161</v>
      </c>
    </row>
    <row r="227" spans="1:3" x14ac:dyDescent="0.3">
      <c r="A227" s="7">
        <v>44046</v>
      </c>
      <c r="B227" s="8">
        <v>1608</v>
      </c>
      <c r="C227">
        <v>473769</v>
      </c>
    </row>
    <row r="228" spans="1:3" x14ac:dyDescent="0.3">
      <c r="A228" s="7">
        <v>44047</v>
      </c>
      <c r="B228" s="8">
        <v>4140</v>
      </c>
      <c r="C228">
        <v>477909</v>
      </c>
    </row>
    <row r="229" spans="1:3" x14ac:dyDescent="0.3">
      <c r="A229" s="7">
        <v>44048</v>
      </c>
      <c r="B229" s="8">
        <v>5020</v>
      </c>
      <c r="C229">
        <v>482929</v>
      </c>
    </row>
    <row r="230" spans="1:3" x14ac:dyDescent="0.3">
      <c r="A230" s="7">
        <v>44049</v>
      </c>
      <c r="B230" s="8">
        <v>4014</v>
      </c>
      <c r="C230">
        <v>486943</v>
      </c>
    </row>
    <row r="231" spans="1:3" x14ac:dyDescent="0.3">
      <c r="A231" s="7">
        <v>44050</v>
      </c>
      <c r="B231" s="8">
        <v>3289</v>
      </c>
      <c r="C231">
        <v>490232</v>
      </c>
    </row>
    <row r="232" spans="1:3" x14ac:dyDescent="0.3">
      <c r="A232" s="7">
        <v>44051</v>
      </c>
      <c r="B232" s="8">
        <v>4249</v>
      </c>
      <c r="C232">
        <v>494481</v>
      </c>
    </row>
    <row r="233" spans="1:3" x14ac:dyDescent="0.3">
      <c r="A233" s="7">
        <v>44052</v>
      </c>
      <c r="B233" s="8">
        <v>2125</v>
      </c>
      <c r="C233">
        <v>496606</v>
      </c>
    </row>
    <row r="234" spans="1:3" x14ac:dyDescent="0.3">
      <c r="A234" s="7">
        <v>44053</v>
      </c>
      <c r="B234" s="8">
        <v>1874</v>
      </c>
      <c r="C234">
        <v>498480</v>
      </c>
    </row>
    <row r="235" spans="1:3" x14ac:dyDescent="0.3">
      <c r="A235" s="7">
        <v>44054</v>
      </c>
      <c r="B235" s="8">
        <v>4225</v>
      </c>
      <c r="C235">
        <v>502705</v>
      </c>
    </row>
    <row r="236" spans="1:3" x14ac:dyDescent="0.3">
      <c r="A236" s="7">
        <v>44055</v>
      </c>
      <c r="B236" s="8">
        <v>6006</v>
      </c>
      <c r="C236">
        <v>508711</v>
      </c>
    </row>
    <row r="237" spans="1:3" x14ac:dyDescent="0.3">
      <c r="A237" s="7">
        <v>44056</v>
      </c>
      <c r="B237" s="8">
        <v>15703</v>
      </c>
      <c r="C237">
        <v>524414</v>
      </c>
    </row>
    <row r="238" spans="1:3" x14ac:dyDescent="0.3">
      <c r="A238" s="7">
        <v>44057</v>
      </c>
      <c r="B238" s="8">
        <v>23846</v>
      </c>
      <c r="C238">
        <v>548260</v>
      </c>
    </row>
    <row r="239" spans="1:3" x14ac:dyDescent="0.3">
      <c r="A239" s="7">
        <v>44058</v>
      </c>
      <c r="B239" s="8">
        <v>23682</v>
      </c>
      <c r="C239">
        <v>571942</v>
      </c>
    </row>
    <row r="240" spans="1:3" x14ac:dyDescent="0.3">
      <c r="A240" s="7">
        <v>44059</v>
      </c>
      <c r="B240" s="8">
        <v>26014</v>
      </c>
      <c r="C240">
        <v>597956</v>
      </c>
    </row>
    <row r="241" spans="1:3" x14ac:dyDescent="0.3">
      <c r="A241" s="7">
        <v>44060</v>
      </c>
      <c r="B241" s="8">
        <v>18421</v>
      </c>
      <c r="C241">
        <v>616377</v>
      </c>
    </row>
    <row r="242" spans="1:3" x14ac:dyDescent="0.3">
      <c r="A242" s="7">
        <v>44061</v>
      </c>
      <c r="B242" s="8">
        <v>23038</v>
      </c>
      <c r="C242">
        <v>639415</v>
      </c>
    </row>
    <row r="243" spans="1:3" x14ac:dyDescent="0.3">
      <c r="A243" s="7">
        <v>44062</v>
      </c>
      <c r="B243" s="8">
        <v>18091</v>
      </c>
      <c r="C243">
        <v>657506</v>
      </c>
    </row>
    <row r="244" spans="1:3" x14ac:dyDescent="0.3">
      <c r="A244" s="7">
        <v>44063</v>
      </c>
      <c r="B244" s="8">
        <v>15714</v>
      </c>
      <c r="C244">
        <v>673220</v>
      </c>
    </row>
    <row r="245" spans="1:3" x14ac:dyDescent="0.3">
      <c r="A245" s="7">
        <v>44064</v>
      </c>
      <c r="B245" s="8">
        <v>12256</v>
      </c>
      <c r="C245">
        <v>685476</v>
      </c>
    </row>
    <row r="246" spans="1:3" x14ac:dyDescent="0.3">
      <c r="A246" s="7">
        <v>44065</v>
      </c>
      <c r="B246" s="8">
        <v>7005</v>
      </c>
      <c r="C246">
        <v>692481</v>
      </c>
    </row>
    <row r="247" spans="1:3" x14ac:dyDescent="0.3">
      <c r="A247" s="7">
        <v>44066</v>
      </c>
      <c r="B247" s="8">
        <v>4589</v>
      </c>
      <c r="C247">
        <v>697070</v>
      </c>
    </row>
    <row r="248" spans="1:3" x14ac:dyDescent="0.3">
      <c r="A248" s="7">
        <v>44067</v>
      </c>
      <c r="B248" s="8">
        <v>4434</v>
      </c>
      <c r="C248">
        <v>701504</v>
      </c>
    </row>
    <row r="249" spans="1:3" x14ac:dyDescent="0.3">
      <c r="A249" s="7">
        <v>44068</v>
      </c>
      <c r="B249" s="8">
        <v>8559</v>
      </c>
      <c r="C249">
        <v>710063</v>
      </c>
    </row>
    <row r="250" spans="1:3" x14ac:dyDescent="0.3">
      <c r="A250" s="7">
        <v>44069</v>
      </c>
      <c r="B250" s="8">
        <v>9257</v>
      </c>
      <c r="C250">
        <v>719320</v>
      </c>
    </row>
    <row r="251" spans="1:3" x14ac:dyDescent="0.3">
      <c r="A251" s="7">
        <v>44070</v>
      </c>
      <c r="B251" s="8">
        <v>11010</v>
      </c>
      <c r="C251">
        <v>730330</v>
      </c>
    </row>
    <row r="252" spans="1:3" x14ac:dyDescent="0.3">
      <c r="A252" s="7">
        <v>44071</v>
      </c>
      <c r="B252" s="8">
        <v>9991</v>
      </c>
      <c r="C252">
        <v>740321</v>
      </c>
    </row>
    <row r="253" spans="1:3" x14ac:dyDescent="0.3">
      <c r="A253" s="7">
        <v>44072</v>
      </c>
      <c r="B253" s="8">
        <v>10487</v>
      </c>
      <c r="C253">
        <v>750808</v>
      </c>
    </row>
    <row r="254" spans="1:3" x14ac:dyDescent="0.3">
      <c r="A254" s="7">
        <v>44073</v>
      </c>
      <c r="B254" s="8">
        <v>7219</v>
      </c>
      <c r="C254">
        <v>758027</v>
      </c>
    </row>
    <row r="255" spans="1:3" x14ac:dyDescent="0.3">
      <c r="A255" s="7">
        <v>44074</v>
      </c>
      <c r="B255" s="8">
        <v>8599</v>
      </c>
      <c r="C255">
        <v>766626</v>
      </c>
    </row>
    <row r="256" spans="1:3" x14ac:dyDescent="0.3">
      <c r="A256" s="7">
        <v>44075</v>
      </c>
      <c r="B256" s="8">
        <v>10934</v>
      </c>
      <c r="C256">
        <v>777560</v>
      </c>
    </row>
    <row r="257" spans="1:3" x14ac:dyDescent="0.3">
      <c r="A257" s="7">
        <v>44076</v>
      </c>
      <c r="B257" s="8">
        <v>10521</v>
      </c>
      <c r="C257">
        <v>788081</v>
      </c>
    </row>
    <row r="258" spans="1:3" x14ac:dyDescent="0.3">
      <c r="A258" s="7">
        <v>44077</v>
      </c>
      <c r="B258" s="8">
        <v>9909</v>
      </c>
      <c r="C258">
        <v>797990</v>
      </c>
    </row>
    <row r="259" spans="1:3" x14ac:dyDescent="0.3">
      <c r="A259" s="7">
        <v>44078</v>
      </c>
      <c r="B259" s="8">
        <v>9470</v>
      </c>
      <c r="C259">
        <v>807460</v>
      </c>
    </row>
    <row r="260" spans="1:3" x14ac:dyDescent="0.3">
      <c r="A260" s="7">
        <v>44079</v>
      </c>
      <c r="B260" s="8">
        <v>7178</v>
      </c>
      <c r="C260">
        <v>814638</v>
      </c>
    </row>
    <row r="261" spans="1:3" x14ac:dyDescent="0.3">
      <c r="A261" s="7">
        <v>44080</v>
      </c>
      <c r="B261" s="8">
        <v>3991</v>
      </c>
      <c r="C261">
        <v>818629</v>
      </c>
    </row>
    <row r="262" spans="1:3" x14ac:dyDescent="0.3">
      <c r="A262" s="7">
        <v>44081</v>
      </c>
      <c r="B262" s="8">
        <v>4525</v>
      </c>
      <c r="C262">
        <v>823154</v>
      </c>
    </row>
    <row r="263" spans="1:3" x14ac:dyDescent="0.3">
      <c r="A263" s="7">
        <v>44082</v>
      </c>
      <c r="B263" s="8">
        <v>8363</v>
      </c>
      <c r="C263">
        <v>831517</v>
      </c>
    </row>
    <row r="264" spans="1:3" x14ac:dyDescent="0.3">
      <c r="A264" s="7">
        <v>44083</v>
      </c>
      <c r="B264" s="8">
        <v>7950</v>
      </c>
      <c r="C264">
        <v>839467</v>
      </c>
    </row>
    <row r="265" spans="1:3" x14ac:dyDescent="0.3">
      <c r="A265" s="7">
        <v>44084</v>
      </c>
      <c r="B265" s="8">
        <v>8953</v>
      </c>
      <c r="C265">
        <v>848420</v>
      </c>
    </row>
    <row r="266" spans="1:3" x14ac:dyDescent="0.3">
      <c r="A266" s="7">
        <v>44085</v>
      </c>
      <c r="B266" s="8">
        <v>8838</v>
      </c>
      <c r="C266">
        <v>857258</v>
      </c>
    </row>
    <row r="267" spans="1:3" x14ac:dyDescent="0.3">
      <c r="A267" s="7">
        <v>44086</v>
      </c>
      <c r="B267" s="8">
        <v>7211</v>
      </c>
      <c r="C267">
        <v>864469</v>
      </c>
    </row>
    <row r="268" spans="1:3" x14ac:dyDescent="0.3">
      <c r="A268" s="7">
        <v>44087</v>
      </c>
      <c r="B268" s="8">
        <v>3573</v>
      </c>
      <c r="C268">
        <v>868042</v>
      </c>
    </row>
    <row r="269" spans="1:3" x14ac:dyDescent="0.3">
      <c r="A269" s="7">
        <v>44088</v>
      </c>
      <c r="B269" s="8">
        <v>4402</v>
      </c>
      <c r="C269">
        <v>872444</v>
      </c>
    </row>
    <row r="270" spans="1:3" x14ac:dyDescent="0.3">
      <c r="A270" s="7">
        <v>44089</v>
      </c>
      <c r="B270" s="8">
        <v>9088</v>
      </c>
      <c r="C270">
        <v>881532</v>
      </c>
    </row>
    <row r="271" spans="1:3" x14ac:dyDescent="0.3">
      <c r="A271" s="7"/>
      <c r="B271" s="8"/>
    </row>
    <row r="272" spans="1:3" x14ac:dyDescent="0.3">
      <c r="A272" s="7" t="s">
        <v>214</v>
      </c>
      <c r="B272" s="8" t="s">
        <v>215</v>
      </c>
    </row>
    <row r="273" spans="1:2" x14ac:dyDescent="0.3">
      <c r="A273" s="7" t="s">
        <v>199</v>
      </c>
      <c r="B273" s="8" t="s">
        <v>216</v>
      </c>
    </row>
    <row r="274" spans="1:2" x14ac:dyDescent="0.3">
      <c r="A274" s="7" t="s">
        <v>217</v>
      </c>
      <c r="B274" s="8" t="s">
        <v>218</v>
      </c>
    </row>
    <row r="275" spans="1:2" x14ac:dyDescent="0.3">
      <c r="A275" s="7" t="s">
        <v>219</v>
      </c>
      <c r="B275" s="8" t="s">
        <v>220</v>
      </c>
    </row>
  </sheetData>
  <sortState xmlns:xlrd2="http://schemas.microsoft.com/office/spreadsheetml/2017/richdata2" ref="A18:H38">
    <sortCondition ref="A18"/>
  </sortState>
  <hyperlinks>
    <hyperlink ref="B1" r:id="rId1" xr:uid="{24EE2F3A-241B-48F6-9232-4DC72D1C4687}"/>
  </hyperlinks>
  <pageMargins left="0.7" right="0.7" top="0.75" bottom="0.75" header="0.3" footer="0.3"/>
  <pageSetup orientation="portrait" horizontalDpi="1200" verticalDpi="1200"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B26088-2CC5-4C8D-8F7B-B1E88A9BBD2B}">
  <dimension ref="A1:F337"/>
  <sheetViews>
    <sheetView workbookViewId="0">
      <selection activeCell="E6" sqref="E6"/>
    </sheetView>
  </sheetViews>
  <sheetFormatPr defaultRowHeight="15.05" x14ac:dyDescent="0.3"/>
  <cols>
    <col min="1" max="1" width="43.5546875" bestFit="1" customWidth="1"/>
    <col min="2" max="2" width="41.44140625" bestFit="1" customWidth="1"/>
    <col min="3" max="3" width="37.5546875" bestFit="1" customWidth="1"/>
    <col min="4" max="4" width="80.88671875" bestFit="1" customWidth="1"/>
    <col min="5" max="5" width="11.5546875" bestFit="1" customWidth="1"/>
  </cols>
  <sheetData>
    <row r="1" spans="1:6" x14ac:dyDescent="0.3">
      <c r="A1" t="s">
        <v>21</v>
      </c>
      <c r="B1" s="6" t="s">
        <v>22</v>
      </c>
    </row>
    <row r="3" spans="1:6" x14ac:dyDescent="0.3">
      <c r="A3" t="s">
        <v>23</v>
      </c>
    </row>
    <row r="5" spans="1:6" x14ac:dyDescent="0.3">
      <c r="A5" t="s">
        <v>24</v>
      </c>
      <c r="F5">
        <f>E5*100</f>
        <v>0</v>
      </c>
    </row>
    <row r="6" spans="1:6" x14ac:dyDescent="0.3">
      <c r="A6" t="s">
        <v>25</v>
      </c>
    </row>
    <row r="8" spans="1:6" x14ac:dyDescent="0.3">
      <c r="A8" t="s">
        <v>652</v>
      </c>
    </row>
    <row r="10" spans="1:6" x14ac:dyDescent="0.3">
      <c r="A10" t="s">
        <v>665</v>
      </c>
    </row>
    <row r="12" spans="1:6" x14ac:dyDescent="0.3">
      <c r="A12" t="s">
        <v>26</v>
      </c>
    </row>
    <row r="14" spans="1:6" x14ac:dyDescent="0.3">
      <c r="A14" t="s">
        <v>27</v>
      </c>
    </row>
    <row r="15" spans="1:6" x14ac:dyDescent="0.3">
      <c r="A15" t="s">
        <v>28</v>
      </c>
    </row>
    <row r="16" spans="1:6" x14ac:dyDescent="0.3">
      <c r="A16" t="s">
        <v>29</v>
      </c>
    </row>
    <row r="17" spans="1:1" x14ac:dyDescent="0.3">
      <c r="A17" t="s">
        <v>30</v>
      </c>
    </row>
    <row r="18" spans="1:1" x14ac:dyDescent="0.3">
      <c r="A18" t="s">
        <v>31</v>
      </c>
    </row>
    <row r="19" spans="1:1" x14ac:dyDescent="0.3">
      <c r="A19" t="s">
        <v>32</v>
      </c>
    </row>
    <row r="21" spans="1:1" x14ac:dyDescent="0.3">
      <c r="A21" t="s">
        <v>33</v>
      </c>
    </row>
    <row r="23" spans="1:1" x14ac:dyDescent="0.3">
      <c r="A23" t="s">
        <v>1038</v>
      </c>
    </row>
    <row r="25" spans="1:1" x14ac:dyDescent="0.3">
      <c r="A25" t="s">
        <v>1039</v>
      </c>
    </row>
    <row r="27" spans="1:1" x14ac:dyDescent="0.3">
      <c r="A27" t="s">
        <v>1040</v>
      </c>
    </row>
    <row r="29" spans="1:1" x14ac:dyDescent="0.3">
      <c r="A29" t="s">
        <v>34</v>
      </c>
    </row>
    <row r="31" spans="1:1" x14ac:dyDescent="0.3">
      <c r="A31" t="s">
        <v>35</v>
      </c>
    </row>
    <row r="33" spans="1:5" x14ac:dyDescent="0.3">
      <c r="A33" t="s">
        <v>1019</v>
      </c>
    </row>
    <row r="35" spans="1:5" x14ac:dyDescent="0.3">
      <c r="A35" t="s">
        <v>1020</v>
      </c>
    </row>
    <row r="37" spans="1:5" x14ac:dyDescent="0.3">
      <c r="A37" t="s">
        <v>1041</v>
      </c>
    </row>
    <row r="39" spans="1:5" x14ac:dyDescent="0.3">
      <c r="A39" t="s">
        <v>1013</v>
      </c>
    </row>
    <row r="41" spans="1:5" x14ac:dyDescent="0.3">
      <c r="A41" t="s">
        <v>1021</v>
      </c>
    </row>
    <row r="43" spans="1:5" x14ac:dyDescent="0.3">
      <c r="A43" t="s">
        <v>36</v>
      </c>
    </row>
    <row r="44" spans="1:5" x14ac:dyDescent="0.3">
      <c r="E44" s="5"/>
    </row>
    <row r="45" spans="1:5" x14ac:dyDescent="0.3">
      <c r="A45" t="s">
        <v>37</v>
      </c>
      <c r="E45" s="5"/>
    </row>
    <row r="46" spans="1:5" x14ac:dyDescent="0.3">
      <c r="E46" s="5"/>
    </row>
    <row r="47" spans="1:5" x14ac:dyDescent="0.3">
      <c r="A47" t="s">
        <v>38</v>
      </c>
      <c r="B47" t="s">
        <v>39</v>
      </c>
      <c r="C47" t="s">
        <v>40</v>
      </c>
      <c r="D47" t="s">
        <v>41</v>
      </c>
      <c r="E47" s="5" t="s">
        <v>1014</v>
      </c>
    </row>
    <row r="48" spans="1:5" x14ac:dyDescent="0.3">
      <c r="A48" t="s">
        <v>1</v>
      </c>
      <c r="B48" t="s">
        <v>42</v>
      </c>
      <c r="C48" t="s">
        <v>43</v>
      </c>
      <c r="D48" t="s">
        <v>44</v>
      </c>
      <c r="E48" s="5">
        <v>545640</v>
      </c>
    </row>
    <row r="49" spans="1:5" x14ac:dyDescent="0.3">
      <c r="A49" t="s">
        <v>2</v>
      </c>
      <c r="B49" t="s">
        <v>45</v>
      </c>
      <c r="C49" t="s">
        <v>46</v>
      </c>
      <c r="D49" t="s">
        <v>47</v>
      </c>
      <c r="E49" s="5">
        <v>238380</v>
      </c>
    </row>
    <row r="50" spans="1:5" x14ac:dyDescent="0.3">
      <c r="A50" t="s">
        <v>3</v>
      </c>
      <c r="B50" t="s">
        <v>48</v>
      </c>
      <c r="C50" t="s">
        <v>49</v>
      </c>
      <c r="D50" t="s">
        <v>822</v>
      </c>
      <c r="E50" s="5">
        <v>567870</v>
      </c>
    </row>
    <row r="51" spans="1:5" x14ac:dyDescent="0.3">
      <c r="A51" t="s">
        <v>4</v>
      </c>
      <c r="B51" t="s">
        <v>50</v>
      </c>
      <c r="C51" t="s">
        <v>51</v>
      </c>
      <c r="D51" t="s">
        <v>52</v>
      </c>
      <c r="E51" s="5">
        <v>318040</v>
      </c>
    </row>
    <row r="52" spans="1:5" x14ac:dyDescent="0.3">
      <c r="A52" t="s">
        <v>5</v>
      </c>
      <c r="B52" t="s">
        <v>53</v>
      </c>
      <c r="C52" t="s">
        <v>653</v>
      </c>
      <c r="D52" t="s">
        <v>54</v>
      </c>
      <c r="E52" s="5">
        <v>563210</v>
      </c>
    </row>
    <row r="53" spans="1:5" x14ac:dyDescent="0.3">
      <c r="A53" t="s">
        <v>6</v>
      </c>
      <c r="B53" t="s">
        <v>55</v>
      </c>
      <c r="C53" t="s">
        <v>56</v>
      </c>
      <c r="D53" t="s">
        <v>57</v>
      </c>
      <c r="E53" s="5">
        <v>165610</v>
      </c>
    </row>
    <row r="54" spans="1:5" x14ac:dyDescent="0.3">
      <c r="A54" t="s">
        <v>12</v>
      </c>
      <c r="B54" t="s">
        <v>58</v>
      </c>
      <c r="C54" t="s">
        <v>59</v>
      </c>
      <c r="D54" t="s">
        <v>60</v>
      </c>
      <c r="E54" s="5">
        <v>149680</v>
      </c>
    </row>
    <row r="55" spans="1:5" x14ac:dyDescent="0.3">
      <c r="A55" t="s">
        <v>16</v>
      </c>
      <c r="C55" t="s">
        <v>61</v>
      </c>
      <c r="D55" t="s">
        <v>1026</v>
      </c>
      <c r="E55" s="5">
        <v>110410</v>
      </c>
    </row>
    <row r="56" spans="1:5" x14ac:dyDescent="0.3">
      <c r="A56" t="s">
        <v>13</v>
      </c>
      <c r="B56" t="s">
        <v>62</v>
      </c>
      <c r="C56" t="s">
        <v>63</v>
      </c>
      <c r="D56" t="s">
        <v>64</v>
      </c>
      <c r="E56" s="5">
        <v>178820</v>
      </c>
    </row>
    <row r="57" spans="1:5" x14ac:dyDescent="0.3">
      <c r="A57" t="s">
        <v>7</v>
      </c>
      <c r="B57" t="s">
        <v>65</v>
      </c>
      <c r="C57" t="s">
        <v>66</v>
      </c>
      <c r="D57" t="s">
        <v>67</v>
      </c>
      <c r="E57" s="5">
        <v>150770</v>
      </c>
    </row>
    <row r="58" spans="1:5" x14ac:dyDescent="0.3">
      <c r="A58" t="s">
        <v>17</v>
      </c>
      <c r="B58" t="s">
        <v>68</v>
      </c>
      <c r="C58" t="s">
        <v>69</v>
      </c>
      <c r="D58" t="s">
        <v>70</v>
      </c>
      <c r="E58" s="5">
        <v>179370</v>
      </c>
    </row>
    <row r="59" spans="1:5" x14ac:dyDescent="0.3">
      <c r="A59" t="s">
        <v>8</v>
      </c>
      <c r="B59" t="s">
        <v>71</v>
      </c>
      <c r="C59" t="s">
        <v>72</v>
      </c>
      <c r="D59" t="s">
        <v>73</v>
      </c>
      <c r="E59" s="5">
        <v>60220</v>
      </c>
    </row>
    <row r="60" spans="1:5" x14ac:dyDescent="0.3">
      <c r="A60" t="s">
        <v>9</v>
      </c>
      <c r="B60" t="s">
        <v>74</v>
      </c>
      <c r="C60" t="s">
        <v>75</v>
      </c>
      <c r="D60" t="s">
        <v>76</v>
      </c>
      <c r="E60" s="5">
        <v>329890</v>
      </c>
    </row>
    <row r="61" spans="1:5" x14ac:dyDescent="0.3">
      <c r="A61" t="s">
        <v>206</v>
      </c>
      <c r="B61" t="s">
        <v>1017</v>
      </c>
      <c r="C61" t="s">
        <v>1018</v>
      </c>
      <c r="D61" t="s">
        <v>77</v>
      </c>
      <c r="E61" s="5">
        <v>49050</v>
      </c>
    </row>
    <row r="62" spans="1:5" x14ac:dyDescent="0.3">
      <c r="A62" t="s">
        <v>14</v>
      </c>
      <c r="B62" t="s">
        <v>78</v>
      </c>
      <c r="C62" t="s">
        <v>79</v>
      </c>
      <c r="D62" t="s">
        <v>80</v>
      </c>
      <c r="E62" s="5">
        <v>120050</v>
      </c>
    </row>
    <row r="63" spans="1:5" x14ac:dyDescent="0.3">
      <c r="A63" t="s">
        <v>10</v>
      </c>
      <c r="B63" t="s">
        <v>81</v>
      </c>
      <c r="C63" t="s">
        <v>82</v>
      </c>
      <c r="D63" t="s">
        <v>83</v>
      </c>
      <c r="E63" s="5">
        <v>419890</v>
      </c>
    </row>
    <row r="64" spans="1:5" x14ac:dyDescent="0.3">
      <c r="A64" t="s">
        <v>20</v>
      </c>
      <c r="B64" t="s">
        <v>84</v>
      </c>
      <c r="C64" t="s">
        <v>85</v>
      </c>
      <c r="D64" t="s">
        <v>86</v>
      </c>
      <c r="E64" s="5">
        <v>44905</v>
      </c>
    </row>
    <row r="65" spans="1:5" x14ac:dyDescent="0.3">
      <c r="A65" t="s">
        <v>11</v>
      </c>
      <c r="B65" t="s">
        <v>87</v>
      </c>
      <c r="C65" t="s">
        <v>88</v>
      </c>
      <c r="D65" t="s">
        <v>89</v>
      </c>
      <c r="E65" s="5">
        <v>628970</v>
      </c>
    </row>
    <row r="66" spans="1:5" x14ac:dyDescent="0.3">
      <c r="A66" t="s">
        <v>19</v>
      </c>
      <c r="B66" t="s">
        <v>90</v>
      </c>
      <c r="C66" t="s">
        <v>91</v>
      </c>
      <c r="D66" t="s">
        <v>92</v>
      </c>
      <c r="E66" s="5">
        <v>32410</v>
      </c>
    </row>
    <row r="67" spans="1:5" x14ac:dyDescent="0.3">
      <c r="A67" t="s">
        <v>15</v>
      </c>
      <c r="B67" t="s">
        <v>93</v>
      </c>
      <c r="C67" t="s">
        <v>94</v>
      </c>
      <c r="D67" t="s">
        <v>95</v>
      </c>
      <c r="E67" s="5">
        <v>64550</v>
      </c>
    </row>
    <row r="69" spans="1:5" x14ac:dyDescent="0.3">
      <c r="A69" t="s">
        <v>96</v>
      </c>
    </row>
    <row r="71" spans="1:5" x14ac:dyDescent="0.3">
      <c r="A71" t="s">
        <v>97</v>
      </c>
    </row>
    <row r="72" spans="1:5" x14ac:dyDescent="0.3">
      <c r="A72" t="s">
        <v>98</v>
      </c>
    </row>
    <row r="74" spans="1:5" x14ac:dyDescent="0.3">
      <c r="A74" t="s">
        <v>99</v>
      </c>
    </row>
    <row r="76" spans="1:5" x14ac:dyDescent="0.3">
      <c r="A76" t="s">
        <v>982</v>
      </c>
    </row>
    <row r="77" spans="1:5" x14ac:dyDescent="0.3">
      <c r="A77" t="s">
        <v>100</v>
      </c>
    </row>
    <row r="78" spans="1:5" x14ac:dyDescent="0.3">
      <c r="A78" t="s">
        <v>1022</v>
      </c>
    </row>
    <row r="79" spans="1:5" x14ac:dyDescent="0.3">
      <c r="A79" t="s">
        <v>101</v>
      </c>
    </row>
    <row r="80" spans="1:5" x14ac:dyDescent="0.3">
      <c r="A80" t="s">
        <v>1027</v>
      </c>
    </row>
    <row r="81" spans="1:3" x14ac:dyDescent="0.3">
      <c r="A81" t="s">
        <v>1015</v>
      </c>
    </row>
    <row r="82" spans="1:3" x14ac:dyDescent="0.3">
      <c r="A82" t="s">
        <v>1016</v>
      </c>
    </row>
    <row r="83" spans="1:3" x14ac:dyDescent="0.3">
      <c r="A83" t="s">
        <v>1090</v>
      </c>
    </row>
    <row r="85" spans="1:3" x14ac:dyDescent="0.3">
      <c r="A85" t="s">
        <v>102</v>
      </c>
    </row>
    <row r="87" spans="1:3" x14ac:dyDescent="0.3">
      <c r="A87" t="s">
        <v>103</v>
      </c>
    </row>
    <row r="89" spans="1:3" x14ac:dyDescent="0.3">
      <c r="A89" t="s">
        <v>104</v>
      </c>
    </row>
    <row r="91" spans="1:3" x14ac:dyDescent="0.3">
      <c r="A91" t="s">
        <v>105</v>
      </c>
    </row>
    <row r="93" spans="1:3" x14ac:dyDescent="0.3">
      <c r="A93" t="s">
        <v>106</v>
      </c>
    </row>
    <row r="95" spans="1:3" x14ac:dyDescent="0.3">
      <c r="A95" t="s">
        <v>107</v>
      </c>
    </row>
    <row r="96" spans="1:3" x14ac:dyDescent="0.3">
      <c r="A96" t="s">
        <v>108</v>
      </c>
      <c r="B96" t="s">
        <v>109</v>
      </c>
      <c r="C96" t="s">
        <v>1</v>
      </c>
    </row>
    <row r="97" spans="2:3" x14ac:dyDescent="0.3">
      <c r="C97" t="s">
        <v>2</v>
      </c>
    </row>
    <row r="98" spans="2:3" x14ac:dyDescent="0.3">
      <c r="C98" t="s">
        <v>4</v>
      </c>
    </row>
    <row r="99" spans="2:3" x14ac:dyDescent="0.3">
      <c r="C99" t="s">
        <v>5</v>
      </c>
    </row>
    <row r="100" spans="2:3" x14ac:dyDescent="0.3">
      <c r="C100" t="s">
        <v>6</v>
      </c>
    </row>
    <row r="101" spans="2:3" x14ac:dyDescent="0.3">
      <c r="C101" t="s">
        <v>12</v>
      </c>
    </row>
    <row r="102" spans="2:3" x14ac:dyDescent="0.3">
      <c r="C102" t="s">
        <v>16</v>
      </c>
    </row>
    <row r="103" spans="2:3" x14ac:dyDescent="0.3">
      <c r="C103" t="s">
        <v>13</v>
      </c>
    </row>
    <row r="104" spans="2:3" x14ac:dyDescent="0.3">
      <c r="C104" t="s">
        <v>17</v>
      </c>
    </row>
    <row r="105" spans="2:3" x14ac:dyDescent="0.3">
      <c r="C105" t="s">
        <v>206</v>
      </c>
    </row>
    <row r="106" spans="2:3" x14ac:dyDescent="0.3">
      <c r="C106" t="s">
        <v>14</v>
      </c>
    </row>
    <row r="107" spans="2:3" x14ac:dyDescent="0.3">
      <c r="C107" t="s">
        <v>10</v>
      </c>
    </row>
    <row r="108" spans="2:3" x14ac:dyDescent="0.3">
      <c r="C108" t="s">
        <v>20</v>
      </c>
    </row>
    <row r="109" spans="2:3" x14ac:dyDescent="0.3">
      <c r="C109" t="s">
        <v>11</v>
      </c>
    </row>
    <row r="110" spans="2:3" x14ac:dyDescent="0.3">
      <c r="C110" t="s">
        <v>15</v>
      </c>
    </row>
    <row r="112" spans="2:3" x14ac:dyDescent="0.3">
      <c r="B112" t="s">
        <v>110</v>
      </c>
      <c r="C112" t="s">
        <v>3</v>
      </c>
    </row>
    <row r="113" spans="1:3" x14ac:dyDescent="0.3">
      <c r="C113" t="s">
        <v>7</v>
      </c>
    </row>
    <row r="114" spans="1:3" x14ac:dyDescent="0.3">
      <c r="C114" t="s">
        <v>8</v>
      </c>
    </row>
    <row r="115" spans="1:3" x14ac:dyDescent="0.3">
      <c r="C115" t="s">
        <v>9</v>
      </c>
    </row>
    <row r="116" spans="1:3" x14ac:dyDescent="0.3">
      <c r="C116" t="s">
        <v>19</v>
      </c>
    </row>
    <row r="118" spans="1:3" x14ac:dyDescent="0.3">
      <c r="A118" t="s">
        <v>111</v>
      </c>
      <c r="B118" t="s">
        <v>112</v>
      </c>
    </row>
    <row r="119" spans="1:3" x14ac:dyDescent="0.3">
      <c r="B119" t="s">
        <v>113</v>
      </c>
    </row>
    <row r="121" spans="1:3" x14ac:dyDescent="0.3">
      <c r="A121" t="s">
        <v>114</v>
      </c>
      <c r="B121">
        <v>2001</v>
      </c>
    </row>
    <row r="122" spans="1:3" x14ac:dyDescent="0.3">
      <c r="B122">
        <v>2004</v>
      </c>
    </row>
    <row r="123" spans="1:3" x14ac:dyDescent="0.3">
      <c r="B123">
        <v>2007</v>
      </c>
    </row>
    <row r="124" spans="1:3" x14ac:dyDescent="0.3">
      <c r="B124">
        <v>2010</v>
      </c>
    </row>
    <row r="125" spans="1:3" x14ac:dyDescent="0.3">
      <c r="B125">
        <v>2013</v>
      </c>
    </row>
    <row r="126" spans="1:3" x14ac:dyDescent="0.3">
      <c r="B126">
        <v>2016</v>
      </c>
    </row>
    <row r="127" spans="1:3" x14ac:dyDescent="0.3">
      <c r="B127">
        <v>2019</v>
      </c>
    </row>
    <row r="129" spans="1:1" x14ac:dyDescent="0.3">
      <c r="A129" t="s">
        <v>823</v>
      </c>
    </row>
    <row r="131" spans="1:1" x14ac:dyDescent="0.3">
      <c r="A131" t="s">
        <v>104</v>
      </c>
    </row>
    <row r="133" spans="1:1" x14ac:dyDescent="0.3">
      <c r="A133" t="s">
        <v>105</v>
      </c>
    </row>
    <row r="135" spans="1:1" x14ac:dyDescent="0.3">
      <c r="A135" t="s">
        <v>106</v>
      </c>
    </row>
    <row r="137" spans="1:1" x14ac:dyDescent="0.3">
      <c r="A137" t="s">
        <v>115</v>
      </c>
    </row>
    <row r="138" spans="1:1" x14ac:dyDescent="0.3">
      <c r="A138" t="s">
        <v>116</v>
      </c>
    </row>
    <row r="139" spans="1:1" x14ac:dyDescent="0.3">
      <c r="A139" t="s">
        <v>117</v>
      </c>
    </row>
    <row r="140" spans="1:1" x14ac:dyDescent="0.3">
      <c r="A140" t="s">
        <v>118</v>
      </c>
    </row>
    <row r="141" spans="1:1" x14ac:dyDescent="0.3">
      <c r="A141" t="s">
        <v>119</v>
      </c>
    </row>
    <row r="142" spans="1:1" x14ac:dyDescent="0.3">
      <c r="A142" t="s">
        <v>120</v>
      </c>
    </row>
    <row r="143" spans="1:1" x14ac:dyDescent="0.3">
      <c r="A143" t="s">
        <v>121</v>
      </c>
    </row>
    <row r="144" spans="1:1" x14ac:dyDescent="0.3">
      <c r="A144" t="s">
        <v>122</v>
      </c>
    </row>
    <row r="145" spans="1:1" x14ac:dyDescent="0.3">
      <c r="A145" t="s">
        <v>123</v>
      </c>
    </row>
    <row r="146" spans="1:1" x14ac:dyDescent="0.3">
      <c r="A146" t="s">
        <v>124</v>
      </c>
    </row>
    <row r="147" spans="1:1" x14ac:dyDescent="0.3">
      <c r="A147" t="s">
        <v>125</v>
      </c>
    </row>
    <row r="148" spans="1:1" x14ac:dyDescent="0.3">
      <c r="A148" t="s">
        <v>126</v>
      </c>
    </row>
    <row r="149" spans="1:1" x14ac:dyDescent="0.3">
      <c r="A149" t="s">
        <v>127</v>
      </c>
    </row>
    <row r="150" spans="1:1" x14ac:dyDescent="0.3">
      <c r="A150" t="s">
        <v>1033</v>
      </c>
    </row>
    <row r="151" spans="1:1" x14ac:dyDescent="0.3">
      <c r="A151" t="s">
        <v>128</v>
      </c>
    </row>
    <row r="152" spans="1:1" x14ac:dyDescent="0.3">
      <c r="A152" t="s">
        <v>129</v>
      </c>
    </row>
    <row r="153" spans="1:1" x14ac:dyDescent="0.3">
      <c r="A153" t="s">
        <v>130</v>
      </c>
    </row>
    <row r="154" spans="1:1" x14ac:dyDescent="0.3">
      <c r="A154" t="s">
        <v>131</v>
      </c>
    </row>
    <row r="155" spans="1:1" x14ac:dyDescent="0.3">
      <c r="A155" t="s">
        <v>132</v>
      </c>
    </row>
    <row r="156" spans="1:1" x14ac:dyDescent="0.3">
      <c r="A156" t="s">
        <v>133</v>
      </c>
    </row>
    <row r="157" spans="1:1" x14ac:dyDescent="0.3">
      <c r="A157" t="s">
        <v>134</v>
      </c>
    </row>
    <row r="158" spans="1:1" x14ac:dyDescent="0.3">
      <c r="A158" t="s">
        <v>135</v>
      </c>
    </row>
    <row r="159" spans="1:1" x14ac:dyDescent="0.3">
      <c r="A159" t="s">
        <v>136</v>
      </c>
    </row>
    <row r="160" spans="1:1" x14ac:dyDescent="0.3">
      <c r="A160" t="s">
        <v>137</v>
      </c>
    </row>
    <row r="161" spans="1:1" x14ac:dyDescent="0.3">
      <c r="A161" t="s">
        <v>138</v>
      </c>
    </row>
    <row r="162" spans="1:1" x14ac:dyDescent="0.3">
      <c r="A162" t="s">
        <v>139</v>
      </c>
    </row>
    <row r="163" spans="1:1" x14ac:dyDescent="0.3">
      <c r="A163" t="s">
        <v>140</v>
      </c>
    </row>
    <row r="164" spans="1:1" x14ac:dyDescent="0.3">
      <c r="A164" t="s">
        <v>141</v>
      </c>
    </row>
    <row r="165" spans="1:1" x14ac:dyDescent="0.3">
      <c r="A165" t="s">
        <v>142</v>
      </c>
    </row>
    <row r="166" spans="1:1" x14ac:dyDescent="0.3">
      <c r="A166" t="s">
        <v>143</v>
      </c>
    </row>
    <row r="168" spans="1:1" x14ac:dyDescent="0.3">
      <c r="A168" t="s">
        <v>144</v>
      </c>
    </row>
    <row r="170" spans="1:1" x14ac:dyDescent="0.3">
      <c r="A170" t="s">
        <v>104</v>
      </c>
    </row>
    <row r="172" spans="1:1" x14ac:dyDescent="0.3">
      <c r="A172" t="s">
        <v>105</v>
      </c>
    </row>
    <row r="174" spans="1:1" x14ac:dyDescent="0.3">
      <c r="A174" t="s">
        <v>106</v>
      </c>
    </row>
    <row r="176" spans="1:1" x14ac:dyDescent="0.3">
      <c r="A176" t="s">
        <v>1024</v>
      </c>
    </row>
    <row r="177" spans="1:3" x14ac:dyDescent="0.3">
      <c r="A177" t="s">
        <v>1094</v>
      </c>
      <c r="B177" t="s">
        <v>1095</v>
      </c>
    </row>
    <row r="178" spans="1:3" x14ac:dyDescent="0.3">
      <c r="A178" t="s">
        <v>523</v>
      </c>
      <c r="B178" t="s">
        <v>654</v>
      </c>
      <c r="C178" t="s">
        <v>524</v>
      </c>
    </row>
    <row r="179" spans="1:3" x14ac:dyDescent="0.3">
      <c r="C179" t="s">
        <v>527</v>
      </c>
    </row>
    <row r="180" spans="1:3" x14ac:dyDescent="0.3">
      <c r="C180" t="s">
        <v>824</v>
      </c>
    </row>
    <row r="181" spans="1:3" x14ac:dyDescent="0.3">
      <c r="C181" t="s">
        <v>529</v>
      </c>
    </row>
    <row r="182" spans="1:3" x14ac:dyDescent="0.3">
      <c r="C182" t="s">
        <v>530</v>
      </c>
    </row>
    <row r="183" spans="1:3" x14ac:dyDescent="0.3">
      <c r="C183" t="s">
        <v>1096</v>
      </c>
    </row>
    <row r="184" spans="1:3" x14ac:dyDescent="0.3">
      <c r="C184" t="s">
        <v>969</v>
      </c>
    </row>
    <row r="185" spans="1:3" x14ac:dyDescent="0.3">
      <c r="C185" t="s">
        <v>970</v>
      </c>
    </row>
    <row r="186" spans="1:3" x14ac:dyDescent="0.3">
      <c r="C186" t="s">
        <v>971</v>
      </c>
    </row>
    <row r="187" spans="1:3" x14ac:dyDescent="0.3">
      <c r="C187" t="s">
        <v>972</v>
      </c>
    </row>
    <row r="188" spans="1:3" x14ac:dyDescent="0.3">
      <c r="C188" t="s">
        <v>973</v>
      </c>
    </row>
    <row r="189" spans="1:3" x14ac:dyDescent="0.3">
      <c r="C189" t="s">
        <v>974</v>
      </c>
    </row>
    <row r="190" spans="1:3" x14ac:dyDescent="0.3">
      <c r="C190" t="s">
        <v>975</v>
      </c>
    </row>
    <row r="191" spans="1:3" x14ac:dyDescent="0.3">
      <c r="C191" t="s">
        <v>976</v>
      </c>
    </row>
    <row r="192" spans="1:3" x14ac:dyDescent="0.3">
      <c r="C192" t="s">
        <v>977</v>
      </c>
    </row>
    <row r="193" spans="2:3" x14ac:dyDescent="0.3">
      <c r="C193" t="s">
        <v>978</v>
      </c>
    </row>
    <row r="194" spans="2:3" x14ac:dyDescent="0.3">
      <c r="C194" t="s">
        <v>979</v>
      </c>
    </row>
    <row r="196" spans="2:3" x14ac:dyDescent="0.3">
      <c r="B196" t="s">
        <v>655</v>
      </c>
      <c r="C196" t="s">
        <v>525</v>
      </c>
    </row>
    <row r="197" spans="2:3" x14ac:dyDescent="0.3">
      <c r="C197" t="s">
        <v>526</v>
      </c>
    </row>
    <row r="198" spans="2:3" x14ac:dyDescent="0.3">
      <c r="C198" t="s">
        <v>1042</v>
      </c>
    </row>
    <row r="199" spans="2:3" x14ac:dyDescent="0.3">
      <c r="C199" t="s">
        <v>656</v>
      </c>
    </row>
    <row r="200" spans="2:3" x14ac:dyDescent="0.3">
      <c r="C200" t="s">
        <v>657</v>
      </c>
    </row>
    <row r="201" spans="2:3" x14ac:dyDescent="0.3">
      <c r="C201" t="s">
        <v>1043</v>
      </c>
    </row>
    <row r="202" spans="2:3" x14ac:dyDescent="0.3">
      <c r="C202" t="s">
        <v>531</v>
      </c>
    </row>
    <row r="203" spans="2:3" x14ac:dyDescent="0.3">
      <c r="C203" t="s">
        <v>1093</v>
      </c>
    </row>
    <row r="205" spans="2:3" x14ac:dyDescent="0.3">
      <c r="B205" t="s">
        <v>658</v>
      </c>
      <c r="C205" t="s">
        <v>659</v>
      </c>
    </row>
    <row r="206" spans="2:3" x14ac:dyDescent="0.3">
      <c r="C206" t="s">
        <v>983</v>
      </c>
    </row>
    <row r="207" spans="2:3" x14ac:dyDescent="0.3">
      <c r="C207" t="s">
        <v>984</v>
      </c>
    </row>
    <row r="208" spans="2:3" x14ac:dyDescent="0.3">
      <c r="C208" t="s">
        <v>985</v>
      </c>
    </row>
    <row r="209" spans="1:3" x14ac:dyDescent="0.3">
      <c r="C209" t="s">
        <v>532</v>
      </c>
    </row>
    <row r="211" spans="1:3" x14ac:dyDescent="0.3">
      <c r="B211" t="s">
        <v>660</v>
      </c>
      <c r="C211" t="s">
        <v>825</v>
      </c>
    </row>
    <row r="212" spans="1:3" x14ac:dyDescent="0.3">
      <c r="C212" t="s">
        <v>965</v>
      </c>
    </row>
    <row r="213" spans="1:3" x14ac:dyDescent="0.3">
      <c r="C213" t="s">
        <v>528</v>
      </c>
    </row>
    <row r="215" spans="1:3" x14ac:dyDescent="0.3">
      <c r="A215" t="s">
        <v>533</v>
      </c>
      <c r="B215" t="s">
        <v>121</v>
      </c>
    </row>
    <row r="216" spans="1:3" x14ac:dyDescent="0.3">
      <c r="B216" t="s">
        <v>198</v>
      </c>
    </row>
    <row r="217" spans="1:3" x14ac:dyDescent="0.3">
      <c r="B217" t="s">
        <v>1034</v>
      </c>
    </row>
    <row r="219" spans="1:3" x14ac:dyDescent="0.3">
      <c r="A219" t="s">
        <v>534</v>
      </c>
      <c r="B219" t="s">
        <v>826</v>
      </c>
    </row>
    <row r="220" spans="1:3" x14ac:dyDescent="0.3">
      <c r="B220" t="s">
        <v>535</v>
      </c>
    </row>
    <row r="221" spans="1:3" x14ac:dyDescent="0.3">
      <c r="B221" t="s">
        <v>536</v>
      </c>
    </row>
    <row r="222" spans="1:3" x14ac:dyDescent="0.3">
      <c r="B222" t="s">
        <v>1036</v>
      </c>
    </row>
    <row r="223" spans="1:3" x14ac:dyDescent="0.3">
      <c r="B223" t="s">
        <v>980</v>
      </c>
    </row>
    <row r="224" spans="1:3" x14ac:dyDescent="0.3">
      <c r="B224" t="s">
        <v>1035</v>
      </c>
    </row>
    <row r="225" spans="1:2" x14ac:dyDescent="0.3">
      <c r="B225" t="s">
        <v>827</v>
      </c>
    </row>
    <row r="226" spans="1:2" x14ac:dyDescent="0.3">
      <c r="B226" t="s">
        <v>1044</v>
      </c>
    </row>
    <row r="227" spans="1:2" x14ac:dyDescent="0.3">
      <c r="B227" t="s">
        <v>1023</v>
      </c>
    </row>
    <row r="228" spans="1:2" x14ac:dyDescent="0.3">
      <c r="B228" t="s">
        <v>1037</v>
      </c>
    </row>
    <row r="229" spans="1:2" x14ac:dyDescent="0.3">
      <c r="B229" t="s">
        <v>1045</v>
      </c>
    </row>
    <row r="230" spans="1:2" x14ac:dyDescent="0.3">
      <c r="B230" t="s">
        <v>828</v>
      </c>
    </row>
    <row r="231" spans="1:2" x14ac:dyDescent="0.3">
      <c r="B231" t="s">
        <v>986</v>
      </c>
    </row>
    <row r="232" spans="1:2" x14ac:dyDescent="0.3">
      <c r="B232" t="s">
        <v>1025</v>
      </c>
    </row>
    <row r="233" spans="1:2" x14ac:dyDescent="0.3">
      <c r="B233" t="s">
        <v>1012</v>
      </c>
    </row>
    <row r="234" spans="1:2" x14ac:dyDescent="0.3">
      <c r="B234" t="s">
        <v>1046</v>
      </c>
    </row>
    <row r="235" spans="1:2" x14ac:dyDescent="0.3">
      <c r="B235" t="s">
        <v>661</v>
      </c>
    </row>
    <row r="236" spans="1:2" x14ac:dyDescent="0.3">
      <c r="B236" t="s">
        <v>1136</v>
      </c>
    </row>
    <row r="238" spans="1:2" x14ac:dyDescent="0.3">
      <c r="A238" t="s">
        <v>662</v>
      </c>
      <c r="B238" t="s">
        <v>663</v>
      </c>
    </row>
    <row r="239" spans="1:2" x14ac:dyDescent="0.3">
      <c r="B239" t="s">
        <v>664</v>
      </c>
    </row>
    <row r="241" spans="1:1" x14ac:dyDescent="0.3">
      <c r="A241" t="s">
        <v>1091</v>
      </c>
    </row>
    <row r="242" spans="1:1" x14ac:dyDescent="0.3">
      <c r="A242" t="s">
        <v>145</v>
      </c>
    </row>
    <row r="244" spans="1:1" x14ac:dyDescent="0.3">
      <c r="A244" t="s">
        <v>107</v>
      </c>
    </row>
    <row r="246" spans="1:1" x14ac:dyDescent="0.3">
      <c r="A246" t="s">
        <v>146</v>
      </c>
    </row>
    <row r="248" spans="1:1" x14ac:dyDescent="0.3">
      <c r="A248" t="s">
        <v>147</v>
      </c>
    </row>
    <row r="249" spans="1:1" x14ac:dyDescent="0.3">
      <c r="A249" t="s">
        <v>1028</v>
      </c>
    </row>
    <row r="250" spans="1:1" x14ac:dyDescent="0.3">
      <c r="A250" t="s">
        <v>148</v>
      </c>
    </row>
    <row r="251" spans="1:1" x14ac:dyDescent="0.3">
      <c r="A251" t="s">
        <v>666</v>
      </c>
    </row>
    <row r="252" spans="1:1" x14ac:dyDescent="0.3">
      <c r="A252" t="s">
        <v>1047</v>
      </c>
    </row>
    <row r="253" spans="1:1" x14ac:dyDescent="0.3">
      <c r="A253" t="s">
        <v>667</v>
      </c>
    </row>
    <row r="255" spans="1:1" x14ac:dyDescent="0.3">
      <c r="A255" t="s">
        <v>149</v>
      </c>
    </row>
    <row r="257" spans="1:1" x14ac:dyDescent="0.3">
      <c r="A257" t="s">
        <v>150</v>
      </c>
    </row>
    <row r="259" spans="1:1" x14ac:dyDescent="0.3">
      <c r="A259" t="s">
        <v>151</v>
      </c>
    </row>
    <row r="260" spans="1:1" x14ac:dyDescent="0.3">
      <c r="A260" t="s">
        <v>152</v>
      </c>
    </row>
    <row r="261" spans="1:1" x14ac:dyDescent="0.3">
      <c r="A261" t="s">
        <v>153</v>
      </c>
    </row>
    <row r="262" spans="1:1" x14ac:dyDescent="0.3">
      <c r="A262" t="s">
        <v>154</v>
      </c>
    </row>
    <row r="263" spans="1:1" x14ac:dyDescent="0.3">
      <c r="A263" t="s">
        <v>155</v>
      </c>
    </row>
    <row r="265" spans="1:1" x14ac:dyDescent="0.3">
      <c r="A265" t="s">
        <v>156</v>
      </c>
    </row>
    <row r="267" spans="1:1" x14ac:dyDescent="0.3">
      <c r="A267" t="s">
        <v>157</v>
      </c>
    </row>
    <row r="268" spans="1:1" x14ac:dyDescent="0.3">
      <c r="A268" t="s">
        <v>152</v>
      </c>
    </row>
    <row r="270" spans="1:1" x14ac:dyDescent="0.3">
      <c r="A270" t="s">
        <v>158</v>
      </c>
    </row>
    <row r="272" spans="1:1" x14ac:dyDescent="0.3">
      <c r="A272" t="s">
        <v>159</v>
      </c>
    </row>
    <row r="274" spans="1:1" x14ac:dyDescent="0.3">
      <c r="A274" t="s">
        <v>160</v>
      </c>
    </row>
    <row r="275" spans="1:1" x14ac:dyDescent="0.3">
      <c r="A275" t="s">
        <v>161</v>
      </c>
    </row>
    <row r="276" spans="1:1" x14ac:dyDescent="0.3">
      <c r="A276" t="s">
        <v>162</v>
      </c>
    </row>
    <row r="278" spans="1:1" x14ac:dyDescent="0.3">
      <c r="A278" t="s">
        <v>163</v>
      </c>
    </row>
    <row r="280" spans="1:1" x14ac:dyDescent="0.3">
      <c r="A280" t="s">
        <v>164</v>
      </c>
    </row>
    <row r="282" spans="1:1" x14ac:dyDescent="0.3">
      <c r="A282" t="s">
        <v>165</v>
      </c>
    </row>
    <row r="284" spans="1:1" x14ac:dyDescent="0.3">
      <c r="A284" t="s">
        <v>166</v>
      </c>
    </row>
    <row r="285" spans="1:1" x14ac:dyDescent="0.3">
      <c r="A285" t="s">
        <v>26</v>
      </c>
    </row>
    <row r="286" spans="1:1" x14ac:dyDescent="0.3">
      <c r="A286" t="s">
        <v>167</v>
      </c>
    </row>
    <row r="287" spans="1:1" x14ac:dyDescent="0.3">
      <c r="A287" t="s">
        <v>168</v>
      </c>
    </row>
    <row r="288" spans="1:1" x14ac:dyDescent="0.3">
      <c r="A288" t="s">
        <v>171</v>
      </c>
    </row>
    <row r="289" spans="1:1" x14ac:dyDescent="0.3">
      <c r="A289" t="s">
        <v>1050</v>
      </c>
    </row>
    <row r="290" spans="1:1" x14ac:dyDescent="0.3">
      <c r="A290" t="s">
        <v>1051</v>
      </c>
    </row>
    <row r="291" spans="1:1" x14ac:dyDescent="0.3">
      <c r="A291" t="s">
        <v>169</v>
      </c>
    </row>
    <row r="293" spans="1:1" x14ac:dyDescent="0.3">
      <c r="A293" t="s">
        <v>1052</v>
      </c>
    </row>
    <row r="295" spans="1:1" x14ac:dyDescent="0.3">
      <c r="A295" t="s">
        <v>170</v>
      </c>
    </row>
    <row r="296" spans="1:1" x14ac:dyDescent="0.3">
      <c r="A296" t="s">
        <v>172</v>
      </c>
    </row>
    <row r="297" spans="1:1" x14ac:dyDescent="0.3">
      <c r="A297" t="s">
        <v>173</v>
      </c>
    </row>
    <row r="298" spans="1:1" x14ac:dyDescent="0.3">
      <c r="A298" t="s">
        <v>177</v>
      </c>
    </row>
    <row r="300" spans="1:1" x14ac:dyDescent="0.3">
      <c r="A300" t="s">
        <v>174</v>
      </c>
    </row>
    <row r="302" spans="1:1" x14ac:dyDescent="0.3">
      <c r="A302" t="s">
        <v>175</v>
      </c>
    </row>
    <row r="303" spans="1:1" x14ac:dyDescent="0.3">
      <c r="A303" t="s">
        <v>176</v>
      </c>
    </row>
    <row r="304" spans="1:1" x14ac:dyDescent="0.3">
      <c r="A304" t="s">
        <v>177</v>
      </c>
    </row>
    <row r="305" spans="1:1" x14ac:dyDescent="0.3">
      <c r="A305" t="s">
        <v>178</v>
      </c>
    </row>
    <row r="306" spans="1:1" x14ac:dyDescent="0.3">
      <c r="A306" t="s">
        <v>179</v>
      </c>
    </row>
    <row r="307" spans="1:1" x14ac:dyDescent="0.3">
      <c r="A307" t="s">
        <v>180</v>
      </c>
    </row>
    <row r="308" spans="1:1" x14ac:dyDescent="0.3">
      <c r="A308" t="s">
        <v>182</v>
      </c>
    </row>
    <row r="309" spans="1:1" x14ac:dyDescent="0.3">
      <c r="A309" t="s">
        <v>181</v>
      </c>
    </row>
    <row r="311" spans="1:1" x14ac:dyDescent="0.3">
      <c r="A311" t="s">
        <v>183</v>
      </c>
    </row>
    <row r="313" spans="1:1" x14ac:dyDescent="0.3">
      <c r="A313" t="s">
        <v>184</v>
      </c>
    </row>
    <row r="314" spans="1:1" x14ac:dyDescent="0.3">
      <c r="A314" t="s">
        <v>185</v>
      </c>
    </row>
    <row r="316" spans="1:1" x14ac:dyDescent="0.3">
      <c r="A316" t="s">
        <v>222</v>
      </c>
    </row>
    <row r="318" spans="1:1" x14ac:dyDescent="0.3">
      <c r="A318" t="s">
        <v>223</v>
      </c>
    </row>
    <row r="320" spans="1:1" x14ac:dyDescent="0.3">
      <c r="A320" t="s">
        <v>186</v>
      </c>
    </row>
    <row r="322" spans="1:1" x14ac:dyDescent="0.3">
      <c r="A322" t="s">
        <v>187</v>
      </c>
    </row>
    <row r="324" spans="1:1" x14ac:dyDescent="0.3">
      <c r="A324" t="s">
        <v>1092</v>
      </c>
    </row>
    <row r="325" spans="1:1" x14ac:dyDescent="0.3">
      <c r="A325" t="s">
        <v>188</v>
      </c>
    </row>
    <row r="327" spans="1:1" x14ac:dyDescent="0.3">
      <c r="A327" t="s">
        <v>189</v>
      </c>
    </row>
    <row r="328" spans="1:1" x14ac:dyDescent="0.3">
      <c r="A328" t="s">
        <v>171</v>
      </c>
    </row>
    <row r="329" spans="1:1" x14ac:dyDescent="0.3">
      <c r="A329" t="s">
        <v>190</v>
      </c>
    </row>
    <row r="330" spans="1:1" x14ac:dyDescent="0.3">
      <c r="A330" t="s">
        <v>191</v>
      </c>
    </row>
    <row r="331" spans="1:1" x14ac:dyDescent="0.3">
      <c r="A331" t="s">
        <v>192</v>
      </c>
    </row>
    <row r="332" spans="1:1" x14ac:dyDescent="0.3">
      <c r="A332" t="s">
        <v>193</v>
      </c>
    </row>
    <row r="333" spans="1:1" x14ac:dyDescent="0.3">
      <c r="A333" t="s">
        <v>194</v>
      </c>
    </row>
    <row r="334" spans="1:1" x14ac:dyDescent="0.3">
      <c r="A334" t="s">
        <v>195</v>
      </c>
    </row>
    <row r="336" spans="1:1" x14ac:dyDescent="0.3">
      <c r="A336" t="s">
        <v>196</v>
      </c>
    </row>
    <row r="337" spans="1:1" x14ac:dyDescent="0.3">
      <c r="A337" t="s">
        <v>197</v>
      </c>
    </row>
  </sheetData>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A3E0F2-9194-4590-B4B4-3CBA84993497}">
  <dimension ref="A2:P69"/>
  <sheetViews>
    <sheetView workbookViewId="0">
      <selection activeCell="I13" sqref="I13"/>
    </sheetView>
  </sheetViews>
  <sheetFormatPr defaultRowHeight="15.05" x14ac:dyDescent="0.3"/>
  <cols>
    <col min="1" max="1" width="38.77734375" style="59" bestFit="1" customWidth="1"/>
    <col min="3" max="3" width="6" bestFit="1" customWidth="1"/>
    <col min="7" max="7" width="6" bestFit="1" customWidth="1"/>
    <col min="9" max="9" width="6" bestFit="1" customWidth="1"/>
    <col min="10" max="10" width="7.6640625" bestFit="1" customWidth="1"/>
    <col min="11" max="12" width="1.33203125" bestFit="1" customWidth="1"/>
    <col min="13" max="13" width="23.21875" bestFit="1" customWidth="1"/>
    <col min="15" max="15" width="49.33203125" bestFit="1" customWidth="1"/>
  </cols>
  <sheetData>
    <row r="2" spans="1:16" ht="15.75" thickBot="1" x14ac:dyDescent="0.35"/>
    <row r="3" spans="1:16" ht="15.75" thickBot="1" x14ac:dyDescent="0.35">
      <c r="A3" s="70" t="s">
        <v>687</v>
      </c>
      <c r="B3" s="66"/>
      <c r="C3" s="66" t="s">
        <v>688</v>
      </c>
      <c r="D3" s="67" t="s">
        <v>689</v>
      </c>
      <c r="E3" s="67" t="s">
        <v>1</v>
      </c>
      <c r="F3" s="66" t="s">
        <v>1</v>
      </c>
      <c r="G3" s="66" t="s">
        <v>688</v>
      </c>
      <c r="H3" s="66"/>
      <c r="I3" s="66" t="s">
        <v>690</v>
      </c>
      <c r="J3" s="68" t="s">
        <v>691</v>
      </c>
      <c r="K3" s="66" t="s">
        <v>692</v>
      </c>
      <c r="L3" s="66" t="s">
        <v>692</v>
      </c>
      <c r="M3" s="69" t="s">
        <v>693</v>
      </c>
      <c r="N3" s="66"/>
      <c r="O3" s="69" t="str">
        <f>CONCATENATE(G3,I3,J3,K3,F3,L3,M3)</f>
        <v>auckD.push(history["Auckland"][i].date.substring(0, 10));</v>
      </c>
      <c r="P3" s="66"/>
    </row>
    <row r="4" spans="1:16" ht="26.85" thickBot="1" x14ac:dyDescent="0.35">
      <c r="A4" s="70" t="s">
        <v>694</v>
      </c>
      <c r="B4" s="66"/>
      <c r="C4" s="66" t="s">
        <v>695</v>
      </c>
      <c r="D4" s="67" t="s">
        <v>696</v>
      </c>
      <c r="E4" s="67" t="s">
        <v>2</v>
      </c>
      <c r="F4" s="66" t="s">
        <v>2</v>
      </c>
      <c r="G4" s="66" t="s">
        <v>695</v>
      </c>
      <c r="H4" s="66"/>
      <c r="I4" s="66" t="s">
        <v>690</v>
      </c>
      <c r="J4" s="68" t="s">
        <v>691</v>
      </c>
      <c r="K4" s="66" t="s">
        <v>692</v>
      </c>
      <c r="L4" s="66" t="s">
        <v>692</v>
      </c>
      <c r="M4" s="69" t="s">
        <v>693</v>
      </c>
      <c r="N4" s="66"/>
      <c r="O4" s="69" t="s">
        <v>697</v>
      </c>
      <c r="P4" s="66"/>
    </row>
    <row r="5" spans="1:16" ht="26.85" thickBot="1" x14ac:dyDescent="0.35">
      <c r="A5" s="70" t="s">
        <v>698</v>
      </c>
      <c r="B5" s="66"/>
      <c r="C5" s="66" t="s">
        <v>699</v>
      </c>
      <c r="D5" s="67" t="s">
        <v>700</v>
      </c>
      <c r="E5" s="67" t="s">
        <v>3</v>
      </c>
      <c r="F5" s="66" t="s">
        <v>3</v>
      </c>
      <c r="G5" s="66" t="s">
        <v>699</v>
      </c>
      <c r="H5" s="66"/>
      <c r="I5" s="66" t="s">
        <v>690</v>
      </c>
      <c r="J5" s="68" t="s">
        <v>691</v>
      </c>
      <c r="K5" s="66" t="s">
        <v>692</v>
      </c>
      <c r="L5" s="66" t="s">
        <v>692</v>
      </c>
      <c r="M5" s="69" t="s">
        <v>693</v>
      </c>
      <c r="N5" s="66"/>
      <c r="O5" s="69" t="s">
        <v>701</v>
      </c>
      <c r="P5" s="66"/>
    </row>
    <row r="6" spans="1:16" ht="26.85" thickBot="1" x14ac:dyDescent="0.35">
      <c r="A6" s="70" t="s">
        <v>702</v>
      </c>
      <c r="B6" s="66"/>
      <c r="C6" s="66" t="s">
        <v>703</v>
      </c>
      <c r="D6" s="67" t="s">
        <v>704</v>
      </c>
      <c r="E6" s="67" t="s">
        <v>4</v>
      </c>
      <c r="F6" s="66" t="s">
        <v>4</v>
      </c>
      <c r="G6" s="66" t="s">
        <v>703</v>
      </c>
      <c r="H6" s="66"/>
      <c r="I6" s="66" t="s">
        <v>690</v>
      </c>
      <c r="J6" s="68" t="s">
        <v>691</v>
      </c>
      <c r="K6" s="66" t="s">
        <v>692</v>
      </c>
      <c r="L6" s="66" t="s">
        <v>692</v>
      </c>
      <c r="M6" s="69" t="s">
        <v>693</v>
      </c>
      <c r="N6" s="66"/>
      <c r="O6" s="69" t="s">
        <v>705</v>
      </c>
      <c r="P6" s="66"/>
    </row>
    <row r="7" spans="1:16" ht="26.85" thickBot="1" x14ac:dyDescent="0.35">
      <c r="A7" s="70" t="s">
        <v>706</v>
      </c>
      <c r="B7" s="66"/>
      <c r="C7" s="66" t="s">
        <v>707</v>
      </c>
      <c r="D7" s="67" t="s">
        <v>708</v>
      </c>
      <c r="E7" s="67" t="s">
        <v>5</v>
      </c>
      <c r="F7" s="66" t="s">
        <v>5</v>
      </c>
      <c r="G7" s="66" t="s">
        <v>707</v>
      </c>
      <c r="H7" s="66"/>
      <c r="I7" s="66" t="s">
        <v>690</v>
      </c>
      <c r="J7" s="68" t="s">
        <v>691</v>
      </c>
      <c r="K7" s="66" t="s">
        <v>692</v>
      </c>
      <c r="L7" s="66" t="s">
        <v>692</v>
      </c>
      <c r="M7" s="69" t="s">
        <v>693</v>
      </c>
      <c r="N7" s="66"/>
      <c r="O7" s="69" t="s">
        <v>709</v>
      </c>
      <c r="P7" s="66"/>
    </row>
    <row r="8" spans="1:16" ht="26.85" thickBot="1" x14ac:dyDescent="0.35">
      <c r="A8" s="70" t="s">
        <v>710</v>
      </c>
      <c r="B8" s="66"/>
      <c r="C8" s="66" t="s">
        <v>711</v>
      </c>
      <c r="D8" s="67" t="s">
        <v>712</v>
      </c>
      <c r="E8" s="67" t="s">
        <v>6</v>
      </c>
      <c r="F8" s="66" t="s">
        <v>6</v>
      </c>
      <c r="G8" s="66" t="s">
        <v>711</v>
      </c>
      <c r="H8" s="66"/>
      <c r="I8" s="66" t="s">
        <v>690</v>
      </c>
      <c r="J8" s="68" t="s">
        <v>691</v>
      </c>
      <c r="K8" s="66" t="s">
        <v>692</v>
      </c>
      <c r="L8" s="66" t="s">
        <v>692</v>
      </c>
      <c r="M8" s="69" t="s">
        <v>693</v>
      </c>
      <c r="N8" s="66"/>
      <c r="O8" s="69" t="s">
        <v>713</v>
      </c>
      <c r="P8" s="66"/>
    </row>
    <row r="9" spans="1:16" ht="15.75" thickBot="1" x14ac:dyDescent="0.35">
      <c r="A9" s="70" t="s">
        <v>714</v>
      </c>
      <c r="B9" s="66"/>
      <c r="C9" s="66" t="s">
        <v>715</v>
      </c>
      <c r="D9" s="67" t="s">
        <v>716</v>
      </c>
      <c r="E9" s="67" t="s">
        <v>12</v>
      </c>
      <c r="F9" s="66" t="s">
        <v>12</v>
      </c>
      <c r="G9" s="66" t="s">
        <v>715</v>
      </c>
      <c r="H9" s="66"/>
      <c r="I9" s="66" t="s">
        <v>690</v>
      </c>
      <c r="J9" s="68" t="s">
        <v>691</v>
      </c>
      <c r="K9" s="66" t="s">
        <v>692</v>
      </c>
      <c r="L9" s="66" t="s">
        <v>692</v>
      </c>
      <c r="M9" s="69" t="s">
        <v>693</v>
      </c>
      <c r="N9" s="66"/>
      <c r="O9" s="69" t="s">
        <v>717</v>
      </c>
      <c r="P9" s="66"/>
    </row>
    <row r="10" spans="1:16" ht="15.75" thickBot="1" x14ac:dyDescent="0.35">
      <c r="A10" s="70" t="s">
        <v>718</v>
      </c>
      <c r="B10" s="66"/>
      <c r="C10" s="66" t="s">
        <v>719</v>
      </c>
      <c r="D10" s="67" t="s">
        <v>720</v>
      </c>
      <c r="E10" s="67" t="s">
        <v>16</v>
      </c>
      <c r="F10" s="66" t="s">
        <v>16</v>
      </c>
      <c r="G10" s="66" t="s">
        <v>719</v>
      </c>
      <c r="H10" s="66"/>
      <c r="I10" s="66" t="s">
        <v>690</v>
      </c>
      <c r="J10" s="68" t="s">
        <v>691</v>
      </c>
      <c r="K10" s="66" t="s">
        <v>692</v>
      </c>
      <c r="L10" s="66" t="s">
        <v>692</v>
      </c>
      <c r="M10" s="69" t="s">
        <v>693</v>
      </c>
      <c r="N10" s="66"/>
      <c r="O10" s="69" t="s">
        <v>721</v>
      </c>
      <c r="P10" s="66"/>
    </row>
    <row r="11" spans="1:16" ht="15.75" thickBot="1" x14ac:dyDescent="0.35">
      <c r="A11" s="70" t="s">
        <v>722</v>
      </c>
      <c r="B11" s="66"/>
      <c r="C11" s="66" t="s">
        <v>723</v>
      </c>
      <c r="D11" s="67" t="s">
        <v>724</v>
      </c>
      <c r="E11" s="67" t="s">
        <v>13</v>
      </c>
      <c r="F11" s="66" t="s">
        <v>13</v>
      </c>
      <c r="G11" s="66" t="s">
        <v>723</v>
      </c>
      <c r="H11" s="66"/>
      <c r="I11" s="66" t="s">
        <v>690</v>
      </c>
      <c r="J11" s="68" t="s">
        <v>691</v>
      </c>
      <c r="K11" s="66" t="s">
        <v>692</v>
      </c>
      <c r="L11" s="66" t="s">
        <v>692</v>
      </c>
      <c r="M11" s="69" t="s">
        <v>693</v>
      </c>
      <c r="N11" s="66"/>
      <c r="O11" s="69" t="s">
        <v>725</v>
      </c>
      <c r="P11" s="66"/>
    </row>
    <row r="12" spans="1:16" ht="39.299999999999997" thickBot="1" x14ac:dyDescent="0.35">
      <c r="A12" s="70" t="s">
        <v>726</v>
      </c>
      <c r="B12" s="66"/>
      <c r="C12" s="66" t="s">
        <v>727</v>
      </c>
      <c r="D12" s="67" t="s">
        <v>728</v>
      </c>
      <c r="E12" s="67" t="s">
        <v>7</v>
      </c>
      <c r="F12" s="66" t="s">
        <v>7</v>
      </c>
      <c r="G12" s="66" t="s">
        <v>727</v>
      </c>
      <c r="H12" s="66"/>
      <c r="I12" s="66" t="s">
        <v>690</v>
      </c>
      <c r="J12" s="68" t="s">
        <v>691</v>
      </c>
      <c r="K12" s="66" t="s">
        <v>692</v>
      </c>
      <c r="L12" s="66" t="s">
        <v>692</v>
      </c>
      <c r="M12" s="69" t="s">
        <v>693</v>
      </c>
      <c r="N12" s="66"/>
      <c r="O12" s="69" t="s">
        <v>729</v>
      </c>
      <c r="P12" s="66"/>
    </row>
    <row r="13" spans="1:16" ht="15.75" thickBot="1" x14ac:dyDescent="0.35">
      <c r="A13" s="70" t="s">
        <v>730</v>
      </c>
      <c r="B13" s="66"/>
      <c r="C13" s="66" t="s">
        <v>731</v>
      </c>
      <c r="D13" s="67" t="s">
        <v>732</v>
      </c>
      <c r="E13" s="67" t="s">
        <v>17</v>
      </c>
      <c r="F13" s="66" t="s">
        <v>17</v>
      </c>
      <c r="G13" s="66" t="s">
        <v>731</v>
      </c>
      <c r="H13" s="66"/>
      <c r="I13" s="66" t="s">
        <v>690</v>
      </c>
      <c r="J13" s="68" t="s">
        <v>691</v>
      </c>
      <c r="K13" s="66" t="s">
        <v>692</v>
      </c>
      <c r="L13" s="66" t="s">
        <v>692</v>
      </c>
      <c r="M13" s="69" t="s">
        <v>693</v>
      </c>
      <c r="N13" s="66"/>
      <c r="O13" s="69" t="s">
        <v>733</v>
      </c>
      <c r="P13" s="66"/>
    </row>
    <row r="14" spans="1:16" ht="26.85" thickBot="1" x14ac:dyDescent="0.35">
      <c r="A14" s="70" t="s">
        <v>734</v>
      </c>
      <c r="B14" s="66"/>
      <c r="C14" s="66" t="s">
        <v>735</v>
      </c>
      <c r="D14" s="67" t="s">
        <v>736</v>
      </c>
      <c r="E14" s="67" t="s">
        <v>8</v>
      </c>
      <c r="F14" s="66" t="s">
        <v>8</v>
      </c>
      <c r="G14" s="66" t="s">
        <v>735</v>
      </c>
      <c r="H14" s="66"/>
      <c r="I14" s="66" t="s">
        <v>690</v>
      </c>
      <c r="J14" s="68" t="s">
        <v>691</v>
      </c>
      <c r="K14" s="66" t="s">
        <v>692</v>
      </c>
      <c r="L14" s="66" t="s">
        <v>692</v>
      </c>
      <c r="M14" s="69" t="s">
        <v>693</v>
      </c>
      <c r="N14" s="66"/>
      <c r="O14" s="69" t="s">
        <v>737</v>
      </c>
      <c r="P14" s="66"/>
    </row>
    <row r="15" spans="1:16" ht="15.75" thickBot="1" x14ac:dyDescent="0.35">
      <c r="A15" s="70" t="s">
        <v>738</v>
      </c>
      <c r="B15" s="66"/>
      <c r="C15" s="66" t="s">
        <v>739</v>
      </c>
      <c r="D15" s="67" t="s">
        <v>740</v>
      </c>
      <c r="E15" s="67" t="s">
        <v>9</v>
      </c>
      <c r="F15" s="66" t="s">
        <v>9</v>
      </c>
      <c r="G15" s="66" t="s">
        <v>739</v>
      </c>
      <c r="H15" s="66"/>
      <c r="I15" s="66" t="s">
        <v>690</v>
      </c>
      <c r="J15" s="68" t="s">
        <v>691</v>
      </c>
      <c r="K15" s="66" t="s">
        <v>692</v>
      </c>
      <c r="L15" s="66" t="s">
        <v>692</v>
      </c>
      <c r="M15" s="69" t="s">
        <v>693</v>
      </c>
      <c r="N15" s="66"/>
      <c r="O15" s="69" t="s">
        <v>741</v>
      </c>
      <c r="P15" s="66"/>
    </row>
    <row r="16" spans="1:16" ht="15.75" thickBot="1" x14ac:dyDescent="0.35">
      <c r="A16" s="70" t="s">
        <v>742</v>
      </c>
      <c r="B16" s="66"/>
      <c r="C16" s="66" t="s">
        <v>743</v>
      </c>
      <c r="D16" s="67" t="s">
        <v>744</v>
      </c>
      <c r="E16" s="67" t="s">
        <v>206</v>
      </c>
      <c r="F16" s="66" t="s">
        <v>206</v>
      </c>
      <c r="G16" s="66" t="s">
        <v>743</v>
      </c>
      <c r="H16" s="66"/>
      <c r="I16" s="66" t="s">
        <v>690</v>
      </c>
      <c r="J16" s="68" t="s">
        <v>691</v>
      </c>
      <c r="K16" s="66" t="s">
        <v>692</v>
      </c>
      <c r="L16" s="66" t="s">
        <v>692</v>
      </c>
      <c r="M16" s="69" t="s">
        <v>693</v>
      </c>
      <c r="N16" s="66"/>
      <c r="O16" s="69" t="s">
        <v>745</v>
      </c>
      <c r="P16" s="66"/>
    </row>
    <row r="17" spans="1:16" ht="15.75" thickBot="1" x14ac:dyDescent="0.35">
      <c r="A17" s="70" t="s">
        <v>746</v>
      </c>
      <c r="B17" s="66"/>
      <c r="C17" s="66" t="s">
        <v>747</v>
      </c>
      <c r="D17" s="67" t="s">
        <v>748</v>
      </c>
      <c r="E17" s="67" t="s">
        <v>14</v>
      </c>
      <c r="F17" s="66" t="s">
        <v>14</v>
      </c>
      <c r="G17" s="66" t="s">
        <v>747</v>
      </c>
      <c r="H17" s="66"/>
      <c r="I17" s="66" t="s">
        <v>690</v>
      </c>
      <c r="J17" s="68" t="s">
        <v>691</v>
      </c>
      <c r="K17" s="66" t="s">
        <v>692</v>
      </c>
      <c r="L17" s="66" t="s">
        <v>692</v>
      </c>
      <c r="M17" s="69" t="s">
        <v>693</v>
      </c>
      <c r="N17" s="66"/>
      <c r="O17" s="69" t="s">
        <v>749</v>
      </c>
      <c r="P17" s="66"/>
    </row>
    <row r="18" spans="1:16" ht="15.75" thickBot="1" x14ac:dyDescent="0.35">
      <c r="A18" s="70" t="s">
        <v>750</v>
      </c>
      <c r="B18" s="66"/>
      <c r="C18" s="66" t="s">
        <v>751</v>
      </c>
      <c r="D18" s="67" t="s">
        <v>752</v>
      </c>
      <c r="E18" s="67" t="s">
        <v>10</v>
      </c>
      <c r="F18" s="66" t="s">
        <v>10</v>
      </c>
      <c r="G18" s="66" t="s">
        <v>751</v>
      </c>
      <c r="H18" s="66"/>
      <c r="I18" s="66" t="s">
        <v>690</v>
      </c>
      <c r="J18" s="68" t="s">
        <v>691</v>
      </c>
      <c r="K18" s="66" t="s">
        <v>692</v>
      </c>
      <c r="L18" s="66" t="s">
        <v>692</v>
      </c>
      <c r="M18" s="69" t="s">
        <v>693</v>
      </c>
      <c r="N18" s="66"/>
      <c r="O18" s="69" t="s">
        <v>753</v>
      </c>
      <c r="P18" s="66"/>
    </row>
    <row r="19" spans="1:16" ht="15.75" thickBot="1" x14ac:dyDescent="0.35">
      <c r="A19" s="70" t="s">
        <v>754</v>
      </c>
      <c r="B19" s="66"/>
      <c r="C19" s="66" t="s">
        <v>755</v>
      </c>
      <c r="D19" s="67" t="s">
        <v>756</v>
      </c>
      <c r="E19" s="67" t="s">
        <v>20</v>
      </c>
      <c r="F19" s="66" t="s">
        <v>20</v>
      </c>
      <c r="G19" s="66" t="s">
        <v>755</v>
      </c>
      <c r="H19" s="66"/>
      <c r="I19" s="66" t="s">
        <v>690</v>
      </c>
      <c r="J19" s="68" t="s">
        <v>691</v>
      </c>
      <c r="K19" s="66" t="s">
        <v>692</v>
      </c>
      <c r="L19" s="66" t="s">
        <v>692</v>
      </c>
      <c r="M19" s="69" t="s">
        <v>693</v>
      </c>
      <c r="N19" s="66"/>
      <c r="O19" s="69" t="s">
        <v>757</v>
      </c>
      <c r="P19" s="66"/>
    </row>
    <row r="20" spans="1:16" ht="26.85" thickBot="1" x14ac:dyDescent="0.35">
      <c r="A20" s="70" t="s">
        <v>758</v>
      </c>
      <c r="B20" s="66"/>
      <c r="C20" s="66" t="s">
        <v>759</v>
      </c>
      <c r="D20" s="67" t="s">
        <v>760</v>
      </c>
      <c r="E20" s="67" t="s">
        <v>11</v>
      </c>
      <c r="F20" s="66" t="s">
        <v>11</v>
      </c>
      <c r="G20" s="66" t="s">
        <v>759</v>
      </c>
      <c r="H20" s="66"/>
      <c r="I20" s="66" t="s">
        <v>690</v>
      </c>
      <c r="J20" s="68" t="s">
        <v>691</v>
      </c>
      <c r="K20" s="66" t="s">
        <v>692</v>
      </c>
      <c r="L20" s="66" t="s">
        <v>692</v>
      </c>
      <c r="M20" s="69" t="s">
        <v>693</v>
      </c>
      <c r="N20" s="66"/>
      <c r="O20" s="69" t="s">
        <v>761</v>
      </c>
      <c r="P20" s="66"/>
    </row>
    <row r="21" spans="1:16" ht="26.85" thickBot="1" x14ac:dyDescent="0.35">
      <c r="A21" s="70" t="s">
        <v>762</v>
      </c>
      <c r="B21" s="66"/>
      <c r="C21" s="66" t="s">
        <v>763</v>
      </c>
      <c r="D21" s="67" t="s">
        <v>764</v>
      </c>
      <c r="E21" s="67" t="s">
        <v>19</v>
      </c>
      <c r="F21" s="66" t="s">
        <v>19</v>
      </c>
      <c r="G21" s="66" t="s">
        <v>763</v>
      </c>
      <c r="H21" s="66"/>
      <c r="I21" s="66" t="s">
        <v>690</v>
      </c>
      <c r="J21" s="68" t="s">
        <v>691</v>
      </c>
      <c r="K21" s="66" t="s">
        <v>692</v>
      </c>
      <c r="L21" s="66" t="s">
        <v>692</v>
      </c>
      <c r="M21" s="69" t="s">
        <v>693</v>
      </c>
      <c r="N21" s="66"/>
      <c r="O21" s="69" t="s">
        <v>765</v>
      </c>
      <c r="P21" s="66"/>
    </row>
    <row r="22" spans="1:16" ht="26.85" thickBot="1" x14ac:dyDescent="0.35">
      <c r="A22" s="70" t="s">
        <v>766</v>
      </c>
      <c r="B22" s="66"/>
      <c r="C22" s="66" t="s">
        <v>767</v>
      </c>
      <c r="D22" s="67" t="s">
        <v>768</v>
      </c>
      <c r="E22" s="67" t="s">
        <v>769</v>
      </c>
      <c r="F22" s="66" t="s">
        <v>769</v>
      </c>
      <c r="G22" s="66" t="s">
        <v>767</v>
      </c>
      <c r="H22" s="66"/>
      <c r="I22" s="66" t="s">
        <v>690</v>
      </c>
      <c r="J22" s="68" t="s">
        <v>691</v>
      </c>
      <c r="K22" s="66" t="s">
        <v>692</v>
      </c>
      <c r="L22" s="66" t="s">
        <v>692</v>
      </c>
      <c r="M22" s="69" t="s">
        <v>693</v>
      </c>
      <c r="N22" s="66"/>
      <c r="O22" s="69" t="s">
        <v>770</v>
      </c>
      <c r="P22" s="66"/>
    </row>
    <row r="26" spans="1:16" ht="15.75" thickBot="1" x14ac:dyDescent="0.35"/>
    <row r="27" spans="1:16" ht="15.75" thickBot="1" x14ac:dyDescent="0.35">
      <c r="A27" s="70" t="s">
        <v>771</v>
      </c>
      <c r="C27" s="66" t="s">
        <v>688</v>
      </c>
      <c r="D27" s="67" t="s">
        <v>689</v>
      </c>
      <c r="E27" s="67" t="s">
        <v>1</v>
      </c>
      <c r="F27" s="66" t="s">
        <v>1</v>
      </c>
      <c r="G27" s="66" t="s">
        <v>688</v>
      </c>
      <c r="H27" s="66"/>
      <c r="I27" s="66" t="s">
        <v>812</v>
      </c>
      <c r="J27" s="68" t="s">
        <v>691</v>
      </c>
      <c r="K27" s="66" t="s">
        <v>692</v>
      </c>
      <c r="L27" s="66" t="s">
        <v>692</v>
      </c>
      <c r="M27" s="69" t="s">
        <v>813</v>
      </c>
      <c r="N27" s="66"/>
      <c r="O27" s="69" t="str">
        <f>CONCATENATE(G27,I27,J27,K27,F27,L27,M27)</f>
        <v>auckN.push(history["Auckland"][i].new);</v>
      </c>
    </row>
    <row r="28" spans="1:16" ht="26.85" thickBot="1" x14ac:dyDescent="0.35">
      <c r="A28" s="70" t="s">
        <v>772</v>
      </c>
      <c r="C28" s="66" t="s">
        <v>695</v>
      </c>
      <c r="D28" s="67" t="s">
        <v>696</v>
      </c>
      <c r="E28" s="67" t="s">
        <v>2</v>
      </c>
      <c r="F28" s="66" t="s">
        <v>2</v>
      </c>
      <c r="G28" s="66" t="s">
        <v>695</v>
      </c>
      <c r="H28" s="66"/>
      <c r="I28" s="66" t="s">
        <v>812</v>
      </c>
      <c r="J28" s="68" t="s">
        <v>691</v>
      </c>
      <c r="K28" s="66" t="s">
        <v>692</v>
      </c>
      <c r="L28" s="66" t="s">
        <v>692</v>
      </c>
      <c r="M28" s="69" t="s">
        <v>813</v>
      </c>
      <c r="N28" s="66"/>
      <c r="O28" s="69" t="str">
        <f t="shared" ref="O28:O46" si="0">CONCATENATE(G28,I28,J28,K28,F28,L28,M28)</f>
        <v>bopN.push(history["Bay of Plenty"][i].new);</v>
      </c>
    </row>
    <row r="29" spans="1:16" ht="26.85" thickBot="1" x14ac:dyDescent="0.35">
      <c r="A29" s="70" t="s">
        <v>773</v>
      </c>
      <c r="C29" s="66" t="s">
        <v>699</v>
      </c>
      <c r="D29" s="67" t="s">
        <v>700</v>
      </c>
      <c r="E29" s="67" t="s">
        <v>3</v>
      </c>
      <c r="F29" s="66" t="s">
        <v>3</v>
      </c>
      <c r="G29" s="66" t="s">
        <v>699</v>
      </c>
      <c r="H29" s="66"/>
      <c r="I29" s="66" t="s">
        <v>812</v>
      </c>
      <c r="J29" s="68" t="s">
        <v>691</v>
      </c>
      <c r="K29" s="66" t="s">
        <v>692</v>
      </c>
      <c r="L29" s="66" t="s">
        <v>692</v>
      </c>
      <c r="M29" s="69" t="s">
        <v>813</v>
      </c>
      <c r="N29" s="66"/>
      <c r="O29" s="69" t="str">
        <f t="shared" si="0"/>
        <v>cantN.push(history["Canterbury"][i].new);</v>
      </c>
    </row>
    <row r="30" spans="1:16" ht="26.85" thickBot="1" x14ac:dyDescent="0.35">
      <c r="A30" s="70" t="s">
        <v>774</v>
      </c>
      <c r="C30" s="66" t="s">
        <v>703</v>
      </c>
      <c r="D30" s="67" t="s">
        <v>704</v>
      </c>
      <c r="E30" s="67" t="s">
        <v>4</v>
      </c>
      <c r="F30" s="66" t="s">
        <v>4</v>
      </c>
      <c r="G30" s="66" t="s">
        <v>703</v>
      </c>
      <c r="H30" s="66"/>
      <c r="I30" s="66" t="s">
        <v>812</v>
      </c>
      <c r="J30" s="68" t="s">
        <v>691</v>
      </c>
      <c r="K30" s="66" t="s">
        <v>692</v>
      </c>
      <c r="L30" s="66" t="s">
        <v>692</v>
      </c>
      <c r="M30" s="69" t="s">
        <v>813</v>
      </c>
      <c r="N30" s="66"/>
      <c r="O30" s="69" t="str">
        <f t="shared" si="0"/>
        <v>cacN.push(history["Capital and Coast"][i].new);</v>
      </c>
    </row>
    <row r="31" spans="1:16" ht="26.85" thickBot="1" x14ac:dyDescent="0.35">
      <c r="A31" s="70" t="s">
        <v>775</v>
      </c>
      <c r="C31" s="66" t="s">
        <v>707</v>
      </c>
      <c r="D31" s="67" t="s">
        <v>708</v>
      </c>
      <c r="E31" s="67" t="s">
        <v>5</v>
      </c>
      <c r="F31" s="66" t="s">
        <v>5</v>
      </c>
      <c r="G31" s="66" t="s">
        <v>707</v>
      </c>
      <c r="H31" s="66"/>
      <c r="I31" s="66" t="s">
        <v>812</v>
      </c>
      <c r="J31" s="68" t="s">
        <v>691</v>
      </c>
      <c r="K31" s="66" t="s">
        <v>692</v>
      </c>
      <c r="L31" s="66" t="s">
        <v>692</v>
      </c>
      <c r="M31" s="69" t="s">
        <v>813</v>
      </c>
      <c r="N31" s="66"/>
      <c r="O31" s="69" t="str">
        <f t="shared" si="0"/>
        <v>comaN.push(history["Counties Manukau"][i].new);</v>
      </c>
    </row>
    <row r="32" spans="1:16" ht="26.85" thickBot="1" x14ac:dyDescent="0.35">
      <c r="A32" s="70" t="s">
        <v>776</v>
      </c>
      <c r="C32" s="66" t="s">
        <v>711</v>
      </c>
      <c r="D32" s="67" t="s">
        <v>712</v>
      </c>
      <c r="E32" s="67" t="s">
        <v>6</v>
      </c>
      <c r="F32" s="66" t="s">
        <v>6</v>
      </c>
      <c r="G32" s="66" t="s">
        <v>711</v>
      </c>
      <c r="H32" s="66"/>
      <c r="I32" s="66" t="s">
        <v>812</v>
      </c>
      <c r="J32" s="68" t="s">
        <v>691</v>
      </c>
      <c r="K32" s="66" t="s">
        <v>692</v>
      </c>
      <c r="L32" s="66" t="s">
        <v>692</v>
      </c>
      <c r="M32" s="69" t="s">
        <v>813</v>
      </c>
      <c r="N32" s="66"/>
      <c r="O32" s="69" t="str">
        <f t="shared" si="0"/>
        <v>hbN.push(history["Hawke's Bay"][i].new);</v>
      </c>
    </row>
    <row r="33" spans="1:15" ht="15.75" thickBot="1" x14ac:dyDescent="0.35">
      <c r="A33" s="70" t="s">
        <v>777</v>
      </c>
      <c r="C33" s="66" t="s">
        <v>715</v>
      </c>
      <c r="D33" s="67" t="s">
        <v>716</v>
      </c>
      <c r="E33" s="67" t="s">
        <v>12</v>
      </c>
      <c r="F33" s="66" t="s">
        <v>12</v>
      </c>
      <c r="G33" s="66" t="s">
        <v>715</v>
      </c>
      <c r="H33" s="66"/>
      <c r="I33" s="66" t="s">
        <v>812</v>
      </c>
      <c r="J33" s="68" t="s">
        <v>691</v>
      </c>
      <c r="K33" s="66" t="s">
        <v>692</v>
      </c>
      <c r="L33" s="66" t="s">
        <v>692</v>
      </c>
      <c r="M33" s="69" t="s">
        <v>813</v>
      </c>
      <c r="N33" s="66"/>
      <c r="O33" s="69" t="str">
        <f t="shared" si="0"/>
        <v>huttN.push(history["Hutt Valley"][i].new);</v>
      </c>
    </row>
    <row r="34" spans="1:15" ht="15.75" thickBot="1" x14ac:dyDescent="0.35">
      <c r="A34" s="70" t="s">
        <v>778</v>
      </c>
      <c r="C34" s="66" t="s">
        <v>719</v>
      </c>
      <c r="D34" s="67" t="s">
        <v>720</v>
      </c>
      <c r="E34" s="67" t="s">
        <v>16</v>
      </c>
      <c r="F34" s="66" t="s">
        <v>16</v>
      </c>
      <c r="G34" s="66" t="s">
        <v>719</v>
      </c>
      <c r="H34" s="66"/>
      <c r="I34" s="66" t="s">
        <v>812</v>
      </c>
      <c r="J34" s="68" t="s">
        <v>691</v>
      </c>
      <c r="K34" s="66" t="s">
        <v>692</v>
      </c>
      <c r="L34" s="66" t="s">
        <v>692</v>
      </c>
      <c r="M34" s="69" t="s">
        <v>813</v>
      </c>
      <c r="N34" s="66"/>
      <c r="O34" s="69" t="str">
        <f t="shared" si="0"/>
        <v>lakeN.push(history["Lakes"][i].new);</v>
      </c>
    </row>
    <row r="35" spans="1:15" ht="15.75" thickBot="1" x14ac:dyDescent="0.35">
      <c r="A35" s="70" t="s">
        <v>779</v>
      </c>
      <c r="C35" s="66" t="s">
        <v>723</v>
      </c>
      <c r="D35" s="67" t="s">
        <v>724</v>
      </c>
      <c r="E35" s="67" t="s">
        <v>13</v>
      </c>
      <c r="F35" s="66" t="s">
        <v>13</v>
      </c>
      <c r="G35" s="66" t="s">
        <v>723</v>
      </c>
      <c r="H35" s="66"/>
      <c r="I35" s="66" t="s">
        <v>812</v>
      </c>
      <c r="J35" s="68" t="s">
        <v>691</v>
      </c>
      <c r="K35" s="66" t="s">
        <v>692</v>
      </c>
      <c r="L35" s="66" t="s">
        <v>692</v>
      </c>
      <c r="M35" s="69" t="s">
        <v>813</v>
      </c>
      <c r="N35" s="66"/>
      <c r="O35" s="69" t="str">
        <f t="shared" si="0"/>
        <v>midcN.push(history["MidCentral"][i].new);</v>
      </c>
    </row>
    <row r="36" spans="1:15" ht="39.299999999999997" thickBot="1" x14ac:dyDescent="0.35">
      <c r="A36" s="70" t="s">
        <v>780</v>
      </c>
      <c r="C36" s="66" t="s">
        <v>727</v>
      </c>
      <c r="D36" s="67" t="s">
        <v>728</v>
      </c>
      <c r="E36" s="67" t="s">
        <v>7</v>
      </c>
      <c r="F36" s="66" t="s">
        <v>7</v>
      </c>
      <c r="G36" s="66" t="s">
        <v>727</v>
      </c>
      <c r="H36" s="66"/>
      <c r="I36" s="66" t="s">
        <v>812</v>
      </c>
      <c r="J36" s="68" t="s">
        <v>691</v>
      </c>
      <c r="K36" s="66" t="s">
        <v>692</v>
      </c>
      <c r="L36" s="66" t="s">
        <v>692</v>
      </c>
      <c r="M36" s="69" t="s">
        <v>813</v>
      </c>
      <c r="N36" s="66"/>
      <c r="O36" s="69" t="str">
        <f t="shared" si="0"/>
        <v>nelN.push(history["Nelson Marlborough"][i].new);</v>
      </c>
    </row>
    <row r="37" spans="1:15" ht="15.75" thickBot="1" x14ac:dyDescent="0.35">
      <c r="A37" s="70" t="s">
        <v>781</v>
      </c>
      <c r="C37" s="66" t="s">
        <v>731</v>
      </c>
      <c r="D37" s="67" t="s">
        <v>732</v>
      </c>
      <c r="E37" s="67" t="s">
        <v>17</v>
      </c>
      <c r="F37" s="66" t="s">
        <v>17</v>
      </c>
      <c r="G37" s="66" t="s">
        <v>731</v>
      </c>
      <c r="H37" s="66"/>
      <c r="I37" s="66" t="s">
        <v>812</v>
      </c>
      <c r="J37" s="68" t="s">
        <v>691</v>
      </c>
      <c r="K37" s="66" t="s">
        <v>692</v>
      </c>
      <c r="L37" s="66" t="s">
        <v>692</v>
      </c>
      <c r="M37" s="69" t="s">
        <v>813</v>
      </c>
      <c r="N37" s="66"/>
      <c r="O37" s="69" t="str">
        <f t="shared" si="0"/>
        <v>nlandN.push(history["Northland"][i].new);</v>
      </c>
    </row>
    <row r="38" spans="1:15" ht="26.85" thickBot="1" x14ac:dyDescent="0.35">
      <c r="A38" s="70" t="s">
        <v>782</v>
      </c>
      <c r="C38" s="66" t="s">
        <v>735</v>
      </c>
      <c r="D38" s="67" t="s">
        <v>736</v>
      </c>
      <c r="E38" s="67" t="s">
        <v>8</v>
      </c>
      <c r="F38" s="66" t="s">
        <v>8</v>
      </c>
      <c r="G38" s="66" t="s">
        <v>735</v>
      </c>
      <c r="H38" s="66"/>
      <c r="I38" s="66" t="s">
        <v>812</v>
      </c>
      <c r="J38" s="68" t="s">
        <v>691</v>
      </c>
      <c r="K38" s="66" t="s">
        <v>692</v>
      </c>
      <c r="L38" s="66" t="s">
        <v>692</v>
      </c>
      <c r="M38" s="69" t="s">
        <v>813</v>
      </c>
      <c r="N38" s="66"/>
      <c r="O38" s="69" t="str">
        <f t="shared" si="0"/>
        <v>scantN.push(history["South Canterbury"][i].new);</v>
      </c>
    </row>
    <row r="39" spans="1:15" ht="15.75" thickBot="1" x14ac:dyDescent="0.35">
      <c r="A39" s="70" t="s">
        <v>783</v>
      </c>
      <c r="C39" s="66" t="s">
        <v>739</v>
      </c>
      <c r="D39" s="67" t="s">
        <v>740</v>
      </c>
      <c r="E39" s="67" t="s">
        <v>9</v>
      </c>
      <c r="F39" s="66" t="s">
        <v>9</v>
      </c>
      <c r="G39" s="66" t="s">
        <v>739</v>
      </c>
      <c r="H39" s="66"/>
      <c r="I39" s="66" t="s">
        <v>812</v>
      </c>
      <c r="J39" s="68" t="s">
        <v>691</v>
      </c>
      <c r="K39" s="66" t="s">
        <v>692</v>
      </c>
      <c r="L39" s="66" t="s">
        <v>692</v>
      </c>
      <c r="M39" s="69" t="s">
        <v>813</v>
      </c>
      <c r="N39" s="66"/>
      <c r="O39" s="69" t="str">
        <f t="shared" si="0"/>
        <v>sthrnN.push(history["Southern"][i].new);</v>
      </c>
    </row>
    <row r="40" spans="1:15" ht="15.75" thickBot="1" x14ac:dyDescent="0.35">
      <c r="A40" s="70" t="s">
        <v>784</v>
      </c>
      <c r="C40" s="66" t="s">
        <v>743</v>
      </c>
      <c r="D40" s="67" t="s">
        <v>744</v>
      </c>
      <c r="E40" s="67" t="s">
        <v>206</v>
      </c>
      <c r="F40" s="66" t="s">
        <v>206</v>
      </c>
      <c r="G40" s="66" t="s">
        <v>743</v>
      </c>
      <c r="H40" s="66"/>
      <c r="I40" s="66" t="s">
        <v>812</v>
      </c>
      <c r="J40" s="68" t="s">
        <v>691</v>
      </c>
      <c r="K40" s="66" t="s">
        <v>692</v>
      </c>
      <c r="L40" s="66" t="s">
        <v>692</v>
      </c>
      <c r="M40" s="69" t="s">
        <v>813</v>
      </c>
      <c r="N40" s="66"/>
      <c r="O40" s="69" t="str">
        <f t="shared" si="0"/>
        <v>tairN.push(history["Tairāwhiti"][i].new);</v>
      </c>
    </row>
    <row r="41" spans="1:15" ht="15.75" thickBot="1" x14ac:dyDescent="0.35">
      <c r="A41" s="70" t="s">
        <v>785</v>
      </c>
      <c r="C41" s="66" t="s">
        <v>747</v>
      </c>
      <c r="D41" s="67" t="s">
        <v>748</v>
      </c>
      <c r="E41" s="67" t="s">
        <v>14</v>
      </c>
      <c r="F41" s="66" t="s">
        <v>14</v>
      </c>
      <c r="G41" s="66" t="s">
        <v>747</v>
      </c>
      <c r="H41" s="66"/>
      <c r="I41" s="66" t="s">
        <v>812</v>
      </c>
      <c r="J41" s="68" t="s">
        <v>691</v>
      </c>
      <c r="K41" s="66" t="s">
        <v>692</v>
      </c>
      <c r="L41" s="66" t="s">
        <v>692</v>
      </c>
      <c r="M41" s="69" t="s">
        <v>813</v>
      </c>
      <c r="N41" s="66"/>
      <c r="O41" s="69" t="str">
        <f t="shared" si="0"/>
        <v>tarN.push(history["Taranaki"][i].new);</v>
      </c>
    </row>
    <row r="42" spans="1:15" ht="15.75" thickBot="1" x14ac:dyDescent="0.35">
      <c r="A42" s="70" t="s">
        <v>786</v>
      </c>
      <c r="C42" s="66" t="s">
        <v>751</v>
      </c>
      <c r="D42" s="67" t="s">
        <v>752</v>
      </c>
      <c r="E42" s="67" t="s">
        <v>10</v>
      </c>
      <c r="F42" s="66" t="s">
        <v>10</v>
      </c>
      <c r="G42" s="66" t="s">
        <v>751</v>
      </c>
      <c r="H42" s="66"/>
      <c r="I42" s="66" t="s">
        <v>812</v>
      </c>
      <c r="J42" s="68" t="s">
        <v>691</v>
      </c>
      <c r="K42" s="66" t="s">
        <v>692</v>
      </c>
      <c r="L42" s="66" t="s">
        <v>692</v>
      </c>
      <c r="M42" s="69" t="s">
        <v>813</v>
      </c>
      <c r="N42" s="66"/>
      <c r="O42" s="69" t="str">
        <f t="shared" si="0"/>
        <v>waikN.push(history["Waikato"][i].new);</v>
      </c>
    </row>
    <row r="43" spans="1:15" ht="15.75" thickBot="1" x14ac:dyDescent="0.35">
      <c r="A43" s="70" t="s">
        <v>787</v>
      </c>
      <c r="C43" s="66" t="s">
        <v>755</v>
      </c>
      <c r="D43" s="67" t="s">
        <v>756</v>
      </c>
      <c r="E43" s="67" t="s">
        <v>20</v>
      </c>
      <c r="F43" s="66" t="s">
        <v>20</v>
      </c>
      <c r="G43" s="66" t="s">
        <v>755</v>
      </c>
      <c r="H43" s="66"/>
      <c r="I43" s="66" t="s">
        <v>812</v>
      </c>
      <c r="J43" s="68" t="s">
        <v>691</v>
      </c>
      <c r="K43" s="66" t="s">
        <v>692</v>
      </c>
      <c r="L43" s="66" t="s">
        <v>692</v>
      </c>
      <c r="M43" s="69" t="s">
        <v>813</v>
      </c>
      <c r="N43" s="66"/>
      <c r="O43" s="69" t="str">
        <f t="shared" si="0"/>
        <v>wairaN.push(history["Wairarapa"][i].new);</v>
      </c>
    </row>
    <row r="44" spans="1:15" ht="26.85" thickBot="1" x14ac:dyDescent="0.35">
      <c r="A44" s="70" t="s">
        <v>788</v>
      </c>
      <c r="C44" s="66" t="s">
        <v>759</v>
      </c>
      <c r="D44" s="67" t="s">
        <v>760</v>
      </c>
      <c r="E44" s="67" t="s">
        <v>11</v>
      </c>
      <c r="F44" s="66" t="s">
        <v>11</v>
      </c>
      <c r="G44" s="66" t="s">
        <v>759</v>
      </c>
      <c r="H44" s="66"/>
      <c r="I44" s="66" t="s">
        <v>812</v>
      </c>
      <c r="J44" s="68" t="s">
        <v>691</v>
      </c>
      <c r="K44" s="66" t="s">
        <v>692</v>
      </c>
      <c r="L44" s="66" t="s">
        <v>692</v>
      </c>
      <c r="M44" s="69" t="s">
        <v>813</v>
      </c>
      <c r="N44" s="66"/>
      <c r="O44" s="69" t="str">
        <f t="shared" si="0"/>
        <v>waitN.push(history["Waitemata"][i].new);</v>
      </c>
    </row>
    <row r="45" spans="1:15" ht="26.85" thickBot="1" x14ac:dyDescent="0.35">
      <c r="A45" s="70" t="s">
        <v>789</v>
      </c>
      <c r="C45" s="66" t="s">
        <v>763</v>
      </c>
      <c r="D45" s="67" t="s">
        <v>764</v>
      </c>
      <c r="E45" s="67" t="s">
        <v>19</v>
      </c>
      <c r="F45" s="66" t="s">
        <v>19</v>
      </c>
      <c r="G45" s="66" t="s">
        <v>763</v>
      </c>
      <c r="H45" s="66"/>
      <c r="I45" s="66" t="s">
        <v>812</v>
      </c>
      <c r="J45" s="68" t="s">
        <v>691</v>
      </c>
      <c r="K45" s="66" t="s">
        <v>692</v>
      </c>
      <c r="L45" s="66" t="s">
        <v>692</v>
      </c>
      <c r="M45" s="69" t="s">
        <v>813</v>
      </c>
      <c r="N45" s="66"/>
      <c r="O45" s="69" t="str">
        <f t="shared" si="0"/>
        <v>wcoastN.push(history["West Coast"][i].new);</v>
      </c>
    </row>
    <row r="46" spans="1:15" ht="26.85" thickBot="1" x14ac:dyDescent="0.35">
      <c r="A46" s="70" t="s">
        <v>790</v>
      </c>
      <c r="C46" s="66" t="s">
        <v>767</v>
      </c>
      <c r="D46" s="67" t="s">
        <v>768</v>
      </c>
      <c r="E46" s="67" t="s">
        <v>769</v>
      </c>
      <c r="F46" s="66" t="s">
        <v>769</v>
      </c>
      <c r="G46" s="66" t="s">
        <v>767</v>
      </c>
      <c r="H46" s="66"/>
      <c r="I46" s="66" t="s">
        <v>812</v>
      </c>
      <c r="J46" s="68" t="s">
        <v>691</v>
      </c>
      <c r="K46" s="66" t="s">
        <v>692</v>
      </c>
      <c r="L46" s="66" t="s">
        <v>692</v>
      </c>
      <c r="M46" s="69" t="s">
        <v>813</v>
      </c>
      <c r="N46" s="66"/>
      <c r="O46" s="69" t="str">
        <f t="shared" si="0"/>
        <v>whanN.push(history["​Whanganui"][i].new);</v>
      </c>
    </row>
    <row r="47" spans="1:15" ht="15.75" thickBot="1" x14ac:dyDescent="0.35">
      <c r="A47" s="71"/>
    </row>
    <row r="48" spans="1:15" ht="15.75" thickBot="1" x14ac:dyDescent="0.35"/>
    <row r="49" spans="1:15" ht="15.75" thickBot="1" x14ac:dyDescent="0.35">
      <c r="A49" s="70" t="s">
        <v>791</v>
      </c>
      <c r="C49" s="66" t="s">
        <v>688</v>
      </c>
      <c r="D49" s="67" t="s">
        <v>689</v>
      </c>
      <c r="E49" s="67" t="s">
        <v>1</v>
      </c>
      <c r="F49" s="66" t="s">
        <v>1</v>
      </c>
      <c r="G49" s="66" t="s">
        <v>688</v>
      </c>
      <c r="H49" s="66"/>
      <c r="I49" s="66" t="s">
        <v>811</v>
      </c>
      <c r="J49" s="68" t="s">
        <v>691</v>
      </c>
      <c r="K49" s="66" t="s">
        <v>692</v>
      </c>
      <c r="L49" s="66" t="s">
        <v>692</v>
      </c>
      <c r="M49" s="69" t="s">
        <v>814</v>
      </c>
      <c r="N49" s="66"/>
      <c r="O49" s="69" t="str">
        <f>CONCATENATE(G49,I49,J49,K49,F49,L49,M49)</f>
        <v>auckT.push(history["Auckland"][i].total);</v>
      </c>
    </row>
    <row r="50" spans="1:15" ht="26.85" thickBot="1" x14ac:dyDescent="0.35">
      <c r="A50" s="70" t="s">
        <v>792</v>
      </c>
      <c r="C50" s="66" t="s">
        <v>695</v>
      </c>
      <c r="D50" s="67" t="s">
        <v>696</v>
      </c>
      <c r="E50" s="67" t="s">
        <v>2</v>
      </c>
      <c r="F50" s="66" t="s">
        <v>2</v>
      </c>
      <c r="G50" s="66" t="s">
        <v>695</v>
      </c>
      <c r="H50" s="66"/>
      <c r="I50" s="66" t="s">
        <v>811</v>
      </c>
      <c r="J50" s="68" t="s">
        <v>691</v>
      </c>
      <c r="K50" s="66" t="s">
        <v>692</v>
      </c>
      <c r="L50" s="66" t="s">
        <v>692</v>
      </c>
      <c r="M50" s="69" t="s">
        <v>814</v>
      </c>
      <c r="N50" s="66"/>
      <c r="O50" s="69" t="str">
        <f t="shared" ref="O50:O68" si="1">CONCATENATE(G50,I50,J50,K50,F50,L50,M50)</f>
        <v>bopT.push(history["Bay of Plenty"][i].total);</v>
      </c>
    </row>
    <row r="51" spans="1:15" ht="26.85" thickBot="1" x14ac:dyDescent="0.35">
      <c r="A51" s="70" t="s">
        <v>793</v>
      </c>
      <c r="C51" s="66" t="s">
        <v>699</v>
      </c>
      <c r="D51" s="67" t="s">
        <v>700</v>
      </c>
      <c r="E51" s="67" t="s">
        <v>3</v>
      </c>
      <c r="F51" s="66" t="s">
        <v>3</v>
      </c>
      <c r="G51" s="66" t="s">
        <v>699</v>
      </c>
      <c r="H51" s="66"/>
      <c r="I51" s="66" t="s">
        <v>811</v>
      </c>
      <c r="J51" s="68" t="s">
        <v>691</v>
      </c>
      <c r="K51" s="66" t="s">
        <v>692</v>
      </c>
      <c r="L51" s="66" t="s">
        <v>692</v>
      </c>
      <c r="M51" s="69" t="s">
        <v>814</v>
      </c>
      <c r="N51" s="66"/>
      <c r="O51" s="69" t="str">
        <f t="shared" si="1"/>
        <v>cantT.push(history["Canterbury"][i].total);</v>
      </c>
    </row>
    <row r="52" spans="1:15" ht="26.85" thickBot="1" x14ac:dyDescent="0.35">
      <c r="A52" s="70" t="s">
        <v>794</v>
      </c>
      <c r="C52" s="66" t="s">
        <v>703</v>
      </c>
      <c r="D52" s="67" t="s">
        <v>704</v>
      </c>
      <c r="E52" s="67" t="s">
        <v>4</v>
      </c>
      <c r="F52" s="66" t="s">
        <v>4</v>
      </c>
      <c r="G52" s="66" t="s">
        <v>703</v>
      </c>
      <c r="H52" s="66"/>
      <c r="I52" s="66" t="s">
        <v>811</v>
      </c>
      <c r="J52" s="68" t="s">
        <v>691</v>
      </c>
      <c r="K52" s="66" t="s">
        <v>692</v>
      </c>
      <c r="L52" s="66" t="s">
        <v>692</v>
      </c>
      <c r="M52" s="69" t="s">
        <v>814</v>
      </c>
      <c r="N52" s="66"/>
      <c r="O52" s="69" t="str">
        <f t="shared" si="1"/>
        <v>cacT.push(history["Capital and Coast"][i].total);</v>
      </c>
    </row>
    <row r="53" spans="1:15" ht="26.85" thickBot="1" x14ac:dyDescent="0.35">
      <c r="A53" s="70" t="s">
        <v>795</v>
      </c>
      <c r="C53" s="66" t="s">
        <v>707</v>
      </c>
      <c r="D53" s="67" t="s">
        <v>708</v>
      </c>
      <c r="E53" s="67" t="s">
        <v>5</v>
      </c>
      <c r="F53" s="66" t="s">
        <v>5</v>
      </c>
      <c r="G53" s="66" t="s">
        <v>707</v>
      </c>
      <c r="H53" s="66"/>
      <c r="I53" s="66" t="s">
        <v>811</v>
      </c>
      <c r="J53" s="68" t="s">
        <v>691</v>
      </c>
      <c r="K53" s="66" t="s">
        <v>692</v>
      </c>
      <c r="L53" s="66" t="s">
        <v>692</v>
      </c>
      <c r="M53" s="69" t="s">
        <v>814</v>
      </c>
      <c r="N53" s="66"/>
      <c r="O53" s="69" t="str">
        <f t="shared" si="1"/>
        <v>comaT.push(history["Counties Manukau"][i].total);</v>
      </c>
    </row>
    <row r="54" spans="1:15" ht="26.85" thickBot="1" x14ac:dyDescent="0.35">
      <c r="A54" s="70" t="s">
        <v>796</v>
      </c>
      <c r="C54" s="66" t="s">
        <v>711</v>
      </c>
      <c r="D54" s="67" t="s">
        <v>712</v>
      </c>
      <c r="E54" s="67" t="s">
        <v>6</v>
      </c>
      <c r="F54" s="66" t="s">
        <v>6</v>
      </c>
      <c r="G54" s="66" t="s">
        <v>711</v>
      </c>
      <c r="H54" s="66"/>
      <c r="I54" s="66" t="s">
        <v>811</v>
      </c>
      <c r="J54" s="68" t="s">
        <v>691</v>
      </c>
      <c r="K54" s="66" t="s">
        <v>692</v>
      </c>
      <c r="L54" s="66" t="s">
        <v>692</v>
      </c>
      <c r="M54" s="69" t="s">
        <v>814</v>
      </c>
      <c r="N54" s="66"/>
      <c r="O54" s="69" t="str">
        <f t="shared" si="1"/>
        <v>hbT.push(history["Hawke's Bay"][i].total);</v>
      </c>
    </row>
    <row r="55" spans="1:15" ht="15.75" thickBot="1" x14ac:dyDescent="0.35">
      <c r="A55" s="70" t="s">
        <v>797</v>
      </c>
      <c r="C55" s="66" t="s">
        <v>715</v>
      </c>
      <c r="D55" s="67" t="s">
        <v>716</v>
      </c>
      <c r="E55" s="67" t="s">
        <v>12</v>
      </c>
      <c r="F55" s="66" t="s">
        <v>12</v>
      </c>
      <c r="G55" s="66" t="s">
        <v>715</v>
      </c>
      <c r="H55" s="66"/>
      <c r="I55" s="66" t="s">
        <v>811</v>
      </c>
      <c r="J55" s="68" t="s">
        <v>691</v>
      </c>
      <c r="K55" s="66" t="s">
        <v>692</v>
      </c>
      <c r="L55" s="66" t="s">
        <v>692</v>
      </c>
      <c r="M55" s="69" t="s">
        <v>814</v>
      </c>
      <c r="N55" s="66"/>
      <c r="O55" s="69" t="str">
        <f t="shared" si="1"/>
        <v>huttT.push(history["Hutt Valley"][i].total);</v>
      </c>
    </row>
    <row r="56" spans="1:15" ht="15.75" thickBot="1" x14ac:dyDescent="0.35">
      <c r="A56" s="70" t="s">
        <v>798</v>
      </c>
      <c r="C56" s="66" t="s">
        <v>719</v>
      </c>
      <c r="D56" s="67" t="s">
        <v>720</v>
      </c>
      <c r="E56" s="67" t="s">
        <v>16</v>
      </c>
      <c r="F56" s="66" t="s">
        <v>16</v>
      </c>
      <c r="G56" s="66" t="s">
        <v>719</v>
      </c>
      <c r="H56" s="66"/>
      <c r="I56" s="66" t="s">
        <v>811</v>
      </c>
      <c r="J56" s="68" t="s">
        <v>691</v>
      </c>
      <c r="K56" s="66" t="s">
        <v>692</v>
      </c>
      <c r="L56" s="66" t="s">
        <v>692</v>
      </c>
      <c r="M56" s="69" t="s">
        <v>814</v>
      </c>
      <c r="N56" s="66"/>
      <c r="O56" s="69" t="str">
        <f t="shared" si="1"/>
        <v>lakeT.push(history["Lakes"][i].total);</v>
      </c>
    </row>
    <row r="57" spans="1:15" ht="15.75" thickBot="1" x14ac:dyDescent="0.35">
      <c r="A57" s="70" t="s">
        <v>799</v>
      </c>
      <c r="C57" s="66" t="s">
        <v>723</v>
      </c>
      <c r="D57" s="67" t="s">
        <v>724</v>
      </c>
      <c r="E57" s="67" t="s">
        <v>13</v>
      </c>
      <c r="F57" s="66" t="s">
        <v>13</v>
      </c>
      <c r="G57" s="66" t="s">
        <v>723</v>
      </c>
      <c r="H57" s="66"/>
      <c r="I57" s="66" t="s">
        <v>811</v>
      </c>
      <c r="J57" s="68" t="s">
        <v>691</v>
      </c>
      <c r="K57" s="66" t="s">
        <v>692</v>
      </c>
      <c r="L57" s="66" t="s">
        <v>692</v>
      </c>
      <c r="M57" s="69" t="s">
        <v>814</v>
      </c>
      <c r="N57" s="66"/>
      <c r="O57" s="69" t="str">
        <f t="shared" si="1"/>
        <v>midcT.push(history["MidCentral"][i].total);</v>
      </c>
    </row>
    <row r="58" spans="1:15" ht="39.299999999999997" thickBot="1" x14ac:dyDescent="0.35">
      <c r="A58" s="70" t="s">
        <v>800</v>
      </c>
      <c r="C58" s="66" t="s">
        <v>727</v>
      </c>
      <c r="D58" s="67" t="s">
        <v>728</v>
      </c>
      <c r="E58" s="67" t="s">
        <v>7</v>
      </c>
      <c r="F58" s="66" t="s">
        <v>7</v>
      </c>
      <c r="G58" s="66" t="s">
        <v>727</v>
      </c>
      <c r="H58" s="66"/>
      <c r="I58" s="66" t="s">
        <v>811</v>
      </c>
      <c r="J58" s="68" t="s">
        <v>691</v>
      </c>
      <c r="K58" s="66" t="s">
        <v>692</v>
      </c>
      <c r="L58" s="66" t="s">
        <v>692</v>
      </c>
      <c r="M58" s="69" t="s">
        <v>814</v>
      </c>
      <c r="N58" s="66"/>
      <c r="O58" s="69" t="str">
        <f t="shared" si="1"/>
        <v>nelT.push(history["Nelson Marlborough"][i].total);</v>
      </c>
    </row>
    <row r="59" spans="1:15" ht="15.75" thickBot="1" x14ac:dyDescent="0.35">
      <c r="A59" s="70" t="s">
        <v>801</v>
      </c>
      <c r="C59" s="66" t="s">
        <v>731</v>
      </c>
      <c r="D59" s="67" t="s">
        <v>732</v>
      </c>
      <c r="E59" s="67" t="s">
        <v>17</v>
      </c>
      <c r="F59" s="66" t="s">
        <v>17</v>
      </c>
      <c r="G59" s="66" t="s">
        <v>731</v>
      </c>
      <c r="H59" s="66"/>
      <c r="I59" s="66" t="s">
        <v>811</v>
      </c>
      <c r="J59" s="68" t="s">
        <v>691</v>
      </c>
      <c r="K59" s="66" t="s">
        <v>692</v>
      </c>
      <c r="L59" s="66" t="s">
        <v>692</v>
      </c>
      <c r="M59" s="69" t="s">
        <v>814</v>
      </c>
      <c r="N59" s="66"/>
      <c r="O59" s="69" t="str">
        <f t="shared" si="1"/>
        <v>nlandT.push(history["Northland"][i].total);</v>
      </c>
    </row>
    <row r="60" spans="1:15" ht="26.85" thickBot="1" x14ac:dyDescent="0.35">
      <c r="A60" s="70" t="s">
        <v>802</v>
      </c>
      <c r="C60" s="66" t="s">
        <v>735</v>
      </c>
      <c r="D60" s="67" t="s">
        <v>736</v>
      </c>
      <c r="E60" s="67" t="s">
        <v>8</v>
      </c>
      <c r="F60" s="66" t="s">
        <v>8</v>
      </c>
      <c r="G60" s="66" t="s">
        <v>735</v>
      </c>
      <c r="H60" s="66"/>
      <c r="I60" s="66" t="s">
        <v>811</v>
      </c>
      <c r="J60" s="68" t="s">
        <v>691</v>
      </c>
      <c r="K60" s="66" t="s">
        <v>692</v>
      </c>
      <c r="L60" s="66" t="s">
        <v>692</v>
      </c>
      <c r="M60" s="69" t="s">
        <v>814</v>
      </c>
      <c r="N60" s="66"/>
      <c r="O60" s="69" t="str">
        <f t="shared" si="1"/>
        <v>scantT.push(history["South Canterbury"][i].total);</v>
      </c>
    </row>
    <row r="61" spans="1:15" ht="15.75" thickBot="1" x14ac:dyDescent="0.35">
      <c r="A61" s="70" t="s">
        <v>803</v>
      </c>
      <c r="C61" s="66" t="s">
        <v>739</v>
      </c>
      <c r="D61" s="67" t="s">
        <v>740</v>
      </c>
      <c r="E61" s="67" t="s">
        <v>9</v>
      </c>
      <c r="F61" s="66" t="s">
        <v>9</v>
      </c>
      <c r="G61" s="66" t="s">
        <v>739</v>
      </c>
      <c r="H61" s="66"/>
      <c r="I61" s="66" t="s">
        <v>811</v>
      </c>
      <c r="J61" s="68" t="s">
        <v>691</v>
      </c>
      <c r="K61" s="66" t="s">
        <v>692</v>
      </c>
      <c r="L61" s="66" t="s">
        <v>692</v>
      </c>
      <c r="M61" s="69" t="s">
        <v>814</v>
      </c>
      <c r="N61" s="66"/>
      <c r="O61" s="69" t="str">
        <f t="shared" si="1"/>
        <v>sthrnT.push(history["Southern"][i].total);</v>
      </c>
    </row>
    <row r="62" spans="1:15" ht="15.75" thickBot="1" x14ac:dyDescent="0.35">
      <c r="A62" s="70" t="s">
        <v>804</v>
      </c>
      <c r="C62" s="66" t="s">
        <v>743</v>
      </c>
      <c r="D62" s="67" t="s">
        <v>744</v>
      </c>
      <c r="E62" s="67" t="s">
        <v>206</v>
      </c>
      <c r="F62" s="66" t="s">
        <v>206</v>
      </c>
      <c r="G62" s="66" t="s">
        <v>743</v>
      </c>
      <c r="H62" s="66"/>
      <c r="I62" s="66" t="s">
        <v>811</v>
      </c>
      <c r="J62" s="68" t="s">
        <v>691</v>
      </c>
      <c r="K62" s="66" t="s">
        <v>692</v>
      </c>
      <c r="L62" s="66" t="s">
        <v>692</v>
      </c>
      <c r="M62" s="69" t="s">
        <v>814</v>
      </c>
      <c r="N62" s="66"/>
      <c r="O62" s="69" t="str">
        <f t="shared" si="1"/>
        <v>tairT.push(history["Tairāwhiti"][i].total);</v>
      </c>
    </row>
    <row r="63" spans="1:15" ht="15.75" thickBot="1" x14ac:dyDescent="0.35">
      <c r="A63" s="70" t="s">
        <v>805</v>
      </c>
      <c r="C63" s="66" t="s">
        <v>747</v>
      </c>
      <c r="D63" s="67" t="s">
        <v>748</v>
      </c>
      <c r="E63" s="67" t="s">
        <v>14</v>
      </c>
      <c r="F63" s="66" t="s">
        <v>14</v>
      </c>
      <c r="G63" s="66" t="s">
        <v>747</v>
      </c>
      <c r="H63" s="66"/>
      <c r="I63" s="66" t="s">
        <v>811</v>
      </c>
      <c r="J63" s="68" t="s">
        <v>691</v>
      </c>
      <c r="K63" s="66" t="s">
        <v>692</v>
      </c>
      <c r="L63" s="66" t="s">
        <v>692</v>
      </c>
      <c r="M63" s="69" t="s">
        <v>814</v>
      </c>
      <c r="N63" s="66"/>
      <c r="O63" s="69" t="str">
        <f t="shared" si="1"/>
        <v>tarT.push(history["Taranaki"][i].total);</v>
      </c>
    </row>
    <row r="64" spans="1:15" ht="15.75" thickBot="1" x14ac:dyDescent="0.35">
      <c r="A64" s="70" t="s">
        <v>806</v>
      </c>
      <c r="C64" s="66" t="s">
        <v>751</v>
      </c>
      <c r="D64" s="67" t="s">
        <v>752</v>
      </c>
      <c r="E64" s="67" t="s">
        <v>10</v>
      </c>
      <c r="F64" s="66" t="s">
        <v>10</v>
      </c>
      <c r="G64" s="66" t="s">
        <v>751</v>
      </c>
      <c r="H64" s="66"/>
      <c r="I64" s="66" t="s">
        <v>811</v>
      </c>
      <c r="J64" s="68" t="s">
        <v>691</v>
      </c>
      <c r="K64" s="66" t="s">
        <v>692</v>
      </c>
      <c r="L64" s="66" t="s">
        <v>692</v>
      </c>
      <c r="M64" s="69" t="s">
        <v>814</v>
      </c>
      <c r="N64" s="66"/>
      <c r="O64" s="69" t="str">
        <f t="shared" si="1"/>
        <v>waikT.push(history["Waikato"][i].total);</v>
      </c>
    </row>
    <row r="65" spans="1:15" ht="15.75" thickBot="1" x14ac:dyDescent="0.35">
      <c r="A65" s="70" t="s">
        <v>807</v>
      </c>
      <c r="C65" s="66" t="s">
        <v>755</v>
      </c>
      <c r="D65" s="67" t="s">
        <v>756</v>
      </c>
      <c r="E65" s="67" t="s">
        <v>20</v>
      </c>
      <c r="F65" s="66" t="s">
        <v>20</v>
      </c>
      <c r="G65" s="66" t="s">
        <v>755</v>
      </c>
      <c r="H65" s="66"/>
      <c r="I65" s="66" t="s">
        <v>811</v>
      </c>
      <c r="J65" s="68" t="s">
        <v>691</v>
      </c>
      <c r="K65" s="66" t="s">
        <v>692</v>
      </c>
      <c r="L65" s="66" t="s">
        <v>692</v>
      </c>
      <c r="M65" s="69" t="s">
        <v>814</v>
      </c>
      <c r="N65" s="66"/>
      <c r="O65" s="69" t="str">
        <f t="shared" si="1"/>
        <v>wairaT.push(history["Wairarapa"][i].total);</v>
      </c>
    </row>
    <row r="66" spans="1:15" ht="26.85" thickBot="1" x14ac:dyDescent="0.35">
      <c r="A66" s="70" t="s">
        <v>808</v>
      </c>
      <c r="C66" s="66" t="s">
        <v>759</v>
      </c>
      <c r="D66" s="67" t="s">
        <v>760</v>
      </c>
      <c r="E66" s="67" t="s">
        <v>11</v>
      </c>
      <c r="F66" s="66" t="s">
        <v>11</v>
      </c>
      <c r="G66" s="66" t="s">
        <v>759</v>
      </c>
      <c r="H66" s="66"/>
      <c r="I66" s="66" t="s">
        <v>811</v>
      </c>
      <c r="J66" s="68" t="s">
        <v>691</v>
      </c>
      <c r="K66" s="66" t="s">
        <v>692</v>
      </c>
      <c r="L66" s="66" t="s">
        <v>692</v>
      </c>
      <c r="M66" s="69" t="s">
        <v>814</v>
      </c>
      <c r="N66" s="66"/>
      <c r="O66" s="69" t="str">
        <f t="shared" si="1"/>
        <v>waitT.push(history["Waitemata"][i].total);</v>
      </c>
    </row>
    <row r="67" spans="1:15" ht="26.85" thickBot="1" x14ac:dyDescent="0.35">
      <c r="A67" s="70" t="s">
        <v>809</v>
      </c>
      <c r="C67" s="66" t="s">
        <v>763</v>
      </c>
      <c r="D67" s="67" t="s">
        <v>764</v>
      </c>
      <c r="E67" s="67" t="s">
        <v>19</v>
      </c>
      <c r="F67" s="66" t="s">
        <v>19</v>
      </c>
      <c r="G67" s="66" t="s">
        <v>763</v>
      </c>
      <c r="H67" s="66"/>
      <c r="I67" s="66" t="s">
        <v>811</v>
      </c>
      <c r="J67" s="68" t="s">
        <v>691</v>
      </c>
      <c r="K67" s="66" t="s">
        <v>692</v>
      </c>
      <c r="L67" s="66" t="s">
        <v>692</v>
      </c>
      <c r="M67" s="69" t="s">
        <v>814</v>
      </c>
      <c r="N67" s="66"/>
      <c r="O67" s="69" t="str">
        <f t="shared" si="1"/>
        <v>wcoastT.push(history["West Coast"][i].total);</v>
      </c>
    </row>
    <row r="68" spans="1:15" ht="26.85" thickBot="1" x14ac:dyDescent="0.35">
      <c r="A68" s="70" t="s">
        <v>810</v>
      </c>
      <c r="C68" s="66" t="s">
        <v>767</v>
      </c>
      <c r="D68" s="67" t="s">
        <v>768</v>
      </c>
      <c r="E68" s="67" t="s">
        <v>769</v>
      </c>
      <c r="F68" s="66" t="s">
        <v>769</v>
      </c>
      <c r="G68" s="66" t="s">
        <v>767</v>
      </c>
      <c r="H68" s="66"/>
      <c r="I68" s="66" t="s">
        <v>811</v>
      </c>
      <c r="J68" s="68" t="s">
        <v>691</v>
      </c>
      <c r="K68" s="66" t="s">
        <v>692</v>
      </c>
      <c r="L68" s="66" t="s">
        <v>692</v>
      </c>
      <c r="M68" s="69" t="s">
        <v>814</v>
      </c>
      <c r="N68" s="66"/>
      <c r="O68" s="69" t="str">
        <f t="shared" si="1"/>
        <v>whanT.push(history["​Whanganui"][i].total);</v>
      </c>
    </row>
    <row r="69" spans="1:15" ht="15.75" thickBot="1" x14ac:dyDescent="0.35">
      <c r="A69" s="71"/>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E02673-EF05-4D32-8597-F46EC81E6C19}">
  <dimension ref="A3:T27"/>
  <sheetViews>
    <sheetView workbookViewId="0">
      <selection activeCell="I45" sqref="I45"/>
    </sheetView>
  </sheetViews>
  <sheetFormatPr defaultRowHeight="15.05" x14ac:dyDescent="0.3"/>
  <cols>
    <col min="17" max="17" width="8.88671875" style="6"/>
    <col min="20" max="20" width="8.88671875" style="6"/>
  </cols>
  <sheetData>
    <row r="3" spans="1:20" x14ac:dyDescent="0.3">
      <c r="D3" s="72" t="s">
        <v>830</v>
      </c>
      <c r="E3" s="13"/>
      <c r="F3" s="13"/>
      <c r="G3" s="13"/>
      <c r="H3" s="13"/>
      <c r="I3" s="13"/>
      <c r="J3" s="13"/>
    </row>
    <row r="4" spans="1:20" ht="15.75" x14ac:dyDescent="0.3">
      <c r="L4" s="74" t="s">
        <v>852</v>
      </c>
    </row>
    <row r="7" spans="1:20" ht="15.75" x14ac:dyDescent="0.3">
      <c r="A7" s="73" t="s">
        <v>850</v>
      </c>
      <c r="B7" s="6"/>
      <c r="C7" s="6"/>
      <c r="D7" s="6"/>
      <c r="E7" s="6"/>
      <c r="F7" s="6" t="str">
        <f>MID(A7,9,G7)</f>
        <v>auckT</v>
      </c>
      <c r="G7" s="6">
        <v>5</v>
      </c>
      <c r="H7" s="6"/>
      <c r="I7" s="6"/>
      <c r="J7" s="6" t="s">
        <v>853</v>
      </c>
      <c r="K7" s="74" t="s">
        <v>854</v>
      </c>
      <c r="L7" t="s">
        <v>851</v>
      </c>
      <c r="M7" t="s">
        <v>855</v>
      </c>
      <c r="N7" s="48" t="s">
        <v>856</v>
      </c>
      <c r="O7" s="48" t="s">
        <v>370</v>
      </c>
      <c r="P7" t="str">
        <f>CONCATENATE(J7,F7,L7,F7,M7,O7)</f>
        <v>${auckT[auckT.length-1]}</v>
      </c>
      <c r="Q7" s="6" t="s">
        <v>877</v>
      </c>
      <c r="S7" s="2" t="str">
        <f>CONCATENATE(J7,K7,F7,L7,F7,M7,N7)</f>
        <v>${cirRad*auckT[auckT.length-1]+0.25}</v>
      </c>
      <c r="T7" s="6" t="s">
        <v>857</v>
      </c>
    </row>
    <row r="8" spans="1:20" ht="15.75" x14ac:dyDescent="0.3">
      <c r="A8" s="73" t="s">
        <v>831</v>
      </c>
      <c r="B8" s="6"/>
      <c r="C8" s="6"/>
      <c r="D8" s="6"/>
      <c r="E8" s="6"/>
      <c r="F8" s="6" t="str">
        <f t="shared" ref="F8:F27" si="0">MID(A8,9,G8)</f>
        <v>bopT</v>
      </c>
      <c r="G8" s="6">
        <v>4</v>
      </c>
      <c r="H8" s="6"/>
      <c r="I8" s="6"/>
      <c r="J8" s="6" t="s">
        <v>853</v>
      </c>
      <c r="K8" s="74" t="s">
        <v>854</v>
      </c>
      <c r="L8" t="s">
        <v>851</v>
      </c>
      <c r="M8" t="s">
        <v>855</v>
      </c>
      <c r="N8" s="48" t="s">
        <v>856</v>
      </c>
      <c r="O8" s="48" t="s">
        <v>370</v>
      </c>
      <c r="P8" t="str">
        <f t="shared" ref="P8:P26" si="1">CONCATENATE(J8,F8,L8,F8,M8,O8)</f>
        <v>${bopT[bopT.length-1]}</v>
      </c>
      <c r="Q8" s="6" t="s">
        <v>878</v>
      </c>
      <c r="S8" s="2" t="str">
        <f t="shared" ref="S8:S26" si="2">CONCATENATE(J8,K8,F8,L8,F8,M8,N8)</f>
        <v>${cirRad*bopT[bopT.length-1]+0.25}</v>
      </c>
      <c r="T8" s="6" t="s">
        <v>858</v>
      </c>
    </row>
    <row r="9" spans="1:20" ht="15.75" x14ac:dyDescent="0.3">
      <c r="A9" s="73" t="s">
        <v>832</v>
      </c>
      <c r="B9" s="6"/>
      <c r="C9" s="6"/>
      <c r="D9" s="6"/>
      <c r="E9" s="6"/>
      <c r="F9" s="6" t="str">
        <f t="shared" si="0"/>
        <v>cantT</v>
      </c>
      <c r="G9" s="6">
        <v>5</v>
      </c>
      <c r="H9" s="6"/>
      <c r="I9" s="6"/>
      <c r="J9" s="6" t="s">
        <v>853</v>
      </c>
      <c r="K9" s="74" t="s">
        <v>854</v>
      </c>
      <c r="L9" t="s">
        <v>851</v>
      </c>
      <c r="M9" t="s">
        <v>855</v>
      </c>
      <c r="N9" s="48" t="s">
        <v>856</v>
      </c>
      <c r="O9" s="48" t="s">
        <v>370</v>
      </c>
      <c r="P9" t="str">
        <f t="shared" si="1"/>
        <v>${cantT[cantT.length-1]}</v>
      </c>
      <c r="Q9" s="6" t="s">
        <v>879</v>
      </c>
      <c r="S9" s="2" t="str">
        <f t="shared" si="2"/>
        <v>${cirRad*cantT[cantT.length-1]+0.25}</v>
      </c>
      <c r="T9" s="6" t="s">
        <v>859</v>
      </c>
    </row>
    <row r="10" spans="1:20" ht="15.75" x14ac:dyDescent="0.3">
      <c r="A10" s="73" t="s">
        <v>833</v>
      </c>
      <c r="B10" s="6"/>
      <c r="C10" s="6"/>
      <c r="D10" s="6"/>
      <c r="E10" s="6"/>
      <c r="F10" s="6" t="str">
        <f t="shared" si="0"/>
        <v>cacT</v>
      </c>
      <c r="G10" s="6">
        <v>4</v>
      </c>
      <c r="H10" s="6"/>
      <c r="I10" s="6"/>
      <c r="J10" s="6" t="s">
        <v>853</v>
      </c>
      <c r="K10" s="74" t="s">
        <v>854</v>
      </c>
      <c r="L10" t="s">
        <v>851</v>
      </c>
      <c r="M10" t="s">
        <v>855</v>
      </c>
      <c r="N10" s="48" t="s">
        <v>856</v>
      </c>
      <c r="O10" s="48" t="s">
        <v>370</v>
      </c>
      <c r="P10" t="str">
        <f t="shared" si="1"/>
        <v>${cacT[cacT.length-1]}</v>
      </c>
      <c r="Q10" s="6" t="s">
        <v>880</v>
      </c>
      <c r="S10" s="2" t="str">
        <f t="shared" si="2"/>
        <v>${cirRad*cacT[cacT.length-1]+0.25}</v>
      </c>
      <c r="T10" s="6" t="s">
        <v>860</v>
      </c>
    </row>
    <row r="11" spans="1:20" ht="15.75" x14ac:dyDescent="0.3">
      <c r="A11" s="73" t="s">
        <v>834</v>
      </c>
      <c r="B11" s="6"/>
      <c r="C11" s="6"/>
      <c r="D11" s="6"/>
      <c r="E11" s="6"/>
      <c r="F11" s="6" t="str">
        <f t="shared" si="0"/>
        <v>comaT</v>
      </c>
      <c r="G11" s="6">
        <v>5</v>
      </c>
      <c r="H11" s="6"/>
      <c r="I11" s="6"/>
      <c r="J11" s="6" t="s">
        <v>853</v>
      </c>
      <c r="K11" s="74" t="s">
        <v>854</v>
      </c>
      <c r="L11" t="s">
        <v>851</v>
      </c>
      <c r="M11" t="s">
        <v>855</v>
      </c>
      <c r="N11" s="48" t="s">
        <v>856</v>
      </c>
      <c r="O11" s="48" t="s">
        <v>370</v>
      </c>
      <c r="P11" t="str">
        <f t="shared" si="1"/>
        <v>${comaT[comaT.length-1]}</v>
      </c>
      <c r="Q11" s="6" t="s">
        <v>881</v>
      </c>
      <c r="S11" s="2" t="str">
        <f t="shared" si="2"/>
        <v>${cirRad*comaT[comaT.length-1]+0.25}</v>
      </c>
      <c r="T11" s="6" t="s">
        <v>861</v>
      </c>
    </row>
    <row r="12" spans="1:20" ht="15.75" x14ac:dyDescent="0.3">
      <c r="A12" s="73" t="s">
        <v>835</v>
      </c>
      <c r="B12" s="6"/>
      <c r="C12" s="6"/>
      <c r="D12" s="6"/>
      <c r="E12" s="6"/>
      <c r="F12" s="6" t="str">
        <f t="shared" si="0"/>
        <v>hbT</v>
      </c>
      <c r="G12" s="6">
        <v>3</v>
      </c>
      <c r="H12" s="6"/>
      <c r="I12" s="6"/>
      <c r="J12" s="6" t="s">
        <v>853</v>
      </c>
      <c r="K12" s="74" t="s">
        <v>854</v>
      </c>
      <c r="L12" t="s">
        <v>851</v>
      </c>
      <c r="M12" t="s">
        <v>855</v>
      </c>
      <c r="N12" s="48" t="s">
        <v>856</v>
      </c>
      <c r="O12" s="48" t="s">
        <v>370</v>
      </c>
      <c r="P12" t="str">
        <f t="shared" si="1"/>
        <v>${hbT[hbT.length-1]}</v>
      </c>
      <c r="Q12" s="6" t="s">
        <v>882</v>
      </c>
      <c r="S12" s="2" t="str">
        <f t="shared" si="2"/>
        <v>${cirRad*hbT[hbT.length-1]+0.25}</v>
      </c>
      <c r="T12" s="6" t="s">
        <v>862</v>
      </c>
    </row>
    <row r="13" spans="1:20" ht="15.75" x14ac:dyDescent="0.3">
      <c r="A13" s="73" t="s">
        <v>836</v>
      </c>
      <c r="B13" s="6"/>
      <c r="C13" s="6"/>
      <c r="D13" s="6"/>
      <c r="E13" s="6"/>
      <c r="F13" s="6" t="str">
        <f t="shared" si="0"/>
        <v>huttT</v>
      </c>
      <c r="G13" s="6">
        <v>5</v>
      </c>
      <c r="H13" s="6"/>
      <c r="I13" s="6"/>
      <c r="J13" s="6" t="s">
        <v>853</v>
      </c>
      <c r="K13" s="74" t="s">
        <v>854</v>
      </c>
      <c r="L13" t="s">
        <v>851</v>
      </c>
      <c r="M13" t="s">
        <v>855</v>
      </c>
      <c r="N13" s="48" t="s">
        <v>856</v>
      </c>
      <c r="O13" s="48" t="s">
        <v>370</v>
      </c>
      <c r="P13" t="str">
        <f t="shared" si="1"/>
        <v>${huttT[huttT.length-1]}</v>
      </c>
      <c r="Q13" s="6" t="s">
        <v>883</v>
      </c>
      <c r="S13" t="str">
        <f t="shared" si="2"/>
        <v>${cirRad*huttT[huttT.length-1]+0.25}</v>
      </c>
      <c r="T13" s="6" t="s">
        <v>863</v>
      </c>
    </row>
    <row r="14" spans="1:20" ht="15.75" x14ac:dyDescent="0.3">
      <c r="A14" s="73" t="s">
        <v>837</v>
      </c>
      <c r="B14" s="6"/>
      <c r="C14" s="6"/>
      <c r="D14" s="6"/>
      <c r="E14" s="6"/>
      <c r="F14" s="6" t="str">
        <f t="shared" si="0"/>
        <v>lakeT</v>
      </c>
      <c r="G14" s="6">
        <v>5</v>
      </c>
      <c r="H14" s="6"/>
      <c r="I14" s="6"/>
      <c r="J14" s="6" t="s">
        <v>853</v>
      </c>
      <c r="K14" s="74" t="s">
        <v>854</v>
      </c>
      <c r="L14" t="s">
        <v>851</v>
      </c>
      <c r="M14" t="s">
        <v>855</v>
      </c>
      <c r="N14" s="48" t="s">
        <v>856</v>
      </c>
      <c r="O14" s="48" t="s">
        <v>370</v>
      </c>
      <c r="P14" t="str">
        <f t="shared" si="1"/>
        <v>${lakeT[lakeT.length-1]}</v>
      </c>
      <c r="Q14" s="6" t="s">
        <v>884</v>
      </c>
      <c r="S14" t="str">
        <f t="shared" si="2"/>
        <v>${cirRad*lakeT[lakeT.length-1]+0.25}</v>
      </c>
      <c r="T14" s="6" t="s">
        <v>864</v>
      </c>
    </row>
    <row r="15" spans="1:20" ht="15.75" x14ac:dyDescent="0.3">
      <c r="A15" s="73" t="s">
        <v>838</v>
      </c>
      <c r="B15" s="6"/>
      <c r="C15" s="6"/>
      <c r="D15" s="6"/>
      <c r="E15" s="6"/>
      <c r="F15" s="6" t="str">
        <f t="shared" si="0"/>
        <v>midcT</v>
      </c>
      <c r="G15" s="6">
        <v>5</v>
      </c>
      <c r="H15" s="6"/>
      <c r="I15" s="6"/>
      <c r="J15" s="6" t="s">
        <v>853</v>
      </c>
      <c r="K15" s="74" t="s">
        <v>854</v>
      </c>
      <c r="L15" t="s">
        <v>851</v>
      </c>
      <c r="M15" t="s">
        <v>855</v>
      </c>
      <c r="N15" s="48" t="s">
        <v>856</v>
      </c>
      <c r="O15" s="48" t="s">
        <v>370</v>
      </c>
      <c r="P15" t="str">
        <f t="shared" si="1"/>
        <v>${midcT[midcT.length-1]}</v>
      </c>
      <c r="Q15" s="6" t="s">
        <v>885</v>
      </c>
      <c r="S15" t="str">
        <f t="shared" si="2"/>
        <v>${cirRad*midcT[midcT.length-1]+0.25}</v>
      </c>
      <c r="T15" s="6" t="s">
        <v>865</v>
      </c>
    </row>
    <row r="16" spans="1:20" ht="15.75" x14ac:dyDescent="0.3">
      <c r="A16" s="73" t="s">
        <v>839</v>
      </c>
      <c r="B16" s="6"/>
      <c r="C16" s="6"/>
      <c r="D16" s="6"/>
      <c r="E16" s="6"/>
      <c r="F16" s="6" t="str">
        <f t="shared" si="0"/>
        <v>nelT</v>
      </c>
      <c r="G16" s="6">
        <v>4</v>
      </c>
      <c r="H16" s="6"/>
      <c r="I16" s="6"/>
      <c r="J16" s="6" t="s">
        <v>853</v>
      </c>
      <c r="K16" s="74" t="s">
        <v>854</v>
      </c>
      <c r="L16" t="s">
        <v>851</v>
      </c>
      <c r="M16" t="s">
        <v>855</v>
      </c>
      <c r="N16" s="48" t="s">
        <v>856</v>
      </c>
      <c r="O16" s="48" t="s">
        <v>370</v>
      </c>
      <c r="P16" t="str">
        <f t="shared" si="1"/>
        <v>${nelT[nelT.length-1]}</v>
      </c>
      <c r="Q16" s="6" t="s">
        <v>886</v>
      </c>
      <c r="S16" t="str">
        <f t="shared" si="2"/>
        <v>${cirRad*nelT[nelT.length-1]+0.25}</v>
      </c>
      <c r="T16" s="6" t="s">
        <v>866</v>
      </c>
    </row>
    <row r="17" spans="1:20" ht="15.75" x14ac:dyDescent="0.3">
      <c r="A17" s="73" t="s">
        <v>840</v>
      </c>
      <c r="B17" s="6"/>
      <c r="C17" s="6"/>
      <c r="D17" s="6"/>
      <c r="E17" s="6"/>
      <c r="F17" s="6" t="str">
        <f t="shared" si="0"/>
        <v>nlandT</v>
      </c>
      <c r="G17" s="6">
        <v>6</v>
      </c>
      <c r="H17" s="6"/>
      <c r="I17" s="6"/>
      <c r="J17" s="6" t="s">
        <v>853</v>
      </c>
      <c r="K17" s="74" t="s">
        <v>854</v>
      </c>
      <c r="L17" t="s">
        <v>851</v>
      </c>
      <c r="M17" t="s">
        <v>855</v>
      </c>
      <c r="N17" s="48" t="s">
        <v>856</v>
      </c>
      <c r="O17" s="48" t="s">
        <v>370</v>
      </c>
      <c r="P17" t="str">
        <f t="shared" si="1"/>
        <v>${nlandT[nlandT.length-1]}</v>
      </c>
      <c r="Q17" s="6" t="s">
        <v>887</v>
      </c>
      <c r="S17" t="str">
        <f t="shared" si="2"/>
        <v>${cirRad*nlandT[nlandT.length-1]+0.25}</v>
      </c>
      <c r="T17" s="6" t="s">
        <v>867</v>
      </c>
    </row>
    <row r="18" spans="1:20" ht="15.75" x14ac:dyDescent="0.3">
      <c r="A18" s="73" t="s">
        <v>841</v>
      </c>
      <c r="B18" s="6"/>
      <c r="C18" s="6"/>
      <c r="D18" s="6"/>
      <c r="E18" s="6"/>
      <c r="F18" s="6" t="str">
        <f t="shared" si="0"/>
        <v>scantT</v>
      </c>
      <c r="G18" s="6">
        <v>6</v>
      </c>
      <c r="H18" s="6"/>
      <c r="I18" s="6"/>
      <c r="J18" s="6" t="s">
        <v>853</v>
      </c>
      <c r="K18" s="74" t="s">
        <v>854</v>
      </c>
      <c r="L18" t="s">
        <v>851</v>
      </c>
      <c r="M18" t="s">
        <v>855</v>
      </c>
      <c r="N18" s="48" t="s">
        <v>856</v>
      </c>
      <c r="O18" s="48" t="s">
        <v>370</v>
      </c>
      <c r="P18" t="str">
        <f t="shared" si="1"/>
        <v>${scantT[scantT.length-1]}</v>
      </c>
      <c r="Q18" s="6" t="s">
        <v>888</v>
      </c>
      <c r="S18" t="str">
        <f t="shared" si="2"/>
        <v>${cirRad*scantT[scantT.length-1]+0.25}</v>
      </c>
      <c r="T18" s="6" t="s">
        <v>868</v>
      </c>
    </row>
    <row r="19" spans="1:20" ht="15.75" x14ac:dyDescent="0.3">
      <c r="A19" s="73" t="s">
        <v>842</v>
      </c>
      <c r="B19" s="6"/>
      <c r="C19" s="6"/>
      <c r="D19" s="6"/>
      <c r="E19" s="6"/>
      <c r="F19" s="6" t="str">
        <f t="shared" si="0"/>
        <v>sthrnT</v>
      </c>
      <c r="G19" s="6">
        <v>6</v>
      </c>
      <c r="H19" s="6"/>
      <c r="I19" s="6"/>
      <c r="J19" s="6" t="s">
        <v>853</v>
      </c>
      <c r="K19" s="74" t="s">
        <v>854</v>
      </c>
      <c r="L19" t="s">
        <v>851</v>
      </c>
      <c r="M19" t="s">
        <v>855</v>
      </c>
      <c r="N19" s="48" t="s">
        <v>856</v>
      </c>
      <c r="O19" s="48" t="s">
        <v>370</v>
      </c>
      <c r="P19" t="str">
        <f t="shared" si="1"/>
        <v>${sthrnT[sthrnT.length-1]}</v>
      </c>
      <c r="Q19" s="6" t="s">
        <v>889</v>
      </c>
      <c r="S19" t="str">
        <f t="shared" si="2"/>
        <v>${cirRad*sthrnT[sthrnT.length-1]+0.25}</v>
      </c>
      <c r="T19" s="6" t="s">
        <v>869</v>
      </c>
    </row>
    <row r="20" spans="1:20" ht="15.75" x14ac:dyDescent="0.3">
      <c r="A20" s="73" t="s">
        <v>843</v>
      </c>
      <c r="B20" s="6"/>
      <c r="C20" s="6"/>
      <c r="D20" s="6"/>
      <c r="E20" s="6"/>
      <c r="F20" s="6" t="str">
        <f t="shared" si="0"/>
        <v>tairT</v>
      </c>
      <c r="G20" s="6">
        <v>5</v>
      </c>
      <c r="H20" s="6"/>
      <c r="I20" s="6"/>
      <c r="J20" s="6" t="s">
        <v>853</v>
      </c>
      <c r="K20" s="74" t="s">
        <v>854</v>
      </c>
      <c r="L20" t="s">
        <v>851</v>
      </c>
      <c r="M20" t="s">
        <v>855</v>
      </c>
      <c r="N20" s="48" t="s">
        <v>856</v>
      </c>
      <c r="O20" s="48" t="s">
        <v>370</v>
      </c>
      <c r="P20" t="str">
        <f t="shared" si="1"/>
        <v>${tairT[tairT.length-1]}</v>
      </c>
      <c r="Q20" s="6" t="s">
        <v>890</v>
      </c>
      <c r="S20" t="str">
        <f t="shared" si="2"/>
        <v>${cirRad*tairT[tairT.length-1]+0.25}</v>
      </c>
      <c r="T20" s="6" t="s">
        <v>870</v>
      </c>
    </row>
    <row r="21" spans="1:20" ht="15.75" x14ac:dyDescent="0.3">
      <c r="A21" s="73" t="s">
        <v>844</v>
      </c>
      <c r="B21" s="6"/>
      <c r="C21" s="6"/>
      <c r="D21" s="6"/>
      <c r="E21" s="6"/>
      <c r="F21" s="6" t="str">
        <f t="shared" si="0"/>
        <v>tarT</v>
      </c>
      <c r="G21" s="6">
        <v>4</v>
      </c>
      <c r="H21" s="6"/>
      <c r="I21" s="6"/>
      <c r="J21" s="6" t="s">
        <v>853</v>
      </c>
      <c r="K21" s="74" t="s">
        <v>854</v>
      </c>
      <c r="L21" t="s">
        <v>851</v>
      </c>
      <c r="M21" t="s">
        <v>855</v>
      </c>
      <c r="N21" s="48" t="s">
        <v>856</v>
      </c>
      <c r="O21" s="48" t="s">
        <v>370</v>
      </c>
      <c r="P21" t="str">
        <f t="shared" si="1"/>
        <v>${tarT[tarT.length-1]}</v>
      </c>
      <c r="Q21" s="6" t="s">
        <v>891</v>
      </c>
      <c r="S21" t="str">
        <f t="shared" si="2"/>
        <v>${cirRad*tarT[tarT.length-1]+0.25}</v>
      </c>
      <c r="T21" s="6" t="s">
        <v>871</v>
      </c>
    </row>
    <row r="22" spans="1:20" ht="15.75" x14ac:dyDescent="0.3">
      <c r="A22" s="73" t="s">
        <v>845</v>
      </c>
      <c r="B22" s="6"/>
      <c r="C22" s="6"/>
      <c r="D22" s="6"/>
      <c r="E22" s="6"/>
      <c r="F22" s="6" t="str">
        <f t="shared" si="0"/>
        <v>waikT</v>
      </c>
      <c r="G22" s="6">
        <v>5</v>
      </c>
      <c r="H22" s="6"/>
      <c r="I22" s="6"/>
      <c r="J22" s="6" t="s">
        <v>853</v>
      </c>
      <c r="K22" s="74" t="s">
        <v>854</v>
      </c>
      <c r="L22" t="s">
        <v>851</v>
      </c>
      <c r="M22" t="s">
        <v>855</v>
      </c>
      <c r="N22" s="48" t="s">
        <v>856</v>
      </c>
      <c r="O22" s="48" t="s">
        <v>370</v>
      </c>
      <c r="P22" t="str">
        <f t="shared" si="1"/>
        <v>${waikT[waikT.length-1]}</v>
      </c>
      <c r="Q22" s="6" t="s">
        <v>892</v>
      </c>
      <c r="S22" t="str">
        <f t="shared" si="2"/>
        <v>${cirRad*waikT[waikT.length-1]+0.25}</v>
      </c>
      <c r="T22" s="6" t="s">
        <v>872</v>
      </c>
    </row>
    <row r="23" spans="1:20" ht="15.75" x14ac:dyDescent="0.3">
      <c r="A23" s="73" t="s">
        <v>846</v>
      </c>
      <c r="B23" s="6"/>
      <c r="C23" s="6"/>
      <c r="D23" s="6"/>
      <c r="E23" s="6"/>
      <c r="F23" s="6" t="str">
        <f t="shared" si="0"/>
        <v>waira</v>
      </c>
      <c r="G23" s="6">
        <v>5</v>
      </c>
      <c r="H23" s="6"/>
      <c r="I23" s="6"/>
      <c r="J23" s="6" t="s">
        <v>853</v>
      </c>
      <c r="K23" s="74" t="s">
        <v>854</v>
      </c>
      <c r="L23" t="s">
        <v>851</v>
      </c>
      <c r="M23" t="s">
        <v>855</v>
      </c>
      <c r="N23" s="48" t="s">
        <v>856</v>
      </c>
      <c r="O23" s="48" t="s">
        <v>370</v>
      </c>
      <c r="P23" t="str">
        <f t="shared" si="1"/>
        <v>${waira[waira.length-1]}</v>
      </c>
      <c r="Q23" s="6" t="s">
        <v>893</v>
      </c>
      <c r="S23" t="str">
        <f t="shared" si="2"/>
        <v>${cirRad*waira[waira.length-1]+0.25}</v>
      </c>
      <c r="T23" s="6" t="s">
        <v>873</v>
      </c>
    </row>
    <row r="24" spans="1:20" ht="15.75" x14ac:dyDescent="0.3">
      <c r="A24" s="73" t="s">
        <v>847</v>
      </c>
      <c r="B24" s="6"/>
      <c r="C24" s="6"/>
      <c r="D24" s="6"/>
      <c r="E24" s="6"/>
      <c r="F24" s="6" t="str">
        <f t="shared" si="0"/>
        <v>waitT</v>
      </c>
      <c r="G24" s="6">
        <v>5</v>
      </c>
      <c r="H24" s="6"/>
      <c r="I24" s="6"/>
      <c r="J24" s="6" t="s">
        <v>853</v>
      </c>
      <c r="K24" s="74" t="s">
        <v>854</v>
      </c>
      <c r="L24" t="s">
        <v>851</v>
      </c>
      <c r="M24" t="s">
        <v>855</v>
      </c>
      <c r="N24" s="48" t="s">
        <v>856</v>
      </c>
      <c r="O24" s="48" t="s">
        <v>370</v>
      </c>
      <c r="P24" t="str">
        <f t="shared" si="1"/>
        <v>${waitT[waitT.length-1]}</v>
      </c>
      <c r="Q24" s="6" t="s">
        <v>894</v>
      </c>
      <c r="S24" t="str">
        <f t="shared" si="2"/>
        <v>${cirRad*waitT[waitT.length-1]+0.25}</v>
      </c>
      <c r="T24" s="6" t="s">
        <v>874</v>
      </c>
    </row>
    <row r="25" spans="1:20" ht="15.75" x14ac:dyDescent="0.3">
      <c r="A25" s="73" t="s">
        <v>848</v>
      </c>
      <c r="B25" s="6"/>
      <c r="C25" s="6"/>
      <c r="D25" s="6"/>
      <c r="E25" s="6"/>
      <c r="F25" s="6" t="str">
        <f t="shared" si="0"/>
        <v>wcoastT</v>
      </c>
      <c r="G25" s="6">
        <v>7</v>
      </c>
      <c r="H25" s="6"/>
      <c r="I25" s="6"/>
      <c r="J25" s="6" t="s">
        <v>853</v>
      </c>
      <c r="K25" s="74" t="s">
        <v>854</v>
      </c>
      <c r="L25" t="s">
        <v>851</v>
      </c>
      <c r="M25" t="s">
        <v>855</v>
      </c>
      <c r="N25" s="48" t="s">
        <v>856</v>
      </c>
      <c r="O25" s="48" t="s">
        <v>370</v>
      </c>
      <c r="P25" t="str">
        <f t="shared" si="1"/>
        <v>${wcoastT[wcoastT.length-1]}</v>
      </c>
      <c r="Q25" s="6" t="s">
        <v>895</v>
      </c>
      <c r="S25" t="str">
        <f t="shared" si="2"/>
        <v>${cirRad*wcoastT[wcoastT.length-1]+0.25}</v>
      </c>
      <c r="T25" s="6" t="s">
        <v>875</v>
      </c>
    </row>
    <row r="26" spans="1:20" ht="15.75" x14ac:dyDescent="0.3">
      <c r="A26" s="73" t="s">
        <v>849</v>
      </c>
      <c r="B26" s="6"/>
      <c r="C26" s="6"/>
      <c r="D26" s="6"/>
      <c r="E26" s="6"/>
      <c r="F26" s="6" t="str">
        <f t="shared" si="0"/>
        <v>whanT</v>
      </c>
      <c r="G26" s="6">
        <v>5</v>
      </c>
      <c r="H26" s="6"/>
      <c r="I26" s="6"/>
      <c r="J26" s="6" t="s">
        <v>853</v>
      </c>
      <c r="K26" s="74" t="s">
        <v>854</v>
      </c>
      <c r="L26" t="s">
        <v>851</v>
      </c>
      <c r="M26" t="s">
        <v>855</v>
      </c>
      <c r="N26" s="48" t="s">
        <v>856</v>
      </c>
      <c r="O26" s="48" t="s">
        <v>370</v>
      </c>
      <c r="P26" t="str">
        <f t="shared" si="1"/>
        <v>${whanT[whanT.length-1]}</v>
      </c>
      <c r="Q26" s="6" t="s">
        <v>896</v>
      </c>
      <c r="S26" t="str">
        <f t="shared" si="2"/>
        <v>${cirRad*whanT[whanT.length-1]+0.25}</v>
      </c>
      <c r="T26" s="6" t="s">
        <v>876</v>
      </c>
    </row>
    <row r="27" spans="1:20" x14ac:dyDescent="0.3">
      <c r="F27" s="6" t="str">
        <f t="shared" si="0"/>
        <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3625BF-31B7-4D25-8749-1301AB981778}">
  <dimension ref="A1:AH50"/>
  <sheetViews>
    <sheetView workbookViewId="0">
      <selection activeCell="C25" sqref="C25"/>
    </sheetView>
  </sheetViews>
  <sheetFormatPr defaultRowHeight="15.05" x14ac:dyDescent="0.3"/>
  <cols>
    <col min="1" max="1" width="27.6640625" customWidth="1"/>
    <col min="3" max="3" width="53.33203125" customWidth="1"/>
    <col min="5" max="5" width="16.5546875" customWidth="1"/>
    <col min="7" max="7" width="13.21875" customWidth="1"/>
    <col min="11" max="11" width="24.77734375" customWidth="1"/>
    <col min="12" max="12" width="9.109375" customWidth="1"/>
    <col min="13" max="13" width="20.21875" customWidth="1"/>
  </cols>
  <sheetData>
    <row r="1" spans="1:34" x14ac:dyDescent="0.3">
      <c r="L1" s="77"/>
    </row>
    <row r="2" spans="1:34" ht="15.75" x14ac:dyDescent="0.3">
      <c r="A2" t="s">
        <v>947</v>
      </c>
      <c r="C2" s="76" t="s">
        <v>918</v>
      </c>
    </row>
    <row r="3" spans="1:34" x14ac:dyDescent="0.3">
      <c r="A3" t="s">
        <v>948</v>
      </c>
    </row>
    <row r="4" spans="1:34" ht="15.75" x14ac:dyDescent="0.3">
      <c r="A4" t="str">
        <f>CONCATENATE(I4,J4,K4,L4,M4,N4,O4,P4,Q4,R4,S4,T4,U4,V4,W4,X4,Y4,Z4,AA4,AB4,AC4,AD4,AE4,AF4,AG4,AH4)</f>
        <v>&lt;title&gt;Auckland DHB @Pop = ${namePop[namePop.findIndex(K=&gt; K=="Auckland")+1]}, Active: ${history[Object.keys(history)[0]][dhbArrLength].active}, Recovered: ${history[Object.keys(history)[0]][dhbArrLength].recovered}, Confirmed: ${history[Object.keys(history)[0]][dhbArrLength].total}, New: ${history[Object.keys(history)[0]][dhbArrLength].new}, Deaths: ${history[Object.keys(history)[0]][dhbArrLength].deaths}  &lt;/title&gt;</v>
      </c>
      <c r="B4" s="75" t="s">
        <v>897</v>
      </c>
      <c r="C4" s="52" t="str">
        <f t="shared" ref="C4:C23" si="0">LEFT(B4,FIND("&lt;title&gt;",B4)-1)</f>
        <v>&lt;g   id="Auckland" transform="translate(535 180)"&gt;</v>
      </c>
      <c r="D4" t="s">
        <v>917</v>
      </c>
      <c r="E4" t="s">
        <v>927</v>
      </c>
      <c r="F4" t="s">
        <v>1</v>
      </c>
      <c r="G4">
        <v>0</v>
      </c>
      <c r="I4" t="s">
        <v>515</v>
      </c>
      <c r="J4" t="str">
        <f>F4</f>
        <v>Auckland</v>
      </c>
      <c r="K4" t="s">
        <v>926</v>
      </c>
      <c r="L4" t="str">
        <f>J4</f>
        <v>Auckland</v>
      </c>
      <c r="M4" t="s">
        <v>925</v>
      </c>
      <c r="N4" t="s">
        <v>920</v>
      </c>
      <c r="O4" s="6" t="s">
        <v>959</v>
      </c>
      <c r="P4" s="6">
        <f>G4</f>
        <v>0</v>
      </c>
      <c r="Q4" s="6" t="s">
        <v>960</v>
      </c>
      <c r="R4" t="s">
        <v>921</v>
      </c>
      <c r="S4" s="6" t="s">
        <v>959</v>
      </c>
      <c r="T4" s="6">
        <f>G4</f>
        <v>0</v>
      </c>
      <c r="U4" s="6" t="s">
        <v>961</v>
      </c>
      <c r="V4" t="s">
        <v>922</v>
      </c>
      <c r="W4" s="6" t="s">
        <v>959</v>
      </c>
      <c r="X4" s="6">
        <f>G4</f>
        <v>0</v>
      </c>
      <c r="Y4" s="6" t="s">
        <v>962</v>
      </c>
      <c r="Z4" t="s">
        <v>919</v>
      </c>
      <c r="AA4" s="6" t="s">
        <v>959</v>
      </c>
      <c r="AB4" s="6">
        <f>G4</f>
        <v>0</v>
      </c>
      <c r="AC4" s="6" t="s">
        <v>963</v>
      </c>
      <c r="AD4" t="s">
        <v>923</v>
      </c>
      <c r="AE4" s="6" t="s">
        <v>959</v>
      </c>
      <c r="AF4" s="6">
        <f>G4</f>
        <v>0</v>
      </c>
      <c r="AG4" s="6" t="s">
        <v>964</v>
      </c>
      <c r="AH4" t="s">
        <v>924</v>
      </c>
    </row>
    <row r="5" spans="1:34" ht="15.75" x14ac:dyDescent="0.3">
      <c r="A5" t="str">
        <f t="shared" ref="A5:A23" si="1">CONCATENATE(I5,J5,K5,L5,M5,N5,O5,P5,Q5,R5,S5,T5,U5,V5,W5,X5,Y5,Z5,AA5,AB5,AC5,AD5,AE5,AF5,AG5,AH5)</f>
        <v>&lt;title&gt;Bay of Plenty DHB @Pop = ${namePop[namePop.findIndex(K=&gt; K=="Bay of Plenty")+1]}, Active: ${history[Object.keys(history)[1]][dhbArrLength].active}, Recovered: ${history[Object.keys(history)[1]][dhbArrLength].recovered}, Confirmed: ${history[Object.keys(history)[1]][dhbArrLength].total}, New: ${history[Object.keys(history)[1]][dhbArrLength].new}, Deaths: ${history[Object.keys(history)[1]][dhbArrLength].deaths}  &lt;/title&gt;</v>
      </c>
      <c r="B5" s="75" t="s">
        <v>898</v>
      </c>
      <c r="C5" s="52" t="str">
        <f t="shared" si="0"/>
        <v>&lt;g   id="Bay of Plenty" transform="translate(610 260)"&gt;</v>
      </c>
      <c r="D5" t="s">
        <v>917</v>
      </c>
      <c r="E5" t="s">
        <v>930</v>
      </c>
      <c r="F5" t="s">
        <v>2</v>
      </c>
      <c r="G5">
        <v>1</v>
      </c>
      <c r="I5" t="s">
        <v>515</v>
      </c>
      <c r="J5" t="str">
        <f t="shared" ref="J5:J23" si="2">F5</f>
        <v>Bay of Plenty</v>
      </c>
      <c r="K5" t="s">
        <v>926</v>
      </c>
      <c r="L5" t="str">
        <f t="shared" ref="L5:L23" si="3">J5</f>
        <v>Bay of Plenty</v>
      </c>
      <c r="M5" t="s">
        <v>925</v>
      </c>
      <c r="N5" t="s">
        <v>920</v>
      </c>
      <c r="O5" s="6" t="s">
        <v>959</v>
      </c>
      <c r="P5" s="6">
        <f t="shared" ref="P5:P23" si="4">G5</f>
        <v>1</v>
      </c>
      <c r="Q5" s="6" t="s">
        <v>960</v>
      </c>
      <c r="R5" t="s">
        <v>921</v>
      </c>
      <c r="S5" s="6" t="s">
        <v>959</v>
      </c>
      <c r="T5" s="6">
        <f t="shared" ref="T5:T23" si="5">G5</f>
        <v>1</v>
      </c>
      <c r="U5" s="6" t="s">
        <v>961</v>
      </c>
      <c r="V5" t="s">
        <v>922</v>
      </c>
      <c r="W5" s="6" t="s">
        <v>959</v>
      </c>
      <c r="X5" s="6">
        <f t="shared" ref="X5:X23" si="6">G5</f>
        <v>1</v>
      </c>
      <c r="Y5" s="6" t="s">
        <v>962</v>
      </c>
      <c r="Z5" t="s">
        <v>919</v>
      </c>
      <c r="AA5" s="6" t="s">
        <v>959</v>
      </c>
      <c r="AB5" s="6">
        <f t="shared" ref="AB5:AB23" si="7">G5</f>
        <v>1</v>
      </c>
      <c r="AC5" s="6" t="s">
        <v>963</v>
      </c>
      <c r="AD5" t="s">
        <v>923</v>
      </c>
      <c r="AE5" s="6" t="s">
        <v>959</v>
      </c>
      <c r="AF5" s="6">
        <f t="shared" ref="AF5:AF23" si="8">G5</f>
        <v>1</v>
      </c>
      <c r="AG5" s="6" t="s">
        <v>964</v>
      </c>
      <c r="AH5" t="s">
        <v>924</v>
      </c>
    </row>
    <row r="6" spans="1:34" ht="15.75" x14ac:dyDescent="0.3">
      <c r="A6" t="str">
        <f t="shared" si="1"/>
        <v>&lt;title&gt;Canterbury DHB @Pop = ${namePop[namePop.findIndex(K=&gt; K=="Canterbury")+1]}, Active: ${history[Object.keys(history)[2]][dhbArrLength].active}, Recovered: ${history[Object.keys(history)[2]][dhbArrLength].recovered}, Confirmed: ${history[Object.keys(history)[2]][dhbArrLength].total}, New: ${history[Object.keys(history)[2]][dhbArrLength].new}, Deaths: ${history[Object.keys(history)[2]][dhbArrLength].deaths}  &lt;/title&gt;</v>
      </c>
      <c r="B6" s="75" t="s">
        <v>899</v>
      </c>
      <c r="C6" s="52" t="str">
        <f t="shared" si="0"/>
        <v>&lt;g   id="Canterbury" transform="translate(410 710.71)"&gt;</v>
      </c>
      <c r="D6" t="s">
        <v>917</v>
      </c>
      <c r="E6" t="s">
        <v>931</v>
      </c>
      <c r="F6" t="s">
        <v>3</v>
      </c>
      <c r="G6">
        <v>2</v>
      </c>
      <c r="I6" t="s">
        <v>515</v>
      </c>
      <c r="J6" t="str">
        <f t="shared" si="2"/>
        <v>Canterbury</v>
      </c>
      <c r="K6" t="s">
        <v>926</v>
      </c>
      <c r="L6" t="str">
        <f t="shared" si="3"/>
        <v>Canterbury</v>
      </c>
      <c r="M6" t="s">
        <v>925</v>
      </c>
      <c r="N6" t="s">
        <v>920</v>
      </c>
      <c r="O6" s="6" t="s">
        <v>959</v>
      </c>
      <c r="P6" s="6">
        <f t="shared" si="4"/>
        <v>2</v>
      </c>
      <c r="Q6" s="6" t="s">
        <v>960</v>
      </c>
      <c r="R6" t="s">
        <v>921</v>
      </c>
      <c r="S6" s="6" t="s">
        <v>959</v>
      </c>
      <c r="T6" s="6">
        <f t="shared" si="5"/>
        <v>2</v>
      </c>
      <c r="U6" s="6" t="s">
        <v>961</v>
      </c>
      <c r="V6" t="s">
        <v>922</v>
      </c>
      <c r="W6" s="6" t="s">
        <v>959</v>
      </c>
      <c r="X6" s="6">
        <f t="shared" si="6"/>
        <v>2</v>
      </c>
      <c r="Y6" s="6" t="s">
        <v>962</v>
      </c>
      <c r="Z6" t="s">
        <v>919</v>
      </c>
      <c r="AA6" s="6" t="s">
        <v>959</v>
      </c>
      <c r="AB6" s="6">
        <f t="shared" si="7"/>
        <v>2</v>
      </c>
      <c r="AC6" s="6" t="s">
        <v>963</v>
      </c>
      <c r="AD6" t="s">
        <v>923</v>
      </c>
      <c r="AE6" s="6" t="s">
        <v>959</v>
      </c>
      <c r="AF6" s="6">
        <f t="shared" si="8"/>
        <v>2</v>
      </c>
      <c r="AG6" s="6" t="s">
        <v>964</v>
      </c>
      <c r="AH6" t="s">
        <v>924</v>
      </c>
    </row>
    <row r="7" spans="1:34" ht="15.75" x14ac:dyDescent="0.3">
      <c r="A7" t="str">
        <f t="shared" si="1"/>
        <v>&lt;title&gt;Capital and Coast DHB @Pop = ${namePop[namePop.findIndex(K=&gt; K=="Capital and Coast")+1]}, Active: ${history[Object.keys(history)[3]][dhbArrLength].active}, Recovered: ${history[Object.keys(history)[3]][dhbArrLength].recovered}, Confirmed: ${history[Object.keys(history)[3]][dhbArrLength].total}, New: ${history[Object.keys(history)[3]][dhbArrLength].new}, Deaths: ${history[Object.keys(history)[3]][dhbArrLength].deaths}  &lt;/title&gt;</v>
      </c>
      <c r="B7" s="75" t="s">
        <v>900</v>
      </c>
      <c r="C7" s="52" t="str">
        <f t="shared" si="0"/>
        <v>&lt;g   id="Capital and Coast" transform="translate(270 530)"&gt;</v>
      </c>
      <c r="D7" t="s">
        <v>917</v>
      </c>
      <c r="E7" t="s">
        <v>932</v>
      </c>
      <c r="F7" t="s">
        <v>4</v>
      </c>
      <c r="G7">
        <v>3</v>
      </c>
      <c r="I7" t="s">
        <v>515</v>
      </c>
      <c r="J7" t="str">
        <f t="shared" si="2"/>
        <v>Capital and Coast</v>
      </c>
      <c r="K7" t="s">
        <v>926</v>
      </c>
      <c r="L7" t="str">
        <f t="shared" si="3"/>
        <v>Capital and Coast</v>
      </c>
      <c r="M7" t="s">
        <v>925</v>
      </c>
      <c r="N7" t="s">
        <v>920</v>
      </c>
      <c r="O7" s="6" t="s">
        <v>959</v>
      </c>
      <c r="P7" s="6">
        <f t="shared" si="4"/>
        <v>3</v>
      </c>
      <c r="Q7" s="6" t="s">
        <v>960</v>
      </c>
      <c r="R7" t="s">
        <v>921</v>
      </c>
      <c r="S7" s="6" t="s">
        <v>959</v>
      </c>
      <c r="T7" s="6">
        <f t="shared" si="5"/>
        <v>3</v>
      </c>
      <c r="U7" s="6" t="s">
        <v>961</v>
      </c>
      <c r="V7" t="s">
        <v>922</v>
      </c>
      <c r="W7" s="6" t="s">
        <v>959</v>
      </c>
      <c r="X7" s="6">
        <f t="shared" si="6"/>
        <v>3</v>
      </c>
      <c r="Y7" s="6" t="s">
        <v>962</v>
      </c>
      <c r="Z7" t="s">
        <v>919</v>
      </c>
      <c r="AA7" s="6" t="s">
        <v>959</v>
      </c>
      <c r="AB7" s="6">
        <f t="shared" si="7"/>
        <v>3</v>
      </c>
      <c r="AC7" s="6" t="s">
        <v>963</v>
      </c>
      <c r="AD7" t="s">
        <v>923</v>
      </c>
      <c r="AE7" s="6" t="s">
        <v>959</v>
      </c>
      <c r="AF7" s="6">
        <f t="shared" si="8"/>
        <v>3</v>
      </c>
      <c r="AG7" s="6" t="s">
        <v>964</v>
      </c>
      <c r="AH7" t="s">
        <v>924</v>
      </c>
    </row>
    <row r="8" spans="1:34" ht="15.75" x14ac:dyDescent="0.3">
      <c r="A8" t="str">
        <f t="shared" si="1"/>
        <v>&lt;title&gt;Counties Manukau DHB @Pop = ${namePop[namePop.findIndex(K=&gt; K=="Counties Manukau")+1]}, Active: ${history[Object.keys(history)[4]][dhbArrLength].active}, Recovered: ${history[Object.keys(history)[4]][dhbArrLength].recovered}, Confirmed: ${history[Object.keys(history)[4]][dhbArrLength].total}, New: ${history[Object.keys(history)[4]][dhbArrLength].new}, Deaths: ${history[Object.keys(history)[4]][dhbArrLength].deaths}  &lt;/title&gt;</v>
      </c>
      <c r="B8" s="75" t="s">
        <v>901</v>
      </c>
      <c r="C8" s="52" t="str">
        <f t="shared" si="0"/>
        <v>&lt;g   id="Counties Manukau" transform="translate(230 280)"&gt;</v>
      </c>
      <c r="D8" t="s">
        <v>917</v>
      </c>
      <c r="E8" t="s">
        <v>933</v>
      </c>
      <c r="F8" t="s">
        <v>5</v>
      </c>
      <c r="G8">
        <v>4</v>
      </c>
      <c r="I8" t="s">
        <v>515</v>
      </c>
      <c r="J8" t="str">
        <f t="shared" si="2"/>
        <v>Counties Manukau</v>
      </c>
      <c r="K8" t="s">
        <v>926</v>
      </c>
      <c r="L8" t="str">
        <f t="shared" si="3"/>
        <v>Counties Manukau</v>
      </c>
      <c r="M8" t="s">
        <v>925</v>
      </c>
      <c r="N8" t="s">
        <v>920</v>
      </c>
      <c r="O8" s="6" t="s">
        <v>959</v>
      </c>
      <c r="P8" s="6">
        <f t="shared" si="4"/>
        <v>4</v>
      </c>
      <c r="Q8" s="6" t="s">
        <v>960</v>
      </c>
      <c r="R8" t="s">
        <v>921</v>
      </c>
      <c r="S8" s="6" t="s">
        <v>959</v>
      </c>
      <c r="T8" s="6">
        <f t="shared" si="5"/>
        <v>4</v>
      </c>
      <c r="U8" s="6" t="s">
        <v>961</v>
      </c>
      <c r="V8" t="s">
        <v>922</v>
      </c>
      <c r="W8" s="6" t="s">
        <v>959</v>
      </c>
      <c r="X8" s="6">
        <f t="shared" si="6"/>
        <v>4</v>
      </c>
      <c r="Y8" s="6" t="s">
        <v>962</v>
      </c>
      <c r="Z8" t="s">
        <v>919</v>
      </c>
      <c r="AA8" s="6" t="s">
        <v>959</v>
      </c>
      <c r="AB8" s="6">
        <f t="shared" si="7"/>
        <v>4</v>
      </c>
      <c r="AC8" s="6" t="s">
        <v>963</v>
      </c>
      <c r="AD8" t="s">
        <v>923</v>
      </c>
      <c r="AE8" s="6" t="s">
        <v>959</v>
      </c>
      <c r="AF8" s="6">
        <f t="shared" si="8"/>
        <v>4</v>
      </c>
      <c r="AG8" s="6" t="s">
        <v>964</v>
      </c>
      <c r="AH8" t="s">
        <v>924</v>
      </c>
    </row>
    <row r="9" spans="1:34" ht="15.75" x14ac:dyDescent="0.3">
      <c r="A9" t="str">
        <f t="shared" si="1"/>
        <v>&lt;title&gt;Hawke's Bay DHB @Pop = ${namePop[namePop.findIndex(K=&gt; K=="Hawke's Bay")+1]}, Active: ${history[Object.keys(history)[5]][dhbArrLength].active}, Recovered: ${history[Object.keys(history)[5]][dhbArrLength].recovered}, Confirmed: ${history[Object.keys(history)[5]][dhbArrLength].total}, New: ${history[Object.keys(history)[5]][dhbArrLength].new}, Deaths: ${history[Object.keys(history)[5]][dhbArrLength].deaths}  &lt;/title&gt;</v>
      </c>
      <c r="B9" s="75" t="s">
        <v>902</v>
      </c>
      <c r="C9" s="52" t="str">
        <f t="shared" si="0"/>
        <v>&lt;g   id="Hawke's Bay" transform="translate(640 430)"&gt;</v>
      </c>
      <c r="D9" t="s">
        <v>917</v>
      </c>
      <c r="E9" t="s">
        <v>934</v>
      </c>
      <c r="F9" t="s">
        <v>6</v>
      </c>
      <c r="G9">
        <v>5</v>
      </c>
      <c r="I9" t="s">
        <v>515</v>
      </c>
      <c r="J9" t="str">
        <f t="shared" si="2"/>
        <v>Hawke's Bay</v>
      </c>
      <c r="K9" t="s">
        <v>926</v>
      </c>
      <c r="L9" t="str">
        <f t="shared" si="3"/>
        <v>Hawke's Bay</v>
      </c>
      <c r="M9" t="s">
        <v>925</v>
      </c>
      <c r="N9" t="s">
        <v>920</v>
      </c>
      <c r="O9" s="6" t="s">
        <v>959</v>
      </c>
      <c r="P9" s="6">
        <f t="shared" si="4"/>
        <v>5</v>
      </c>
      <c r="Q9" s="6" t="s">
        <v>960</v>
      </c>
      <c r="R9" t="s">
        <v>921</v>
      </c>
      <c r="S9" s="6" t="s">
        <v>959</v>
      </c>
      <c r="T9" s="6">
        <f t="shared" si="5"/>
        <v>5</v>
      </c>
      <c r="U9" s="6" t="s">
        <v>961</v>
      </c>
      <c r="V9" t="s">
        <v>922</v>
      </c>
      <c r="W9" s="6" t="s">
        <v>959</v>
      </c>
      <c r="X9" s="6">
        <f t="shared" si="6"/>
        <v>5</v>
      </c>
      <c r="Y9" s="6" t="s">
        <v>962</v>
      </c>
      <c r="Z9" t="s">
        <v>919</v>
      </c>
      <c r="AA9" s="6" t="s">
        <v>959</v>
      </c>
      <c r="AB9" s="6">
        <f t="shared" si="7"/>
        <v>5</v>
      </c>
      <c r="AC9" s="6" t="s">
        <v>963</v>
      </c>
      <c r="AD9" t="s">
        <v>923</v>
      </c>
      <c r="AE9" s="6" t="s">
        <v>959</v>
      </c>
      <c r="AF9" s="6">
        <f t="shared" si="8"/>
        <v>5</v>
      </c>
      <c r="AG9" s="6" t="s">
        <v>964</v>
      </c>
      <c r="AH9" t="s">
        <v>924</v>
      </c>
    </row>
    <row r="10" spans="1:34" ht="15.75" x14ac:dyDescent="0.3">
      <c r="A10" t="str">
        <f t="shared" si="1"/>
        <v>&lt;title&gt;Hutt Valley DHB @Pop = ${namePop[namePop.findIndex(K=&gt; K=="Hutt Valley")+1]}, Active: ${history[Object.keys(history)[6]][dhbArrLength].active}, Recovered: ${history[Object.keys(history)[6]][dhbArrLength].recovered}, Confirmed: ${history[Object.keys(history)[6]][dhbArrLength].total}, New: ${history[Object.keys(history)[6]][dhbArrLength].new}, Deaths: ${history[Object.keys(history)[6]][dhbArrLength].deaths}  &lt;/title&gt;</v>
      </c>
      <c r="B10" s="75" t="s">
        <v>903</v>
      </c>
      <c r="C10" s="52" t="str">
        <f t="shared" si="0"/>
        <v>&lt;g   id="Hutt Valley" transform="translate(520 585)"&gt;</v>
      </c>
      <c r="D10" t="s">
        <v>917</v>
      </c>
      <c r="E10" t="s">
        <v>935</v>
      </c>
      <c r="F10" t="s">
        <v>12</v>
      </c>
      <c r="G10">
        <v>6</v>
      </c>
      <c r="I10" t="s">
        <v>515</v>
      </c>
      <c r="J10" t="str">
        <f t="shared" si="2"/>
        <v>Hutt Valley</v>
      </c>
      <c r="K10" t="s">
        <v>926</v>
      </c>
      <c r="L10" t="str">
        <f t="shared" si="3"/>
        <v>Hutt Valley</v>
      </c>
      <c r="M10" t="s">
        <v>925</v>
      </c>
      <c r="N10" t="s">
        <v>920</v>
      </c>
      <c r="O10" s="6" t="s">
        <v>959</v>
      </c>
      <c r="P10" s="6">
        <f t="shared" si="4"/>
        <v>6</v>
      </c>
      <c r="Q10" s="6" t="s">
        <v>960</v>
      </c>
      <c r="R10" t="s">
        <v>921</v>
      </c>
      <c r="S10" s="6" t="s">
        <v>959</v>
      </c>
      <c r="T10" s="6">
        <f t="shared" si="5"/>
        <v>6</v>
      </c>
      <c r="U10" s="6" t="s">
        <v>961</v>
      </c>
      <c r="V10" t="s">
        <v>922</v>
      </c>
      <c r="W10" s="6" t="s">
        <v>959</v>
      </c>
      <c r="X10" s="6">
        <f t="shared" si="6"/>
        <v>6</v>
      </c>
      <c r="Y10" s="6" t="s">
        <v>962</v>
      </c>
      <c r="Z10" t="s">
        <v>919</v>
      </c>
      <c r="AA10" s="6" t="s">
        <v>959</v>
      </c>
      <c r="AB10" s="6">
        <f t="shared" si="7"/>
        <v>6</v>
      </c>
      <c r="AC10" s="6" t="s">
        <v>963</v>
      </c>
      <c r="AD10" t="s">
        <v>923</v>
      </c>
      <c r="AE10" s="6" t="s">
        <v>959</v>
      </c>
      <c r="AF10" s="6">
        <f t="shared" si="8"/>
        <v>6</v>
      </c>
      <c r="AG10" s="6" t="s">
        <v>964</v>
      </c>
      <c r="AH10" t="s">
        <v>924</v>
      </c>
    </row>
    <row r="11" spans="1:34" ht="15.75" x14ac:dyDescent="0.3">
      <c r="A11" t="str">
        <f t="shared" si="1"/>
        <v>&lt;title&gt;Lakes DHB @Pop = ${namePop[namePop.findIndex(K=&gt; K=="Lakes")+1]}, Active: ${history[Object.keys(history)[7]][dhbArrLength].active}, Recovered: ${history[Object.keys(history)[7]][dhbArrLength].recovered}, Confirmed: ${history[Object.keys(history)[7]][dhbArrLength].total}, New: ${history[Object.keys(history)[7]][dhbArrLength].new}, Deaths: ${history[Object.keys(history)[7]][dhbArrLength].deaths}  &lt;/title&gt;</v>
      </c>
      <c r="B11" s="75" t="s">
        <v>904</v>
      </c>
      <c r="C11" s="52" t="str">
        <f t="shared" si="0"/>
        <v>&lt;g   id="Lakes" transform="translate(468.43 370)"&gt;</v>
      </c>
      <c r="D11" t="s">
        <v>917</v>
      </c>
      <c r="E11" t="s">
        <v>936</v>
      </c>
      <c r="F11" t="s">
        <v>16</v>
      </c>
      <c r="G11">
        <v>7</v>
      </c>
      <c r="I11" t="s">
        <v>515</v>
      </c>
      <c r="J11" t="str">
        <f t="shared" si="2"/>
        <v>Lakes</v>
      </c>
      <c r="K11" t="s">
        <v>926</v>
      </c>
      <c r="L11" t="str">
        <f t="shared" si="3"/>
        <v>Lakes</v>
      </c>
      <c r="M11" t="s">
        <v>925</v>
      </c>
      <c r="N11" t="s">
        <v>920</v>
      </c>
      <c r="O11" s="6" t="s">
        <v>959</v>
      </c>
      <c r="P11" s="6">
        <f t="shared" si="4"/>
        <v>7</v>
      </c>
      <c r="Q11" s="6" t="s">
        <v>960</v>
      </c>
      <c r="R11" t="s">
        <v>921</v>
      </c>
      <c r="S11" s="6" t="s">
        <v>959</v>
      </c>
      <c r="T11" s="6">
        <f t="shared" si="5"/>
        <v>7</v>
      </c>
      <c r="U11" s="6" t="s">
        <v>961</v>
      </c>
      <c r="V11" t="s">
        <v>922</v>
      </c>
      <c r="W11" s="6" t="s">
        <v>959</v>
      </c>
      <c r="X11" s="6">
        <f t="shared" si="6"/>
        <v>7</v>
      </c>
      <c r="Y11" s="6" t="s">
        <v>962</v>
      </c>
      <c r="Z11" t="s">
        <v>919</v>
      </c>
      <c r="AA11" s="6" t="s">
        <v>959</v>
      </c>
      <c r="AB11" s="6">
        <f t="shared" si="7"/>
        <v>7</v>
      </c>
      <c r="AC11" s="6" t="s">
        <v>963</v>
      </c>
      <c r="AD11" t="s">
        <v>923</v>
      </c>
      <c r="AE11" s="6" t="s">
        <v>959</v>
      </c>
      <c r="AF11" s="6">
        <f t="shared" si="8"/>
        <v>7</v>
      </c>
      <c r="AG11" s="6" t="s">
        <v>964</v>
      </c>
      <c r="AH11" t="s">
        <v>924</v>
      </c>
    </row>
    <row r="12" spans="1:34" ht="15.75" x14ac:dyDescent="0.3">
      <c r="A12" t="str">
        <f t="shared" si="1"/>
        <v>&lt;title&gt;MidCentral DHB @Pop = ${namePop[namePop.findIndex(K=&gt; K=="MidCentral")+1]}, Active: ${history[Object.keys(history)[8]][dhbArrLength].active}, Recovered: ${history[Object.keys(history)[8]][dhbArrLength].recovered}, Confirmed: ${history[Object.keys(history)[8]][dhbArrLength].total}, New: ${history[Object.keys(history)[8]][dhbArrLength].new}, Deaths: ${history[Object.keys(history)[8]][dhbArrLength].deaths}  &lt;/title&gt;</v>
      </c>
      <c r="B12" s="75" t="s">
        <v>905</v>
      </c>
      <c r="C12" s="52" t="str">
        <f t="shared" si="0"/>
        <v>&lt;g   id="MidCentral" transform="translate(590 520)"&gt;</v>
      </c>
      <c r="D12" t="s">
        <v>917</v>
      </c>
      <c r="E12" t="s">
        <v>937</v>
      </c>
      <c r="F12" t="s">
        <v>13</v>
      </c>
      <c r="G12">
        <v>8</v>
      </c>
      <c r="I12" t="s">
        <v>515</v>
      </c>
      <c r="J12" t="str">
        <f t="shared" si="2"/>
        <v>MidCentral</v>
      </c>
      <c r="K12" t="s">
        <v>926</v>
      </c>
      <c r="L12" t="str">
        <f t="shared" si="3"/>
        <v>MidCentral</v>
      </c>
      <c r="M12" t="s">
        <v>925</v>
      </c>
      <c r="N12" t="s">
        <v>920</v>
      </c>
      <c r="O12" s="6" t="s">
        <v>959</v>
      </c>
      <c r="P12" s="6">
        <f t="shared" si="4"/>
        <v>8</v>
      </c>
      <c r="Q12" s="6" t="s">
        <v>960</v>
      </c>
      <c r="R12" t="s">
        <v>921</v>
      </c>
      <c r="S12" s="6" t="s">
        <v>959</v>
      </c>
      <c r="T12" s="6">
        <f t="shared" si="5"/>
        <v>8</v>
      </c>
      <c r="U12" s="6" t="s">
        <v>961</v>
      </c>
      <c r="V12" t="s">
        <v>922</v>
      </c>
      <c r="W12" s="6" t="s">
        <v>959</v>
      </c>
      <c r="X12" s="6">
        <f t="shared" si="6"/>
        <v>8</v>
      </c>
      <c r="Y12" s="6" t="s">
        <v>962</v>
      </c>
      <c r="Z12" t="s">
        <v>919</v>
      </c>
      <c r="AA12" s="6" t="s">
        <v>959</v>
      </c>
      <c r="AB12" s="6">
        <f t="shared" si="7"/>
        <v>8</v>
      </c>
      <c r="AC12" s="6" t="s">
        <v>963</v>
      </c>
      <c r="AD12" t="s">
        <v>923</v>
      </c>
      <c r="AE12" s="6" t="s">
        <v>959</v>
      </c>
      <c r="AF12" s="6">
        <f t="shared" si="8"/>
        <v>8</v>
      </c>
      <c r="AG12" s="6" t="s">
        <v>964</v>
      </c>
      <c r="AH12" t="s">
        <v>924</v>
      </c>
    </row>
    <row r="13" spans="1:34" ht="15.75" x14ac:dyDescent="0.3">
      <c r="A13" t="str">
        <f t="shared" si="1"/>
        <v>&lt;title&gt;Nelson Marlborough DHB @Pop = ${namePop[namePop.findIndex(K=&gt; K=="Nelson Marlborough")+1]}, Active: ${history[Object.keys(history)[9]][dhbArrLength].active}, Recovered: ${history[Object.keys(history)[9]][dhbArrLength].recovered}, Confirmed: ${history[Object.keys(history)[9]][dhbArrLength].total}, New: ${history[Object.keys(history)[9]][dhbArrLength].new}, Deaths: ${history[Object.keys(history)[9]][dhbArrLength].deaths}  &lt;/title&gt;</v>
      </c>
      <c r="B13" s="75" t="s">
        <v>906</v>
      </c>
      <c r="C13" s="52" t="str">
        <f t="shared" si="0"/>
        <v>&lt;g   id="Nelson Marlborough" transform="translate(160 570)"&gt;</v>
      </c>
      <c r="D13" t="s">
        <v>917</v>
      </c>
      <c r="E13" t="s">
        <v>938</v>
      </c>
      <c r="F13" t="s">
        <v>7</v>
      </c>
      <c r="G13">
        <v>9</v>
      </c>
      <c r="I13" t="s">
        <v>515</v>
      </c>
      <c r="J13" t="str">
        <f t="shared" si="2"/>
        <v>Nelson Marlborough</v>
      </c>
      <c r="K13" t="s">
        <v>926</v>
      </c>
      <c r="L13" t="str">
        <f t="shared" si="3"/>
        <v>Nelson Marlborough</v>
      </c>
      <c r="M13" t="s">
        <v>925</v>
      </c>
      <c r="N13" t="s">
        <v>920</v>
      </c>
      <c r="O13" s="6" t="s">
        <v>959</v>
      </c>
      <c r="P13" s="6">
        <f t="shared" si="4"/>
        <v>9</v>
      </c>
      <c r="Q13" s="6" t="s">
        <v>960</v>
      </c>
      <c r="R13" t="s">
        <v>921</v>
      </c>
      <c r="S13" s="6" t="s">
        <v>959</v>
      </c>
      <c r="T13" s="6">
        <f t="shared" si="5"/>
        <v>9</v>
      </c>
      <c r="U13" s="6" t="s">
        <v>961</v>
      </c>
      <c r="V13" t="s">
        <v>922</v>
      </c>
      <c r="W13" s="6" t="s">
        <v>959</v>
      </c>
      <c r="X13" s="6">
        <f t="shared" si="6"/>
        <v>9</v>
      </c>
      <c r="Y13" s="6" t="s">
        <v>962</v>
      </c>
      <c r="Z13" t="s">
        <v>919</v>
      </c>
      <c r="AA13" s="6" t="s">
        <v>959</v>
      </c>
      <c r="AB13" s="6">
        <f t="shared" si="7"/>
        <v>9</v>
      </c>
      <c r="AC13" s="6" t="s">
        <v>963</v>
      </c>
      <c r="AD13" t="s">
        <v>923</v>
      </c>
      <c r="AE13" s="6" t="s">
        <v>959</v>
      </c>
      <c r="AF13" s="6">
        <f t="shared" si="8"/>
        <v>9</v>
      </c>
      <c r="AG13" s="6" t="s">
        <v>964</v>
      </c>
      <c r="AH13" t="s">
        <v>924</v>
      </c>
    </row>
    <row r="14" spans="1:34" ht="15.75" x14ac:dyDescent="0.3">
      <c r="A14" t="str">
        <f t="shared" si="1"/>
        <v>&lt;title&gt;Northland DHB @Pop = ${namePop[namePop.findIndex(K=&gt; K=="Northland")+1]}, Active: ${history[Object.keys(history)[10]][dhbArrLength].active}, Recovered: ${history[Object.keys(history)[10]][dhbArrLength].recovered}, Confirmed: ${history[Object.keys(history)[10]][dhbArrLength].total}, New: ${history[Object.keys(history)[10]][dhbArrLength].new}, Deaths: ${history[Object.keys(history)[10]][dhbArrLength].deaths}  &lt;/title&gt;</v>
      </c>
      <c r="B14" s="75" t="s">
        <v>907</v>
      </c>
      <c r="C14" s="52" t="str">
        <f t="shared" si="0"/>
        <v>&lt;g   id="Northland" transform="translate(210 149.64)"&gt;</v>
      </c>
      <c r="D14" t="s">
        <v>917</v>
      </c>
      <c r="E14" t="s">
        <v>939</v>
      </c>
      <c r="F14" t="s">
        <v>17</v>
      </c>
      <c r="G14">
        <v>10</v>
      </c>
      <c r="I14" t="s">
        <v>515</v>
      </c>
      <c r="J14" t="str">
        <f t="shared" si="2"/>
        <v>Northland</v>
      </c>
      <c r="K14" t="s">
        <v>926</v>
      </c>
      <c r="L14" t="str">
        <f t="shared" si="3"/>
        <v>Northland</v>
      </c>
      <c r="M14" t="s">
        <v>925</v>
      </c>
      <c r="N14" t="s">
        <v>920</v>
      </c>
      <c r="O14" s="6" t="s">
        <v>959</v>
      </c>
      <c r="P14" s="6">
        <f t="shared" si="4"/>
        <v>10</v>
      </c>
      <c r="Q14" s="6" t="s">
        <v>960</v>
      </c>
      <c r="R14" t="s">
        <v>921</v>
      </c>
      <c r="S14" s="6" t="s">
        <v>959</v>
      </c>
      <c r="T14" s="6">
        <f t="shared" si="5"/>
        <v>10</v>
      </c>
      <c r="U14" s="6" t="s">
        <v>961</v>
      </c>
      <c r="V14" t="s">
        <v>922</v>
      </c>
      <c r="W14" s="6" t="s">
        <v>959</v>
      </c>
      <c r="X14" s="6">
        <f t="shared" si="6"/>
        <v>10</v>
      </c>
      <c r="Y14" s="6" t="s">
        <v>962</v>
      </c>
      <c r="Z14" t="s">
        <v>919</v>
      </c>
      <c r="AA14" s="6" t="s">
        <v>959</v>
      </c>
      <c r="AB14" s="6">
        <f t="shared" si="7"/>
        <v>10</v>
      </c>
      <c r="AC14" s="6" t="s">
        <v>963</v>
      </c>
      <c r="AD14" t="s">
        <v>923</v>
      </c>
      <c r="AE14" s="6" t="s">
        <v>959</v>
      </c>
      <c r="AF14" s="6">
        <f t="shared" si="8"/>
        <v>10</v>
      </c>
      <c r="AG14" s="6" t="s">
        <v>964</v>
      </c>
      <c r="AH14" t="s">
        <v>924</v>
      </c>
    </row>
    <row r="15" spans="1:34" ht="15.75" x14ac:dyDescent="0.3">
      <c r="A15" t="str">
        <f t="shared" si="1"/>
        <v>&lt;title&gt;South Canterbury DHB @Pop = ${namePop[namePop.findIndex(K=&gt; K=="South Canterbury")+1]}, Active: ${history[Object.keys(history)[11]][dhbArrLength].active}, Recovered: ${history[Object.keys(history)[11]][dhbArrLength].recovered}, Confirmed: ${history[Object.keys(history)[11]][dhbArrLength].total}, New: ${history[Object.keys(history)[11]][dhbArrLength].new}, Deaths: ${history[Object.keys(history)[11]][dhbArrLength].deaths}  &lt;/title&gt;</v>
      </c>
      <c r="B15" s="75" t="s">
        <v>908</v>
      </c>
      <c r="C15" s="52" t="str">
        <f t="shared" si="0"/>
        <v>&lt;g   id="South Canterbury" transform="translate(385 798.18)"&gt;</v>
      </c>
      <c r="D15" t="s">
        <v>917</v>
      </c>
      <c r="E15" t="s">
        <v>946</v>
      </c>
      <c r="F15" t="s">
        <v>8</v>
      </c>
      <c r="G15">
        <v>11</v>
      </c>
      <c r="I15" t="s">
        <v>515</v>
      </c>
      <c r="J15" t="str">
        <f t="shared" si="2"/>
        <v>South Canterbury</v>
      </c>
      <c r="K15" t="s">
        <v>926</v>
      </c>
      <c r="L15" t="str">
        <f t="shared" si="3"/>
        <v>South Canterbury</v>
      </c>
      <c r="M15" t="s">
        <v>925</v>
      </c>
      <c r="N15" t="s">
        <v>920</v>
      </c>
      <c r="O15" s="6" t="s">
        <v>959</v>
      </c>
      <c r="P15" s="6">
        <f t="shared" si="4"/>
        <v>11</v>
      </c>
      <c r="Q15" s="6" t="s">
        <v>960</v>
      </c>
      <c r="R15" t="s">
        <v>921</v>
      </c>
      <c r="S15" s="6" t="s">
        <v>959</v>
      </c>
      <c r="T15" s="6">
        <f t="shared" si="5"/>
        <v>11</v>
      </c>
      <c r="U15" s="6" t="s">
        <v>961</v>
      </c>
      <c r="V15" t="s">
        <v>922</v>
      </c>
      <c r="W15" s="6" t="s">
        <v>959</v>
      </c>
      <c r="X15" s="6">
        <f t="shared" si="6"/>
        <v>11</v>
      </c>
      <c r="Y15" s="6" t="s">
        <v>962</v>
      </c>
      <c r="Z15" t="s">
        <v>919</v>
      </c>
      <c r="AA15" s="6" t="s">
        <v>959</v>
      </c>
      <c r="AB15" s="6">
        <f t="shared" si="7"/>
        <v>11</v>
      </c>
      <c r="AC15" s="6" t="s">
        <v>963</v>
      </c>
      <c r="AD15" t="s">
        <v>923</v>
      </c>
      <c r="AE15" s="6" t="s">
        <v>959</v>
      </c>
      <c r="AF15" s="6">
        <f t="shared" si="8"/>
        <v>11</v>
      </c>
      <c r="AG15" s="6" t="s">
        <v>964</v>
      </c>
      <c r="AH15" t="s">
        <v>924</v>
      </c>
    </row>
    <row r="16" spans="1:34" ht="15.75" x14ac:dyDescent="0.3">
      <c r="A16" t="str">
        <f t="shared" si="1"/>
        <v>&lt;title&gt;Southern DHB @Pop = ${namePop[namePop.findIndex(K=&gt; K=="Southern")+1]}, Active: ${history[Object.keys(history)[12]][dhbArrLength].active}, Recovered: ${history[Object.keys(history)[12]][dhbArrLength].recovered}, Confirmed: ${history[Object.keys(history)[12]][dhbArrLength].total}, New: ${history[Object.keys(history)[12]][dhbArrLength].new}, Deaths: ${history[Object.keys(history)[12]][dhbArrLength].deaths}  &lt;/title&gt;</v>
      </c>
      <c r="B16" s="75" t="s">
        <v>909</v>
      </c>
      <c r="C16" s="52" t="str">
        <f t="shared" si="0"/>
        <v>&lt;g   id="Southern" transform="translate(300 930)"&gt;</v>
      </c>
      <c r="D16" t="s">
        <v>917</v>
      </c>
      <c r="E16" t="s">
        <v>940</v>
      </c>
      <c r="F16" t="s">
        <v>9</v>
      </c>
      <c r="G16">
        <v>12</v>
      </c>
      <c r="I16" t="s">
        <v>515</v>
      </c>
      <c r="J16" t="str">
        <f t="shared" si="2"/>
        <v>Southern</v>
      </c>
      <c r="K16" t="s">
        <v>926</v>
      </c>
      <c r="L16" t="str">
        <f t="shared" si="3"/>
        <v>Southern</v>
      </c>
      <c r="M16" t="s">
        <v>925</v>
      </c>
      <c r="N16" t="s">
        <v>920</v>
      </c>
      <c r="O16" s="6" t="s">
        <v>959</v>
      </c>
      <c r="P16" s="6">
        <f t="shared" si="4"/>
        <v>12</v>
      </c>
      <c r="Q16" s="6" t="s">
        <v>960</v>
      </c>
      <c r="R16" t="s">
        <v>921</v>
      </c>
      <c r="S16" s="6" t="s">
        <v>959</v>
      </c>
      <c r="T16" s="6">
        <f t="shared" si="5"/>
        <v>12</v>
      </c>
      <c r="U16" s="6" t="s">
        <v>961</v>
      </c>
      <c r="V16" t="s">
        <v>922</v>
      </c>
      <c r="W16" s="6" t="s">
        <v>959</v>
      </c>
      <c r="X16" s="6">
        <f t="shared" si="6"/>
        <v>12</v>
      </c>
      <c r="Y16" s="6" t="s">
        <v>962</v>
      </c>
      <c r="Z16" t="s">
        <v>919</v>
      </c>
      <c r="AA16" s="6" t="s">
        <v>959</v>
      </c>
      <c r="AB16" s="6">
        <f t="shared" si="7"/>
        <v>12</v>
      </c>
      <c r="AC16" s="6" t="s">
        <v>963</v>
      </c>
      <c r="AD16" t="s">
        <v>923</v>
      </c>
      <c r="AE16" s="6" t="s">
        <v>959</v>
      </c>
      <c r="AF16" s="6">
        <f t="shared" si="8"/>
        <v>12</v>
      </c>
      <c r="AG16" s="6" t="s">
        <v>964</v>
      </c>
      <c r="AH16" t="s">
        <v>924</v>
      </c>
    </row>
    <row r="17" spans="1:34" ht="15.75" x14ac:dyDescent="0.3">
      <c r="A17" t="str">
        <f t="shared" si="1"/>
        <v>&lt;title&gt;Tairāwhiti DHB @Pop = ${namePop[namePop.findIndex(K=&gt; K=="Tairāwhiti")+1]}, Active: ${history[Object.keys(history)[13]][dhbArrLength].active}, Recovered: ${history[Object.keys(history)[13]][dhbArrLength].recovered}, Confirmed: ${history[Object.keys(history)[13]][dhbArrLength].total}, New: ${history[Object.keys(history)[13]][dhbArrLength].new}, Deaths: ${history[Object.keys(history)[13]][dhbArrLength].deaths}  &lt;/title&gt;</v>
      </c>
      <c r="B17" s="75" t="s">
        <v>910</v>
      </c>
      <c r="C17" s="52" t="str">
        <f t="shared" si="0"/>
        <v>&lt;g   id="Tairāwhiti" transform="translate(650 360)"&gt;</v>
      </c>
      <c r="D17" t="s">
        <v>917</v>
      </c>
      <c r="E17" t="s">
        <v>941</v>
      </c>
      <c r="F17" t="s">
        <v>206</v>
      </c>
      <c r="G17">
        <v>13</v>
      </c>
      <c r="I17" t="s">
        <v>515</v>
      </c>
      <c r="J17" t="str">
        <f t="shared" si="2"/>
        <v>Tairāwhiti</v>
      </c>
      <c r="K17" t="s">
        <v>926</v>
      </c>
      <c r="L17" t="str">
        <f t="shared" si="3"/>
        <v>Tairāwhiti</v>
      </c>
      <c r="M17" t="s">
        <v>925</v>
      </c>
      <c r="N17" t="s">
        <v>920</v>
      </c>
      <c r="O17" s="6" t="s">
        <v>959</v>
      </c>
      <c r="P17" s="6">
        <f t="shared" si="4"/>
        <v>13</v>
      </c>
      <c r="Q17" s="6" t="s">
        <v>960</v>
      </c>
      <c r="R17" t="s">
        <v>921</v>
      </c>
      <c r="S17" s="6" t="s">
        <v>959</v>
      </c>
      <c r="T17" s="6">
        <f t="shared" si="5"/>
        <v>13</v>
      </c>
      <c r="U17" s="6" t="s">
        <v>961</v>
      </c>
      <c r="V17" t="s">
        <v>922</v>
      </c>
      <c r="W17" s="6" t="s">
        <v>959</v>
      </c>
      <c r="X17" s="6">
        <f t="shared" si="6"/>
        <v>13</v>
      </c>
      <c r="Y17" s="6" t="s">
        <v>962</v>
      </c>
      <c r="Z17" t="s">
        <v>919</v>
      </c>
      <c r="AA17" s="6" t="s">
        <v>959</v>
      </c>
      <c r="AB17" s="6">
        <f t="shared" si="7"/>
        <v>13</v>
      </c>
      <c r="AC17" s="6" t="s">
        <v>963</v>
      </c>
      <c r="AD17" t="s">
        <v>923</v>
      </c>
      <c r="AE17" s="6" t="s">
        <v>959</v>
      </c>
      <c r="AF17" s="6">
        <f t="shared" si="8"/>
        <v>13</v>
      </c>
      <c r="AG17" s="6" t="s">
        <v>964</v>
      </c>
      <c r="AH17" t="s">
        <v>924</v>
      </c>
    </row>
    <row r="18" spans="1:34" ht="15.75" x14ac:dyDescent="0.3">
      <c r="A18" t="str">
        <f t="shared" si="1"/>
        <v>&lt;title&gt;Taranaki DHB @Pop = ${namePop[namePop.findIndex(K=&gt; K=="Taranaki")+1]}, Active: ${history[Object.keys(history)[14]][dhbArrLength].active}, Recovered: ${history[Object.keys(history)[14]][dhbArrLength].recovered}, Confirmed: ${history[Object.keys(history)[14]][dhbArrLength].total}, New: ${history[Object.keys(history)[14]][dhbArrLength].new}, Deaths: ${history[Object.keys(history)[14]][dhbArrLength].deaths}  &lt;/title&gt;</v>
      </c>
      <c r="B18" s="75" t="s">
        <v>911</v>
      </c>
      <c r="C18" s="52" t="str">
        <f t="shared" si="0"/>
        <v>&lt;g   id="Taranaki" transform="translate(260 405)"&gt;</v>
      </c>
      <c r="D18" t="s">
        <v>917</v>
      </c>
      <c r="E18" t="s">
        <v>942</v>
      </c>
      <c r="F18" t="s">
        <v>14</v>
      </c>
      <c r="G18">
        <v>14</v>
      </c>
      <c r="I18" t="s">
        <v>515</v>
      </c>
      <c r="J18" t="str">
        <f t="shared" si="2"/>
        <v>Taranaki</v>
      </c>
      <c r="K18" t="s">
        <v>926</v>
      </c>
      <c r="L18" t="str">
        <f t="shared" si="3"/>
        <v>Taranaki</v>
      </c>
      <c r="M18" t="s">
        <v>925</v>
      </c>
      <c r="N18" t="s">
        <v>920</v>
      </c>
      <c r="O18" s="6" t="s">
        <v>959</v>
      </c>
      <c r="P18" s="6">
        <f t="shared" si="4"/>
        <v>14</v>
      </c>
      <c r="Q18" s="6" t="s">
        <v>960</v>
      </c>
      <c r="R18" t="s">
        <v>921</v>
      </c>
      <c r="S18" s="6" t="s">
        <v>959</v>
      </c>
      <c r="T18" s="6">
        <f t="shared" si="5"/>
        <v>14</v>
      </c>
      <c r="U18" s="6" t="s">
        <v>961</v>
      </c>
      <c r="V18" t="s">
        <v>922</v>
      </c>
      <c r="W18" s="6" t="s">
        <v>959</v>
      </c>
      <c r="X18" s="6">
        <f t="shared" si="6"/>
        <v>14</v>
      </c>
      <c r="Y18" s="6" t="s">
        <v>962</v>
      </c>
      <c r="Z18" t="s">
        <v>919</v>
      </c>
      <c r="AA18" s="6" t="s">
        <v>959</v>
      </c>
      <c r="AB18" s="6">
        <f t="shared" si="7"/>
        <v>14</v>
      </c>
      <c r="AC18" s="6" t="s">
        <v>963</v>
      </c>
      <c r="AD18" t="s">
        <v>923</v>
      </c>
      <c r="AE18" s="6" t="s">
        <v>959</v>
      </c>
      <c r="AF18" s="6">
        <f t="shared" si="8"/>
        <v>14</v>
      </c>
      <c r="AG18" s="6" t="s">
        <v>964</v>
      </c>
      <c r="AH18" t="s">
        <v>924</v>
      </c>
    </row>
    <row r="19" spans="1:34" ht="15.75" x14ac:dyDescent="0.3">
      <c r="A19" t="str">
        <f t="shared" si="1"/>
        <v>&lt;title&gt;Waikato DHB @Pop = ${namePop[namePop.findIndex(K=&gt; K=="Waikato")+1]}, Active: ${history[Object.keys(history)[15]][dhbArrLength].active}, Recovered: ${history[Object.keys(history)[15]][dhbArrLength].recovered}, Confirmed: ${history[Object.keys(history)[15]][dhbArrLength].total}, New: ${history[Object.keys(history)[15]][dhbArrLength].new}, Deaths: ${history[Object.keys(history)[15]][dhbArrLength].deaths}  &lt;/title&gt;</v>
      </c>
      <c r="B19" s="75" t="s">
        <v>912</v>
      </c>
      <c r="C19" s="52" t="str">
        <f t="shared" si="0"/>
        <v>&lt;g   id="Waikato" transform="translate(300 339.9)"&gt;</v>
      </c>
      <c r="D19" t="s">
        <v>917</v>
      </c>
      <c r="E19" t="s">
        <v>928</v>
      </c>
      <c r="F19" t="s">
        <v>10</v>
      </c>
      <c r="G19">
        <v>15</v>
      </c>
      <c r="I19" t="s">
        <v>515</v>
      </c>
      <c r="J19" t="str">
        <f t="shared" si="2"/>
        <v>Waikato</v>
      </c>
      <c r="K19" t="s">
        <v>926</v>
      </c>
      <c r="L19" t="str">
        <f t="shared" si="3"/>
        <v>Waikato</v>
      </c>
      <c r="M19" t="s">
        <v>925</v>
      </c>
      <c r="N19" t="s">
        <v>920</v>
      </c>
      <c r="O19" s="6" t="s">
        <v>959</v>
      </c>
      <c r="P19" s="6">
        <f t="shared" si="4"/>
        <v>15</v>
      </c>
      <c r="Q19" s="6" t="s">
        <v>960</v>
      </c>
      <c r="R19" t="s">
        <v>921</v>
      </c>
      <c r="S19" s="6" t="s">
        <v>959</v>
      </c>
      <c r="T19" s="6">
        <f t="shared" si="5"/>
        <v>15</v>
      </c>
      <c r="U19" s="6" t="s">
        <v>961</v>
      </c>
      <c r="V19" t="s">
        <v>922</v>
      </c>
      <c r="W19" s="6" t="s">
        <v>959</v>
      </c>
      <c r="X19" s="6">
        <f t="shared" si="6"/>
        <v>15</v>
      </c>
      <c r="Y19" s="6" t="s">
        <v>962</v>
      </c>
      <c r="Z19" t="s">
        <v>919</v>
      </c>
      <c r="AA19" s="6" t="s">
        <v>959</v>
      </c>
      <c r="AB19" s="6">
        <f t="shared" si="7"/>
        <v>15</v>
      </c>
      <c r="AC19" s="6" t="s">
        <v>963</v>
      </c>
      <c r="AD19" t="s">
        <v>923</v>
      </c>
      <c r="AE19" s="6" t="s">
        <v>959</v>
      </c>
      <c r="AF19" s="6">
        <f t="shared" si="8"/>
        <v>15</v>
      </c>
      <c r="AG19" s="6" t="s">
        <v>964</v>
      </c>
      <c r="AH19" t="s">
        <v>924</v>
      </c>
    </row>
    <row r="20" spans="1:34" ht="15.75" x14ac:dyDescent="0.3">
      <c r="A20" t="str">
        <f t="shared" si="1"/>
        <v>&lt;title&gt;Wairarapa DHB @Pop = ${namePop[namePop.findIndex(K=&gt; K=="Wairarapa")+1]}, Active: ${history[Object.keys(history)[16]][dhbArrLength].active}, Recovered: ${history[Object.keys(history)[16]][dhbArrLength].recovered}, Confirmed: ${history[Object.keys(history)[16]][dhbArrLength].total}, New: ${history[Object.keys(history)[16]][dhbArrLength].new}, Deaths: ${history[Object.keys(history)[16]][dhbArrLength].deaths}  &lt;/title&gt;</v>
      </c>
      <c r="B20" s="75" t="s">
        <v>913</v>
      </c>
      <c r="C20" s="52" t="str">
        <f t="shared" si="0"/>
        <v>&lt;g   id="Wairarapa" transform="translate(550 555)"&gt;</v>
      </c>
      <c r="D20" t="s">
        <v>917</v>
      </c>
      <c r="E20" t="s">
        <v>943</v>
      </c>
      <c r="F20" t="s">
        <v>20</v>
      </c>
      <c r="G20">
        <v>16</v>
      </c>
      <c r="I20" t="s">
        <v>515</v>
      </c>
      <c r="J20" t="str">
        <f t="shared" si="2"/>
        <v>Wairarapa</v>
      </c>
      <c r="K20" t="s">
        <v>926</v>
      </c>
      <c r="L20" t="str">
        <f t="shared" si="3"/>
        <v>Wairarapa</v>
      </c>
      <c r="M20" t="s">
        <v>925</v>
      </c>
      <c r="N20" t="s">
        <v>920</v>
      </c>
      <c r="O20" s="6" t="s">
        <v>959</v>
      </c>
      <c r="P20" s="6">
        <f t="shared" si="4"/>
        <v>16</v>
      </c>
      <c r="Q20" s="6" t="s">
        <v>960</v>
      </c>
      <c r="R20" t="s">
        <v>921</v>
      </c>
      <c r="S20" s="6" t="s">
        <v>959</v>
      </c>
      <c r="T20" s="6">
        <f t="shared" si="5"/>
        <v>16</v>
      </c>
      <c r="U20" s="6" t="s">
        <v>961</v>
      </c>
      <c r="V20" t="s">
        <v>922</v>
      </c>
      <c r="W20" s="6" t="s">
        <v>959</v>
      </c>
      <c r="X20" s="6">
        <f t="shared" si="6"/>
        <v>16</v>
      </c>
      <c r="Y20" s="6" t="s">
        <v>962</v>
      </c>
      <c r="Z20" t="s">
        <v>919</v>
      </c>
      <c r="AA20" s="6" t="s">
        <v>959</v>
      </c>
      <c r="AB20" s="6">
        <f t="shared" si="7"/>
        <v>16</v>
      </c>
      <c r="AC20" s="6" t="s">
        <v>963</v>
      </c>
      <c r="AD20" t="s">
        <v>923</v>
      </c>
      <c r="AE20" s="6" t="s">
        <v>959</v>
      </c>
      <c r="AF20" s="6">
        <f t="shared" si="8"/>
        <v>16</v>
      </c>
      <c r="AG20" s="6" t="s">
        <v>964</v>
      </c>
      <c r="AH20" t="s">
        <v>924</v>
      </c>
    </row>
    <row r="21" spans="1:34" ht="15.75" x14ac:dyDescent="0.3">
      <c r="A21" t="str">
        <f t="shared" si="1"/>
        <v>&lt;title&gt;Waitemata DHB @Pop = ${namePop[namePop.findIndex(K=&gt; K=="Waitemata")+1]}, Active: ${history[Object.keys(history)[17]][dhbArrLength].active}, Recovered: ${history[Object.keys(history)[17]][dhbArrLength].recovered}, Confirmed: ${history[Object.keys(history)[17]][dhbArrLength].total}, New: ${history[Object.keys(history)[17]][dhbArrLength].new}, Deaths: ${history[Object.keys(history)[17]][dhbArrLength].deaths}  &lt;/title&gt;</v>
      </c>
      <c r="B21" s="75" t="s">
        <v>914</v>
      </c>
      <c r="C21" s="52" t="str">
        <f t="shared" si="0"/>
        <v>&lt;g   id="Waitematā" transform="translate(230 230)"&gt;</v>
      </c>
      <c r="D21" t="s">
        <v>917</v>
      </c>
      <c r="E21" t="s">
        <v>944</v>
      </c>
      <c r="F21" t="s">
        <v>11</v>
      </c>
      <c r="G21">
        <v>17</v>
      </c>
      <c r="I21" t="s">
        <v>515</v>
      </c>
      <c r="J21" t="str">
        <f t="shared" si="2"/>
        <v>Waitemata</v>
      </c>
      <c r="K21" t="s">
        <v>926</v>
      </c>
      <c r="L21" t="str">
        <f t="shared" si="3"/>
        <v>Waitemata</v>
      </c>
      <c r="M21" t="s">
        <v>925</v>
      </c>
      <c r="N21" t="s">
        <v>920</v>
      </c>
      <c r="O21" s="6" t="s">
        <v>959</v>
      </c>
      <c r="P21" s="6">
        <f t="shared" si="4"/>
        <v>17</v>
      </c>
      <c r="Q21" s="6" t="s">
        <v>960</v>
      </c>
      <c r="R21" t="s">
        <v>921</v>
      </c>
      <c r="S21" s="6" t="s">
        <v>959</v>
      </c>
      <c r="T21" s="6">
        <f t="shared" si="5"/>
        <v>17</v>
      </c>
      <c r="U21" s="6" t="s">
        <v>961</v>
      </c>
      <c r="V21" t="s">
        <v>922</v>
      </c>
      <c r="W21" s="6" t="s">
        <v>959</v>
      </c>
      <c r="X21" s="6">
        <f t="shared" si="6"/>
        <v>17</v>
      </c>
      <c r="Y21" s="6" t="s">
        <v>962</v>
      </c>
      <c r="Z21" t="s">
        <v>919</v>
      </c>
      <c r="AA21" s="6" t="s">
        <v>959</v>
      </c>
      <c r="AB21" s="6">
        <f t="shared" si="7"/>
        <v>17</v>
      </c>
      <c r="AC21" s="6" t="s">
        <v>963</v>
      </c>
      <c r="AD21" t="s">
        <v>923</v>
      </c>
      <c r="AE21" s="6" t="s">
        <v>959</v>
      </c>
      <c r="AF21" s="6">
        <f t="shared" si="8"/>
        <v>17</v>
      </c>
      <c r="AG21" s="6" t="s">
        <v>964</v>
      </c>
      <c r="AH21" t="s">
        <v>924</v>
      </c>
    </row>
    <row r="22" spans="1:34" ht="15.75" x14ac:dyDescent="0.3">
      <c r="A22" t="str">
        <f t="shared" si="1"/>
        <v>&lt;title&gt;West Coast DHB @Pop = ${namePop[namePop.findIndex(K=&gt; K=="West Coast")+1]}, Active: ${history[Object.keys(history)[18]][dhbArrLength].active}, Recovered: ${history[Object.keys(history)[18]][dhbArrLength].recovered}, Confirmed: ${history[Object.keys(history)[18]][dhbArrLength].total}, New: ${history[Object.keys(history)[18]][dhbArrLength].new}, Deaths: ${history[Object.keys(history)[18]][dhbArrLength].deaths}  &lt;/title&gt;</v>
      </c>
      <c r="B22" s="75" t="s">
        <v>915</v>
      </c>
      <c r="C22" s="52" t="str">
        <f t="shared" si="0"/>
        <v>&lt;g   id="West Coast" transform="translate(123 653)"&gt;</v>
      </c>
      <c r="D22" t="s">
        <v>917</v>
      </c>
      <c r="E22" t="s">
        <v>945</v>
      </c>
      <c r="F22" t="s">
        <v>19</v>
      </c>
      <c r="G22">
        <v>18</v>
      </c>
      <c r="I22" t="s">
        <v>515</v>
      </c>
      <c r="J22" t="str">
        <f t="shared" si="2"/>
        <v>West Coast</v>
      </c>
      <c r="K22" t="s">
        <v>926</v>
      </c>
      <c r="L22" t="str">
        <f t="shared" si="3"/>
        <v>West Coast</v>
      </c>
      <c r="M22" t="s">
        <v>925</v>
      </c>
      <c r="N22" t="s">
        <v>920</v>
      </c>
      <c r="O22" s="6" t="s">
        <v>959</v>
      </c>
      <c r="P22" s="6">
        <f t="shared" si="4"/>
        <v>18</v>
      </c>
      <c r="Q22" s="6" t="s">
        <v>960</v>
      </c>
      <c r="R22" t="s">
        <v>921</v>
      </c>
      <c r="S22" s="6" t="s">
        <v>959</v>
      </c>
      <c r="T22" s="6">
        <f t="shared" si="5"/>
        <v>18</v>
      </c>
      <c r="U22" s="6" t="s">
        <v>961</v>
      </c>
      <c r="V22" t="s">
        <v>922</v>
      </c>
      <c r="W22" s="6" t="s">
        <v>959</v>
      </c>
      <c r="X22" s="6">
        <f t="shared" si="6"/>
        <v>18</v>
      </c>
      <c r="Y22" s="6" t="s">
        <v>962</v>
      </c>
      <c r="Z22" t="s">
        <v>919</v>
      </c>
      <c r="AA22" s="6" t="s">
        <v>959</v>
      </c>
      <c r="AB22" s="6">
        <f t="shared" si="7"/>
        <v>18</v>
      </c>
      <c r="AC22" s="6" t="s">
        <v>963</v>
      </c>
      <c r="AD22" t="s">
        <v>923</v>
      </c>
      <c r="AE22" s="6" t="s">
        <v>959</v>
      </c>
      <c r="AF22" s="6">
        <f t="shared" si="8"/>
        <v>18</v>
      </c>
      <c r="AG22" s="6" t="s">
        <v>964</v>
      </c>
      <c r="AH22" t="s">
        <v>924</v>
      </c>
    </row>
    <row r="23" spans="1:34" ht="15.75" x14ac:dyDescent="0.3">
      <c r="A23" t="str">
        <f t="shared" si="1"/>
        <v>&lt;title&gt;​Whanganui DHB @Pop = ${namePop[namePop.findIndex(K=&gt; K=="​Whanganui")+1]}, Active: ${history[Object.keys(history)[19]][dhbArrLength].active}, Recovered: ${history[Object.keys(history)[19]][dhbArrLength].recovered}, Confirmed: ${history[Object.keys(history)[19]][dhbArrLength].total}, New: ${history[Object.keys(history)[19]][dhbArrLength].new}, Deaths: ${history[Object.keys(history)[19]][dhbArrLength].deaths}  &lt;/title&gt;</v>
      </c>
      <c r="B23" s="75" t="s">
        <v>916</v>
      </c>
      <c r="C23" s="52" t="str">
        <f t="shared" si="0"/>
        <v>&lt;g   id="Whanganui" transform="translate(325 480)"&gt;</v>
      </c>
      <c r="D23" t="s">
        <v>917</v>
      </c>
      <c r="E23" t="s">
        <v>929</v>
      </c>
      <c r="F23" t="s">
        <v>769</v>
      </c>
      <c r="G23">
        <v>19</v>
      </c>
      <c r="I23" t="s">
        <v>515</v>
      </c>
      <c r="J23" t="str">
        <f t="shared" si="2"/>
        <v>​Whanganui</v>
      </c>
      <c r="K23" t="s">
        <v>926</v>
      </c>
      <c r="L23" t="str">
        <f t="shared" si="3"/>
        <v>​Whanganui</v>
      </c>
      <c r="M23" t="s">
        <v>925</v>
      </c>
      <c r="N23" t="s">
        <v>920</v>
      </c>
      <c r="O23" s="6" t="s">
        <v>959</v>
      </c>
      <c r="P23" s="6">
        <f t="shared" si="4"/>
        <v>19</v>
      </c>
      <c r="Q23" s="6" t="s">
        <v>960</v>
      </c>
      <c r="R23" t="s">
        <v>921</v>
      </c>
      <c r="S23" s="6" t="s">
        <v>959</v>
      </c>
      <c r="T23" s="6">
        <f t="shared" si="5"/>
        <v>19</v>
      </c>
      <c r="U23" s="6" t="s">
        <v>961</v>
      </c>
      <c r="V23" t="s">
        <v>922</v>
      </c>
      <c r="W23" s="6" t="s">
        <v>959</v>
      </c>
      <c r="X23" s="6">
        <f t="shared" si="6"/>
        <v>19</v>
      </c>
      <c r="Y23" s="6" t="s">
        <v>962</v>
      </c>
      <c r="Z23" t="s">
        <v>919</v>
      </c>
      <c r="AA23" s="6" t="s">
        <v>959</v>
      </c>
      <c r="AB23" s="6">
        <f t="shared" si="7"/>
        <v>19</v>
      </c>
      <c r="AC23" s="6" t="s">
        <v>963</v>
      </c>
      <c r="AD23" t="s">
        <v>923</v>
      </c>
      <c r="AE23" s="6" t="s">
        <v>959</v>
      </c>
      <c r="AF23" s="6">
        <f t="shared" si="8"/>
        <v>19</v>
      </c>
      <c r="AG23" s="6" t="s">
        <v>964</v>
      </c>
      <c r="AH23" t="s">
        <v>924</v>
      </c>
    </row>
    <row r="24" spans="1:34" x14ac:dyDescent="0.3">
      <c r="F24" s="52"/>
      <c r="O24" s="6"/>
      <c r="P24" s="6"/>
      <c r="Q24" s="6"/>
      <c r="S24" s="6"/>
      <c r="T24" s="6"/>
      <c r="U24" s="6"/>
      <c r="W24" s="6"/>
      <c r="X24" s="6"/>
      <c r="Y24" s="6"/>
      <c r="AA24" s="6"/>
      <c r="AB24" s="6"/>
      <c r="AC24" s="6"/>
      <c r="AE24" s="6"/>
      <c r="AF24" s="6"/>
      <c r="AG24" s="6"/>
    </row>
    <row r="25" spans="1:34" x14ac:dyDescent="0.3">
      <c r="F25" s="52"/>
      <c r="O25" s="6"/>
      <c r="P25" s="6"/>
      <c r="Q25" s="6"/>
      <c r="S25" s="6"/>
      <c r="T25" s="6"/>
      <c r="U25" s="6"/>
      <c r="W25" s="6"/>
      <c r="X25" s="6"/>
      <c r="Y25" s="6"/>
      <c r="AA25" s="6"/>
      <c r="AB25" s="6"/>
      <c r="AC25" s="6"/>
      <c r="AE25" s="6"/>
      <c r="AF25" s="6"/>
      <c r="AG25" s="6"/>
    </row>
    <row r="26" spans="1:34" x14ac:dyDescent="0.3">
      <c r="F26" s="52"/>
      <c r="O26" s="6"/>
      <c r="P26" s="6"/>
      <c r="Q26" s="6"/>
      <c r="S26" s="6"/>
      <c r="T26" s="6"/>
      <c r="U26" s="6"/>
      <c r="W26" s="6"/>
      <c r="X26" s="6"/>
      <c r="Y26" s="6"/>
      <c r="AA26" s="6"/>
      <c r="AB26" s="6"/>
      <c r="AC26" s="6"/>
      <c r="AE26" s="6"/>
      <c r="AF26" s="6"/>
      <c r="AG26" s="6"/>
    </row>
    <row r="27" spans="1:34" x14ac:dyDescent="0.3">
      <c r="F27" s="52"/>
      <c r="O27" s="6"/>
      <c r="P27" s="6"/>
      <c r="Q27" s="6"/>
      <c r="S27" s="6"/>
      <c r="T27" s="6"/>
      <c r="U27" s="6"/>
      <c r="W27" s="6"/>
      <c r="X27" s="6"/>
      <c r="Y27" s="6"/>
      <c r="AA27" s="6"/>
      <c r="AB27" s="6"/>
      <c r="AC27" s="6"/>
      <c r="AE27" s="6"/>
      <c r="AF27" s="6"/>
      <c r="AG27" s="6"/>
    </row>
    <row r="28" spans="1:34" x14ac:dyDescent="0.3">
      <c r="C28" t="e">
        <f>D</f>
        <v>#NAME?</v>
      </c>
      <c r="O28" s="6"/>
      <c r="P28" s="6"/>
      <c r="Q28" s="6"/>
      <c r="S28" s="6"/>
      <c r="T28" s="6"/>
      <c r="U28" s="6"/>
      <c r="W28" s="6"/>
      <c r="X28" s="6"/>
      <c r="Y28" s="6"/>
      <c r="AA28" s="6"/>
      <c r="AB28" s="6"/>
      <c r="AC28" s="6"/>
      <c r="AE28" s="6"/>
      <c r="AF28" s="6"/>
      <c r="AG28" s="6"/>
    </row>
    <row r="29" spans="1:34" x14ac:dyDescent="0.3">
      <c r="C29">
        <v>1400</v>
      </c>
      <c r="E29">
        <v>900</v>
      </c>
    </row>
    <row r="31" spans="1:34" x14ac:dyDescent="0.3">
      <c r="C31">
        <v>2400</v>
      </c>
      <c r="E31">
        <f>E29*C31/C29</f>
        <v>1542.8571428571429</v>
      </c>
      <c r="H31" t="s">
        <v>927</v>
      </c>
    </row>
    <row r="32" spans="1:34" x14ac:dyDescent="0.3">
      <c r="A32">
        <f>16*0.4</f>
        <v>6.4</v>
      </c>
      <c r="H32" t="s">
        <v>930</v>
      </c>
    </row>
    <row r="33" spans="1:8" x14ac:dyDescent="0.3">
      <c r="H33" t="s">
        <v>931</v>
      </c>
    </row>
    <row r="34" spans="1:8" x14ac:dyDescent="0.3">
      <c r="H34" t="s">
        <v>932</v>
      </c>
    </row>
    <row r="35" spans="1:8" x14ac:dyDescent="0.3">
      <c r="H35" t="s">
        <v>933</v>
      </c>
    </row>
    <row r="36" spans="1:8" x14ac:dyDescent="0.3">
      <c r="H36" t="s">
        <v>934</v>
      </c>
    </row>
    <row r="37" spans="1:8" x14ac:dyDescent="0.3">
      <c r="A37">
        <v>3000</v>
      </c>
      <c r="B37" s="80"/>
      <c r="H37" t="s">
        <v>935</v>
      </c>
    </row>
    <row r="38" spans="1:8" x14ac:dyDescent="0.3">
      <c r="A38">
        <v>53</v>
      </c>
      <c r="B38" s="80">
        <f>A38/A37</f>
        <v>1.7666666666666667E-2</v>
      </c>
      <c r="C38" t="s">
        <v>966</v>
      </c>
      <c r="H38" t="s">
        <v>936</v>
      </c>
    </row>
    <row r="39" spans="1:8" x14ac:dyDescent="0.3">
      <c r="A39">
        <v>225</v>
      </c>
      <c r="B39" s="80">
        <f>A39/A37</f>
        <v>7.4999999999999997E-2</v>
      </c>
      <c r="C39" t="s">
        <v>967</v>
      </c>
      <c r="H39" t="s">
        <v>937</v>
      </c>
    </row>
    <row r="40" spans="1:8" x14ac:dyDescent="0.3">
      <c r="A40">
        <v>7</v>
      </c>
      <c r="B40" s="80">
        <f>A40/A37</f>
        <v>2.3333333333333335E-3</v>
      </c>
      <c r="C40" t="s">
        <v>968</v>
      </c>
      <c r="H40" t="s">
        <v>938</v>
      </c>
    </row>
    <row r="41" spans="1:8" x14ac:dyDescent="0.3">
      <c r="A41">
        <v>60</v>
      </c>
      <c r="B41" s="80">
        <f>A41/A37</f>
        <v>0.02</v>
      </c>
      <c r="H41" t="s">
        <v>939</v>
      </c>
    </row>
    <row r="42" spans="1:8" x14ac:dyDescent="0.3">
      <c r="H42" t="s">
        <v>946</v>
      </c>
    </row>
    <row r="43" spans="1:8" x14ac:dyDescent="0.3">
      <c r="H43" t="s">
        <v>940</v>
      </c>
    </row>
    <row r="44" spans="1:8" x14ac:dyDescent="0.3">
      <c r="A44">
        <f>311+473</f>
        <v>784</v>
      </c>
      <c r="B44">
        <f>$A$44*B38</f>
        <v>13.850666666666667</v>
      </c>
      <c r="H44" t="s">
        <v>941</v>
      </c>
    </row>
    <row r="45" spans="1:8" x14ac:dyDescent="0.3">
      <c r="B45">
        <f>$A$44*B39</f>
        <v>58.8</v>
      </c>
      <c r="H45" t="s">
        <v>942</v>
      </c>
    </row>
    <row r="46" spans="1:8" x14ac:dyDescent="0.3">
      <c r="B46">
        <f>$A$44*B40</f>
        <v>1.8293333333333335</v>
      </c>
      <c r="H46" t="s">
        <v>928</v>
      </c>
    </row>
    <row r="47" spans="1:8" x14ac:dyDescent="0.3">
      <c r="B47">
        <f>$A$44*B41</f>
        <v>15.68</v>
      </c>
      <c r="H47" t="s">
        <v>943</v>
      </c>
    </row>
    <row r="48" spans="1:8" x14ac:dyDescent="0.3">
      <c r="B48">
        <f>A41*B42</f>
        <v>0</v>
      </c>
      <c r="H48" t="s">
        <v>944</v>
      </c>
    </row>
    <row r="49" spans="2:8" x14ac:dyDescent="0.3">
      <c r="B49">
        <f>A42*B43</f>
        <v>0</v>
      </c>
      <c r="H49" t="s">
        <v>945</v>
      </c>
    </row>
    <row r="50" spans="2:8" x14ac:dyDescent="0.3">
      <c r="H50" t="s">
        <v>929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F76464-3670-44A6-906E-235F52AC09B5}">
  <dimension ref="A1"/>
  <sheetViews>
    <sheetView workbookViewId="0">
      <selection activeCell="G10" sqref="G10"/>
    </sheetView>
  </sheetViews>
  <sheetFormatPr defaultRowHeight="15.05" x14ac:dyDescent="0.3"/>
  <cols>
    <col min="15" max="15" width="8.88671875" customWidth="1"/>
  </cols>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E6FA25-3A2E-40A7-A494-5F0B8A005C32}">
  <dimension ref="A1:F120"/>
  <sheetViews>
    <sheetView topLeftCell="A43" workbookViewId="0">
      <selection activeCell="C57" sqref="C57"/>
    </sheetView>
  </sheetViews>
  <sheetFormatPr defaultRowHeight="15.05" x14ac:dyDescent="0.3"/>
  <cols>
    <col min="1" max="1" width="39.109375" bestFit="1" customWidth="1"/>
    <col min="2" max="2" width="31.109375" bestFit="1" customWidth="1"/>
    <col min="3" max="3" width="22.77734375" bestFit="1" customWidth="1"/>
    <col min="4" max="5" width="10" bestFit="1" customWidth="1"/>
    <col min="6" max="6" width="19.33203125" bestFit="1" customWidth="1"/>
  </cols>
  <sheetData>
    <row r="1" spans="1:6" x14ac:dyDescent="0.3">
      <c r="A1" s="4" t="s">
        <v>987</v>
      </c>
      <c r="B1" s="4" t="s">
        <v>1001</v>
      </c>
      <c r="C1" s="4" t="s">
        <v>1002</v>
      </c>
      <c r="D1" s="4" t="s">
        <v>1003</v>
      </c>
      <c r="E1" s="4" t="s">
        <v>1004</v>
      </c>
      <c r="F1" s="4" t="s">
        <v>1005</v>
      </c>
    </row>
    <row r="2" spans="1:6" x14ac:dyDescent="0.3">
      <c r="A2" s="4"/>
      <c r="B2" s="4" t="s">
        <v>816</v>
      </c>
      <c r="C2" s="4" t="s">
        <v>517</v>
      </c>
      <c r="D2" s="4"/>
      <c r="E2" s="4"/>
      <c r="F2" s="4"/>
    </row>
    <row r="3" spans="1:6" x14ac:dyDescent="0.3">
      <c r="A3" s="4" t="s">
        <v>200</v>
      </c>
      <c r="B3" s="4">
        <v>1112</v>
      </c>
      <c r="C3" s="4">
        <v>-1</v>
      </c>
      <c r="D3" s="4"/>
      <c r="E3" s="4"/>
      <c r="F3" s="4"/>
    </row>
    <row r="4" spans="1:6" x14ac:dyDescent="0.3">
      <c r="A4" s="4" t="s">
        <v>201</v>
      </c>
      <c r="B4" s="4">
        <v>339</v>
      </c>
      <c r="C4" s="4">
        <v>1</v>
      </c>
      <c r="D4" s="4"/>
      <c r="E4" s="4"/>
      <c r="F4" s="4"/>
    </row>
    <row r="5" spans="1:6" x14ac:dyDescent="0.3">
      <c r="A5" s="4" t="s">
        <v>202</v>
      </c>
      <c r="B5" s="4">
        <v>1451</v>
      </c>
      <c r="C5" s="4">
        <v>0</v>
      </c>
      <c r="D5" s="4"/>
      <c r="E5" s="4"/>
      <c r="F5" s="4"/>
    </row>
    <row r="6" spans="1:6" x14ac:dyDescent="0.3">
      <c r="A6" s="4" t="s">
        <v>817</v>
      </c>
      <c r="B6" s="4">
        <v>8</v>
      </c>
      <c r="C6" s="4">
        <v>-3</v>
      </c>
      <c r="D6" s="4"/>
      <c r="E6" s="4"/>
      <c r="F6" s="4"/>
    </row>
    <row r="7" spans="1:6" x14ac:dyDescent="0.3">
      <c r="A7" s="4" t="s">
        <v>203</v>
      </c>
      <c r="B7" s="4">
        <v>1065</v>
      </c>
      <c r="C7" s="4">
        <v>29</v>
      </c>
      <c r="D7" s="4"/>
      <c r="E7" s="4"/>
      <c r="F7" s="4"/>
    </row>
    <row r="8" spans="1:6" x14ac:dyDescent="0.3">
      <c r="A8" s="4" t="s">
        <v>204</v>
      </c>
      <c r="B8" s="4">
        <v>16</v>
      </c>
      <c r="C8" s="4">
        <v>2</v>
      </c>
      <c r="D8" s="4"/>
      <c r="E8" s="4"/>
      <c r="F8" s="4"/>
    </row>
    <row r="9" spans="1:6" x14ac:dyDescent="0.3">
      <c r="A9" s="4"/>
      <c r="B9" s="4"/>
      <c r="C9" s="4"/>
      <c r="D9" s="4"/>
      <c r="E9" s="4"/>
      <c r="F9" s="4"/>
    </row>
    <row r="10" spans="1:6" x14ac:dyDescent="0.3">
      <c r="A10" s="4" t="s">
        <v>988</v>
      </c>
      <c r="B10" s="4"/>
      <c r="C10" s="4"/>
      <c r="D10" s="4"/>
      <c r="E10" s="4"/>
      <c r="F10" s="4"/>
    </row>
    <row r="11" spans="1:6" x14ac:dyDescent="0.3">
      <c r="A11" s="4" t="s">
        <v>0</v>
      </c>
      <c r="B11" s="4" t="s">
        <v>818</v>
      </c>
      <c r="C11" s="4" t="s">
        <v>819</v>
      </c>
      <c r="D11" s="4" t="s">
        <v>820</v>
      </c>
      <c r="E11" s="4" t="s">
        <v>207</v>
      </c>
      <c r="F11" s="4" t="s">
        <v>517</v>
      </c>
    </row>
    <row r="12" spans="1:6" x14ac:dyDescent="0.3">
      <c r="A12" s="4" t="s">
        <v>1</v>
      </c>
      <c r="B12" s="4">
        <v>37</v>
      </c>
      <c r="C12" s="4">
        <v>149</v>
      </c>
      <c r="D12" s="4"/>
      <c r="E12" s="4">
        <v>186</v>
      </c>
      <c r="F12" s="4">
        <v>-1</v>
      </c>
    </row>
    <row r="13" spans="1:6" x14ac:dyDescent="0.3">
      <c r="A13" s="4" t="s">
        <v>2</v>
      </c>
      <c r="B13" s="4">
        <v>14</v>
      </c>
      <c r="C13" s="4">
        <v>33</v>
      </c>
      <c r="D13" s="4"/>
      <c r="E13" s="4">
        <v>47</v>
      </c>
      <c r="F13" s="4">
        <v>0</v>
      </c>
    </row>
    <row r="14" spans="1:6" x14ac:dyDescent="0.3">
      <c r="A14" s="4" t="s">
        <v>3</v>
      </c>
      <c r="B14" s="4">
        <v>55</v>
      </c>
      <c r="C14" s="4">
        <v>94</v>
      </c>
      <c r="D14" s="4">
        <v>9</v>
      </c>
      <c r="E14" s="4">
        <v>158</v>
      </c>
      <c r="F14" s="4">
        <v>3</v>
      </c>
    </row>
    <row r="15" spans="1:6" x14ac:dyDescent="0.3">
      <c r="A15" s="4" t="s">
        <v>4</v>
      </c>
      <c r="B15" s="4">
        <v>29</v>
      </c>
      <c r="C15" s="4">
        <v>64</v>
      </c>
      <c r="D15" s="4">
        <v>2</v>
      </c>
      <c r="E15" s="4">
        <v>95</v>
      </c>
      <c r="F15" s="4">
        <v>0</v>
      </c>
    </row>
    <row r="16" spans="1:6" x14ac:dyDescent="0.3">
      <c r="A16" s="4" t="s">
        <v>5</v>
      </c>
      <c r="B16" s="4">
        <v>17</v>
      </c>
      <c r="C16" s="4">
        <v>94</v>
      </c>
      <c r="D16" s="4"/>
      <c r="E16" s="4">
        <v>111</v>
      </c>
      <c r="F16" s="4">
        <v>-3</v>
      </c>
    </row>
    <row r="17" spans="1:6" x14ac:dyDescent="0.3">
      <c r="A17" s="4" t="s">
        <v>6</v>
      </c>
      <c r="B17" s="4">
        <v>16</v>
      </c>
      <c r="C17" s="4">
        <v>26</v>
      </c>
      <c r="D17" s="4"/>
      <c r="E17" s="4">
        <v>42</v>
      </c>
      <c r="F17" s="4">
        <v>0</v>
      </c>
    </row>
    <row r="18" spans="1:6" x14ac:dyDescent="0.3">
      <c r="A18" s="4" t="s">
        <v>12</v>
      </c>
      <c r="B18" s="4">
        <v>5</v>
      </c>
      <c r="C18" s="4">
        <v>15</v>
      </c>
      <c r="D18" s="4"/>
      <c r="E18" s="4">
        <v>20</v>
      </c>
      <c r="F18" s="4">
        <v>0</v>
      </c>
    </row>
    <row r="19" spans="1:6" x14ac:dyDescent="0.3">
      <c r="A19" s="4" t="s">
        <v>16</v>
      </c>
      <c r="B19" s="4">
        <v>4</v>
      </c>
      <c r="C19" s="4">
        <v>12</v>
      </c>
      <c r="D19" s="4"/>
      <c r="E19" s="4">
        <v>16</v>
      </c>
      <c r="F19" s="4">
        <v>0</v>
      </c>
    </row>
    <row r="20" spans="1:6" x14ac:dyDescent="0.3">
      <c r="A20" s="4" t="s">
        <v>821</v>
      </c>
      <c r="B20" s="4">
        <v>2</v>
      </c>
      <c r="C20" s="4">
        <v>29</v>
      </c>
      <c r="D20" s="4"/>
      <c r="E20" s="4">
        <v>31</v>
      </c>
      <c r="F20" s="4">
        <v>0</v>
      </c>
    </row>
    <row r="21" spans="1:6" x14ac:dyDescent="0.3">
      <c r="A21" s="4" t="s">
        <v>7</v>
      </c>
      <c r="B21" s="4">
        <v>6</v>
      </c>
      <c r="C21" s="4">
        <v>42</v>
      </c>
      <c r="D21" s="4"/>
      <c r="E21" s="4">
        <v>48</v>
      </c>
      <c r="F21" s="4">
        <v>0</v>
      </c>
    </row>
    <row r="22" spans="1:6" x14ac:dyDescent="0.3">
      <c r="A22" s="4" t="s">
        <v>17</v>
      </c>
      <c r="B22" s="4">
        <v>12</v>
      </c>
      <c r="C22" s="4">
        <v>15</v>
      </c>
      <c r="D22" s="4"/>
      <c r="E22" s="4">
        <v>27</v>
      </c>
      <c r="F22" s="4">
        <v>0</v>
      </c>
    </row>
    <row r="23" spans="1:6" x14ac:dyDescent="0.3">
      <c r="A23" s="4" t="s">
        <v>8</v>
      </c>
      <c r="B23" s="4">
        <v>9</v>
      </c>
      <c r="C23" s="4">
        <v>7</v>
      </c>
      <c r="D23" s="4"/>
      <c r="E23" s="4">
        <v>16</v>
      </c>
      <c r="F23" s="4">
        <v>0</v>
      </c>
    </row>
    <row r="24" spans="1:6" x14ac:dyDescent="0.3">
      <c r="A24" s="4" t="s">
        <v>9</v>
      </c>
      <c r="B24" s="4">
        <v>26</v>
      </c>
      <c r="C24" s="4">
        <v>188</v>
      </c>
      <c r="D24" s="4">
        <v>2</v>
      </c>
      <c r="E24" s="4">
        <v>216</v>
      </c>
      <c r="F24" s="4">
        <v>0</v>
      </c>
    </row>
    <row r="25" spans="1:6" x14ac:dyDescent="0.3">
      <c r="A25" s="4" t="s">
        <v>206</v>
      </c>
      <c r="B25" s="4">
        <v>1</v>
      </c>
      <c r="C25" s="4">
        <v>3</v>
      </c>
      <c r="D25" s="4"/>
      <c r="E25" s="4">
        <v>4</v>
      </c>
      <c r="F25" s="4">
        <v>0</v>
      </c>
    </row>
    <row r="26" spans="1:6" x14ac:dyDescent="0.3">
      <c r="A26" s="4" t="s">
        <v>14</v>
      </c>
      <c r="B26" s="4">
        <v>2</v>
      </c>
      <c r="C26" s="4">
        <v>12</v>
      </c>
      <c r="D26" s="4"/>
      <c r="E26" s="4">
        <v>14</v>
      </c>
      <c r="F26" s="4">
        <v>0</v>
      </c>
    </row>
    <row r="27" spans="1:6" x14ac:dyDescent="0.3">
      <c r="A27" s="4" t="s">
        <v>10</v>
      </c>
      <c r="B27" s="4">
        <v>71</v>
      </c>
      <c r="C27" s="4">
        <v>114</v>
      </c>
      <c r="D27" s="4">
        <v>1</v>
      </c>
      <c r="E27" s="4">
        <v>186</v>
      </c>
      <c r="F27" s="4">
        <v>1</v>
      </c>
    </row>
    <row r="28" spans="1:6" x14ac:dyDescent="0.3">
      <c r="A28" s="4" t="s">
        <v>20</v>
      </c>
      <c r="B28" s="4">
        <v>0</v>
      </c>
      <c r="C28" s="4">
        <v>8</v>
      </c>
      <c r="D28" s="4"/>
      <c r="E28" s="4">
        <v>8</v>
      </c>
      <c r="F28" s="4">
        <v>0</v>
      </c>
    </row>
    <row r="29" spans="1:6" x14ac:dyDescent="0.3">
      <c r="A29" s="4" t="s">
        <v>815</v>
      </c>
      <c r="B29" s="4">
        <v>62</v>
      </c>
      <c r="C29" s="4">
        <v>149</v>
      </c>
      <c r="D29" s="4">
        <v>1</v>
      </c>
      <c r="E29" s="4">
        <v>212</v>
      </c>
      <c r="F29" s="4">
        <v>0</v>
      </c>
    </row>
    <row r="30" spans="1:6" x14ac:dyDescent="0.3">
      <c r="A30" s="4" t="s">
        <v>19</v>
      </c>
      <c r="B30" s="4">
        <v>0</v>
      </c>
      <c r="C30" s="4">
        <v>4</v>
      </c>
      <c r="D30" s="4">
        <v>1</v>
      </c>
      <c r="E30" s="4">
        <v>5</v>
      </c>
      <c r="F30" s="4">
        <v>0</v>
      </c>
    </row>
    <row r="31" spans="1:6" x14ac:dyDescent="0.3">
      <c r="A31" s="4" t="s">
        <v>15</v>
      </c>
      <c r="B31" s="4">
        <v>2</v>
      </c>
      <c r="C31" s="4">
        <v>7</v>
      </c>
      <c r="D31" s="4"/>
      <c r="E31" s="4">
        <v>9</v>
      </c>
      <c r="F31" s="4">
        <v>0</v>
      </c>
    </row>
    <row r="32" spans="1:6" x14ac:dyDescent="0.3">
      <c r="A32" s="4" t="s">
        <v>207</v>
      </c>
      <c r="B32" s="4">
        <v>370</v>
      </c>
      <c r="C32" s="4">
        <v>1065</v>
      </c>
      <c r="D32" s="4">
        <v>16</v>
      </c>
      <c r="E32" s="4">
        <v>1451</v>
      </c>
      <c r="F32" s="4">
        <v>0</v>
      </c>
    </row>
    <row r="33" spans="1:6" x14ac:dyDescent="0.3">
      <c r="A33" s="4"/>
      <c r="B33" s="4"/>
      <c r="C33" s="4"/>
      <c r="D33" s="4"/>
      <c r="E33" s="4"/>
      <c r="F33" s="4"/>
    </row>
    <row r="34" spans="1:6" x14ac:dyDescent="0.3">
      <c r="A34" t="s">
        <v>987</v>
      </c>
    </row>
    <row r="35" spans="1:6" x14ac:dyDescent="0.3">
      <c r="A35" t="s">
        <v>0</v>
      </c>
      <c r="B35" t="s">
        <v>205</v>
      </c>
    </row>
    <row r="36" spans="1:6" x14ac:dyDescent="0.3">
      <c r="A36" t="s">
        <v>1</v>
      </c>
      <c r="B36">
        <v>4</v>
      </c>
    </row>
    <row r="37" spans="1:6" x14ac:dyDescent="0.3">
      <c r="A37" t="s">
        <v>2</v>
      </c>
      <c r="B37">
        <v>1</v>
      </c>
    </row>
    <row r="38" spans="1:6" x14ac:dyDescent="0.3">
      <c r="A38" t="s">
        <v>547</v>
      </c>
      <c r="B38">
        <v>1</v>
      </c>
    </row>
    <row r="39" spans="1:6" x14ac:dyDescent="0.3">
      <c r="A39" t="s">
        <v>8</v>
      </c>
      <c r="B39">
        <v>1</v>
      </c>
    </row>
    <row r="40" spans="1:6" x14ac:dyDescent="0.3">
      <c r="A40" t="s">
        <v>815</v>
      </c>
      <c r="B40">
        <v>1</v>
      </c>
    </row>
    <row r="41" spans="1:6" x14ac:dyDescent="0.3">
      <c r="A41" t="s">
        <v>207</v>
      </c>
      <c r="B41">
        <v>8</v>
      </c>
    </row>
    <row r="43" spans="1:6" x14ac:dyDescent="0.3">
      <c r="A43" t="s">
        <v>989</v>
      </c>
    </row>
    <row r="44" spans="1:6" x14ac:dyDescent="0.3">
      <c r="A44" t="s">
        <v>990</v>
      </c>
      <c r="B44" t="s">
        <v>818</v>
      </c>
      <c r="C44" t="s">
        <v>819</v>
      </c>
      <c r="D44" t="s">
        <v>820</v>
      </c>
      <c r="F44" t="s">
        <v>207</v>
      </c>
    </row>
    <row r="45" spans="1:6" x14ac:dyDescent="0.3">
      <c r="A45" t="s">
        <v>991</v>
      </c>
      <c r="B45">
        <v>20</v>
      </c>
      <c r="C45">
        <v>14</v>
      </c>
      <c r="E45">
        <v>34</v>
      </c>
    </row>
    <row r="46" spans="1:6" x14ac:dyDescent="0.3">
      <c r="A46" t="s">
        <v>992</v>
      </c>
      <c r="B46">
        <v>21</v>
      </c>
      <c r="C46">
        <v>93</v>
      </c>
      <c r="E46">
        <v>114</v>
      </c>
    </row>
    <row r="47" spans="1:6" x14ac:dyDescent="0.3">
      <c r="A47" t="s">
        <v>993</v>
      </c>
      <c r="B47">
        <v>48</v>
      </c>
      <c r="C47">
        <v>301</v>
      </c>
      <c r="E47">
        <v>349</v>
      </c>
    </row>
    <row r="48" spans="1:6" x14ac:dyDescent="0.3">
      <c r="A48" t="s">
        <v>994</v>
      </c>
      <c r="B48">
        <v>61</v>
      </c>
      <c r="C48">
        <v>158</v>
      </c>
      <c r="E48">
        <v>219</v>
      </c>
    </row>
    <row r="49" spans="1:5" x14ac:dyDescent="0.3">
      <c r="A49" t="s">
        <v>995</v>
      </c>
      <c r="B49">
        <v>52</v>
      </c>
      <c r="C49">
        <v>159</v>
      </c>
      <c r="E49">
        <v>211</v>
      </c>
    </row>
    <row r="50" spans="1:5" x14ac:dyDescent="0.3">
      <c r="A50" t="s">
        <v>996</v>
      </c>
      <c r="B50">
        <v>71</v>
      </c>
      <c r="C50">
        <v>168</v>
      </c>
      <c r="E50">
        <v>239</v>
      </c>
    </row>
    <row r="51" spans="1:5" x14ac:dyDescent="0.3">
      <c r="A51" t="s">
        <v>997</v>
      </c>
      <c r="B51">
        <v>48</v>
      </c>
      <c r="C51">
        <v>123</v>
      </c>
      <c r="D51">
        <v>1</v>
      </c>
      <c r="E51">
        <v>172</v>
      </c>
    </row>
    <row r="52" spans="1:5" x14ac:dyDescent="0.3">
      <c r="A52" t="s">
        <v>998</v>
      </c>
      <c r="B52">
        <v>49</v>
      </c>
      <c r="C52">
        <v>49</v>
      </c>
      <c r="D52">
        <v>15</v>
      </c>
      <c r="E52">
        <v>113</v>
      </c>
    </row>
    <row r="53" spans="1:5" x14ac:dyDescent="0.3">
      <c r="A53" t="s">
        <v>207</v>
      </c>
      <c r="B53">
        <v>370</v>
      </c>
      <c r="C53">
        <v>1065</v>
      </c>
      <c r="D53">
        <v>16</v>
      </c>
      <c r="E53">
        <v>1451</v>
      </c>
    </row>
    <row r="55" spans="1:5" x14ac:dyDescent="0.3">
      <c r="A55" t="s">
        <v>518</v>
      </c>
      <c r="B55" t="s">
        <v>208</v>
      </c>
    </row>
    <row r="56" spans="1:5" x14ac:dyDescent="0.3">
      <c r="A56" t="s">
        <v>209</v>
      </c>
      <c r="B56">
        <v>0.56000000000000005</v>
      </c>
    </row>
    <row r="57" spans="1:5" x14ac:dyDescent="0.3">
      <c r="A57" t="s">
        <v>682</v>
      </c>
      <c r="B57">
        <v>0.39</v>
      </c>
    </row>
    <row r="58" spans="1:5" x14ac:dyDescent="0.3">
      <c r="A58" t="s">
        <v>210</v>
      </c>
      <c r="B58">
        <v>0.04</v>
      </c>
    </row>
    <row r="59" spans="1:5" x14ac:dyDescent="0.3">
      <c r="A59" t="s">
        <v>211</v>
      </c>
      <c r="B59">
        <v>0.02</v>
      </c>
    </row>
    <row r="61" spans="1:5" x14ac:dyDescent="0.3">
      <c r="A61" t="s">
        <v>981</v>
      </c>
    </row>
    <row r="62" spans="1:5" x14ac:dyDescent="0.3">
      <c r="A62" t="s">
        <v>519</v>
      </c>
      <c r="B62" t="s">
        <v>212</v>
      </c>
      <c r="C62" t="s">
        <v>520</v>
      </c>
    </row>
    <row r="63" spans="1:5" x14ac:dyDescent="0.3">
      <c r="A63" t="s">
        <v>548</v>
      </c>
      <c r="B63">
        <v>6480</v>
      </c>
      <c r="C63">
        <v>43943</v>
      </c>
    </row>
    <row r="64" spans="1:5" x14ac:dyDescent="0.3">
      <c r="A64" t="s">
        <v>213</v>
      </c>
      <c r="B64">
        <v>4445</v>
      </c>
      <c r="C64" t="s">
        <v>999</v>
      </c>
    </row>
    <row r="65" spans="1:3" x14ac:dyDescent="0.3">
      <c r="A65" t="s">
        <v>521</v>
      </c>
      <c r="B65">
        <v>101277</v>
      </c>
      <c r="C65" t="s">
        <v>1000</v>
      </c>
    </row>
    <row r="66" spans="1:3" x14ac:dyDescent="0.3">
      <c r="A66" t="s">
        <v>522</v>
      </c>
      <c r="B66">
        <v>84659</v>
      </c>
      <c r="C66">
        <v>43944</v>
      </c>
    </row>
    <row r="68" spans="1:3" x14ac:dyDescent="0.3">
      <c r="A68" t="s">
        <v>651</v>
      </c>
    </row>
    <row r="69" spans="1:3" x14ac:dyDescent="0.3">
      <c r="A69" t="s">
        <v>520</v>
      </c>
      <c r="B69" t="s">
        <v>683</v>
      </c>
      <c r="C69" t="s">
        <v>684</v>
      </c>
    </row>
    <row r="70" spans="1:3" x14ac:dyDescent="0.3">
      <c r="A70" t="s">
        <v>685</v>
      </c>
      <c r="C70">
        <v>300</v>
      </c>
    </row>
    <row r="71" spans="1:3" x14ac:dyDescent="0.3">
      <c r="A71">
        <v>43899</v>
      </c>
      <c r="B71">
        <v>12</v>
      </c>
      <c r="C71">
        <v>312</v>
      </c>
    </row>
    <row r="72" spans="1:3" x14ac:dyDescent="0.3">
      <c r="A72">
        <v>43900</v>
      </c>
      <c r="B72">
        <v>89</v>
      </c>
      <c r="C72">
        <v>401</v>
      </c>
    </row>
    <row r="73" spans="1:3" x14ac:dyDescent="0.3">
      <c r="A73">
        <v>43901</v>
      </c>
      <c r="B73">
        <v>83</v>
      </c>
      <c r="C73">
        <v>484</v>
      </c>
    </row>
    <row r="74" spans="1:3" x14ac:dyDescent="0.3">
      <c r="A74">
        <v>43902</v>
      </c>
      <c r="B74">
        <v>31</v>
      </c>
      <c r="C74">
        <v>515</v>
      </c>
    </row>
    <row r="75" spans="1:3" x14ac:dyDescent="0.3">
      <c r="A75">
        <v>43903</v>
      </c>
      <c r="B75">
        <v>35</v>
      </c>
      <c r="C75">
        <v>550</v>
      </c>
    </row>
    <row r="76" spans="1:3" x14ac:dyDescent="0.3">
      <c r="A76">
        <v>43904</v>
      </c>
      <c r="B76">
        <v>34</v>
      </c>
      <c r="C76">
        <v>584</v>
      </c>
    </row>
    <row r="77" spans="1:3" x14ac:dyDescent="0.3">
      <c r="A77">
        <v>43905</v>
      </c>
      <c r="B77">
        <v>142</v>
      </c>
      <c r="C77">
        <v>726</v>
      </c>
    </row>
    <row r="78" spans="1:3" x14ac:dyDescent="0.3">
      <c r="A78">
        <v>43906</v>
      </c>
      <c r="B78">
        <v>325</v>
      </c>
      <c r="C78">
        <v>1051</v>
      </c>
    </row>
    <row r="79" spans="1:3" x14ac:dyDescent="0.3">
      <c r="A79">
        <v>43907</v>
      </c>
      <c r="B79">
        <v>659</v>
      </c>
      <c r="C79">
        <v>1710</v>
      </c>
    </row>
    <row r="80" spans="1:3" x14ac:dyDescent="0.3">
      <c r="A80">
        <v>43908</v>
      </c>
      <c r="B80">
        <v>1209</v>
      </c>
      <c r="C80">
        <v>2919</v>
      </c>
    </row>
    <row r="81" spans="1:3" x14ac:dyDescent="0.3">
      <c r="A81">
        <v>43909</v>
      </c>
      <c r="B81">
        <v>1291</v>
      </c>
      <c r="C81">
        <v>4210</v>
      </c>
    </row>
    <row r="82" spans="1:3" x14ac:dyDescent="0.3">
      <c r="A82">
        <v>43910</v>
      </c>
      <c r="B82">
        <v>1554</v>
      </c>
      <c r="C82">
        <v>5764</v>
      </c>
    </row>
    <row r="83" spans="1:3" x14ac:dyDescent="0.3">
      <c r="A83">
        <v>43911</v>
      </c>
      <c r="B83">
        <v>1176</v>
      </c>
      <c r="C83">
        <v>6940</v>
      </c>
    </row>
    <row r="84" spans="1:3" x14ac:dyDescent="0.3">
      <c r="A84">
        <v>43912</v>
      </c>
      <c r="B84">
        <v>1256</v>
      </c>
      <c r="C84">
        <v>8196</v>
      </c>
    </row>
    <row r="85" spans="1:3" x14ac:dyDescent="0.3">
      <c r="A85">
        <v>43913</v>
      </c>
      <c r="B85">
        <v>1050</v>
      </c>
      <c r="C85">
        <v>9246</v>
      </c>
    </row>
    <row r="86" spans="1:3" x14ac:dyDescent="0.3">
      <c r="A86">
        <v>43914</v>
      </c>
      <c r="B86">
        <v>1544</v>
      </c>
      <c r="C86">
        <v>10790</v>
      </c>
    </row>
    <row r="87" spans="1:3" x14ac:dyDescent="0.3">
      <c r="A87">
        <v>43915</v>
      </c>
      <c r="B87">
        <v>2592</v>
      </c>
      <c r="C87">
        <v>13382</v>
      </c>
    </row>
    <row r="88" spans="1:3" x14ac:dyDescent="0.3">
      <c r="A88">
        <v>43916</v>
      </c>
      <c r="B88">
        <v>2117</v>
      </c>
      <c r="C88">
        <v>15499</v>
      </c>
    </row>
    <row r="89" spans="1:3" x14ac:dyDescent="0.3">
      <c r="A89">
        <v>43917</v>
      </c>
      <c r="B89">
        <v>2067</v>
      </c>
      <c r="C89">
        <v>17566</v>
      </c>
    </row>
    <row r="90" spans="1:3" x14ac:dyDescent="0.3">
      <c r="A90">
        <v>43918</v>
      </c>
      <c r="B90">
        <v>1809</v>
      </c>
      <c r="C90">
        <v>19375</v>
      </c>
    </row>
    <row r="91" spans="1:3" x14ac:dyDescent="0.3">
      <c r="A91">
        <v>43919</v>
      </c>
      <c r="B91">
        <v>918</v>
      </c>
      <c r="C91">
        <v>20293</v>
      </c>
    </row>
    <row r="92" spans="1:3" x14ac:dyDescent="0.3">
      <c r="A92">
        <v>43920</v>
      </c>
      <c r="B92">
        <v>1391</v>
      </c>
      <c r="C92">
        <v>21684</v>
      </c>
    </row>
    <row r="93" spans="1:3" x14ac:dyDescent="0.3">
      <c r="A93">
        <v>43921</v>
      </c>
      <c r="B93">
        <v>2093</v>
      </c>
      <c r="C93">
        <v>23777</v>
      </c>
    </row>
    <row r="94" spans="1:3" x14ac:dyDescent="0.3">
      <c r="A94">
        <v>43922</v>
      </c>
      <c r="B94">
        <v>2562</v>
      </c>
      <c r="C94">
        <v>26339</v>
      </c>
    </row>
    <row r="95" spans="1:3" x14ac:dyDescent="0.3">
      <c r="A95">
        <v>43923</v>
      </c>
      <c r="B95">
        <v>3446</v>
      </c>
      <c r="C95">
        <v>29785</v>
      </c>
    </row>
    <row r="96" spans="1:3" x14ac:dyDescent="0.3">
      <c r="A96">
        <v>43924</v>
      </c>
      <c r="B96">
        <v>3631</v>
      </c>
      <c r="C96">
        <v>33416</v>
      </c>
    </row>
    <row r="97" spans="1:3" x14ac:dyDescent="0.3">
      <c r="A97">
        <v>43925</v>
      </c>
      <c r="B97">
        <v>3093</v>
      </c>
      <c r="C97">
        <v>36509</v>
      </c>
    </row>
    <row r="98" spans="1:3" x14ac:dyDescent="0.3">
      <c r="A98">
        <v>43926</v>
      </c>
      <c r="B98">
        <v>3709</v>
      </c>
      <c r="C98">
        <v>40218</v>
      </c>
    </row>
    <row r="99" spans="1:3" x14ac:dyDescent="0.3">
      <c r="A99">
        <v>43927</v>
      </c>
      <c r="B99">
        <v>2908</v>
      </c>
      <c r="C99">
        <v>43126</v>
      </c>
    </row>
    <row r="100" spans="1:3" x14ac:dyDescent="0.3">
      <c r="A100">
        <v>43928</v>
      </c>
      <c r="B100">
        <v>4049</v>
      </c>
      <c r="C100">
        <v>47175</v>
      </c>
    </row>
    <row r="101" spans="1:3" x14ac:dyDescent="0.3">
      <c r="A101">
        <v>43929</v>
      </c>
      <c r="B101">
        <v>3990</v>
      </c>
      <c r="C101">
        <v>51165</v>
      </c>
    </row>
    <row r="102" spans="1:3" x14ac:dyDescent="0.3">
      <c r="A102">
        <v>43930</v>
      </c>
      <c r="B102">
        <v>4520</v>
      </c>
      <c r="C102">
        <v>55685</v>
      </c>
    </row>
    <row r="103" spans="1:3" x14ac:dyDescent="0.3">
      <c r="A103">
        <v>43931</v>
      </c>
      <c r="B103">
        <v>3061</v>
      </c>
      <c r="C103">
        <v>58746</v>
      </c>
    </row>
    <row r="104" spans="1:3" x14ac:dyDescent="0.3">
      <c r="A104">
        <v>43932</v>
      </c>
      <c r="B104">
        <v>2421</v>
      </c>
      <c r="C104">
        <v>61167</v>
      </c>
    </row>
    <row r="105" spans="1:3" x14ac:dyDescent="0.3">
      <c r="A105">
        <v>43933</v>
      </c>
      <c r="B105">
        <v>1660</v>
      </c>
      <c r="C105">
        <v>62827</v>
      </c>
    </row>
    <row r="106" spans="1:3" x14ac:dyDescent="0.3">
      <c r="A106">
        <v>43934</v>
      </c>
      <c r="B106">
        <v>1572</v>
      </c>
      <c r="C106">
        <v>64399</v>
      </c>
    </row>
    <row r="107" spans="1:3" x14ac:dyDescent="0.3">
      <c r="A107">
        <v>43935</v>
      </c>
      <c r="B107">
        <v>2100</v>
      </c>
      <c r="C107">
        <v>66499</v>
      </c>
    </row>
    <row r="108" spans="1:3" x14ac:dyDescent="0.3">
      <c r="A108">
        <v>43936</v>
      </c>
      <c r="B108">
        <v>3661</v>
      </c>
      <c r="C108">
        <v>70160</v>
      </c>
    </row>
    <row r="109" spans="1:3" x14ac:dyDescent="0.3">
      <c r="A109">
        <v>43937</v>
      </c>
      <c r="B109">
        <v>4241</v>
      </c>
      <c r="C109">
        <v>74401</v>
      </c>
    </row>
    <row r="110" spans="1:3" x14ac:dyDescent="0.3">
      <c r="A110">
        <v>43938</v>
      </c>
      <c r="B110">
        <v>4677</v>
      </c>
      <c r="C110">
        <v>79078</v>
      </c>
    </row>
    <row r="111" spans="1:3" x14ac:dyDescent="0.3">
      <c r="A111">
        <v>43939</v>
      </c>
      <c r="B111">
        <v>4146</v>
      </c>
      <c r="C111">
        <v>83224</v>
      </c>
    </row>
    <row r="112" spans="1:3" x14ac:dyDescent="0.3">
      <c r="A112">
        <v>43940</v>
      </c>
      <c r="B112">
        <v>3081</v>
      </c>
      <c r="C112">
        <v>86305</v>
      </c>
    </row>
    <row r="113" spans="1:3" x14ac:dyDescent="0.3">
      <c r="A113">
        <v>43941</v>
      </c>
      <c r="B113">
        <v>3203</v>
      </c>
      <c r="C113">
        <v>89508</v>
      </c>
    </row>
    <row r="114" spans="1:3" x14ac:dyDescent="0.3">
      <c r="A114">
        <v>43942</v>
      </c>
      <c r="B114">
        <v>5289</v>
      </c>
      <c r="C114">
        <v>94797</v>
      </c>
    </row>
    <row r="115" spans="1:3" x14ac:dyDescent="0.3">
      <c r="A115">
        <v>43943</v>
      </c>
      <c r="B115">
        <v>6480</v>
      </c>
      <c r="C115">
        <v>101277</v>
      </c>
    </row>
    <row r="117" spans="1:3" x14ac:dyDescent="0.3">
      <c r="A117" t="s">
        <v>214</v>
      </c>
      <c r="B117" t="s">
        <v>215</v>
      </c>
    </row>
    <row r="118" spans="1:3" x14ac:dyDescent="0.3">
      <c r="A118" t="s">
        <v>199</v>
      </c>
      <c r="B118" t="s">
        <v>216</v>
      </c>
    </row>
    <row r="119" spans="1:3" x14ac:dyDescent="0.3">
      <c r="A119" t="s">
        <v>217</v>
      </c>
      <c r="B119" t="s">
        <v>218</v>
      </c>
    </row>
    <row r="120" spans="1:3" x14ac:dyDescent="0.3">
      <c r="A120" t="s">
        <v>219</v>
      </c>
      <c r="B120" t="s">
        <v>220</v>
      </c>
    </row>
  </sheetData>
  <phoneticPr fontId="34" type="noConversion"/>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8 E A A B Q S w M E F A A C A A g A d n Q N U e K 6 K W a o A A A A + A A A A B I A H A B D b 2 5 m a W c v U G F j a 2 F n Z S 5 4 b W w g o h g A K K A U A A A A A A A A A A A A A A A A A A A A A A A A A A A A h Y 9 L D o I w G I S v Q r q n L e A D y U + J c S u J i d G 4 b U q F R i i G F s v d X H g k r y C J z 5 3 L m X y T f H O / 3 i A b m t q 7 y M 6 o V q c o w B R 5 U o u 2 U L p M U W + P f o w y B h s u T r y U 3 g h r k w x G p a i y 9 p w Q 4 p z D L s J t V 5 K Q 0 o A c 8 v V W V L L h v t L G c i 0 k + q y K / y v E Y P + U Y S G O I z y N F x M 8 n w V A 3 j X k S n + R c D T G F M h P C a u + t n 0 n m d T + c g f k H Y G 8 X r A H U E s D B B Q A A g A I A H Z 0 D V E 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2 d A 1 R L w k Z j R U B A A D 1 A Q A A E w A c A E Z v c m 1 1 b G F z L 1 N l Y 3 R p b 2 4 x L m 0 g o h g A K K A U A A A A A A A A A A A A A A A A A A A A A A A A A A A A b Y / B a s J A E I b v g b z D d D 2 o E C X G t i D i Q U L B H l o K B n o Q k X U z r c H d H Z n d l E r w 3 Z u a Y H v I X g a + m f n m X 4 f K F 2 R h 3 d T J P A z C w B 0 k Y w 4 9 o e i r y E e T 2 U i V z G j 9 S E m H T s A C N P o w g P q t q W S F N X n 6 V q j H a T P 4 T n z c E x 0 H w 2 r z K g 0 u R P / Z n I j 9 C 6 1 A k d k X F v P + 3 d W / m 8 x 2 r X / X + L e X T U r W 1 2 A b N V d 6 4 o 3 J k K 9 T r V D m y N c Q m d x r H L e d l g + a Q B F s W r 7 U e q 2 k l u w W n k v c D m / K 9 C D t Z 2 3 M z i f 8 0 2 U s r f s g N i n p 0 t j f p h t 0 3 I + q S i w d S A + z c R y D N B E k U 1 i e u N C Q x E k s I v D 1 L k h 7 v k R Q i U a X d O N p N 7 7 v x g / d + P E / v g z D o L C d X 5 3 / A F B L A Q I t A B Q A A g A I A H Z 0 D V H i u i l m q A A A A P g A A A A S A A A A A A A A A A A A A A A A A A A A A A B D b 2 5 m a W c v U G F j a 2 F n Z S 5 4 b W x Q S w E C L Q A U A A I A C A B 2 d A 1 R D 8 r p q 6 Q A A A D p A A A A E w A A A A A A A A A A A A A A A A D 0 A A A A W 0 N v b n R l b n R f V H l w Z X N d L n h t b F B L A Q I t A B Q A A g A I A H Z 0 D V E v C R m N F Q E A A P U B A A A T A A A A A A A A A A A A A A A A A O U B A A B G b 3 J t d W x h c y 9 T Z W N 0 a W 9 u M S 5 t U E s F B g A A A A A D A A M A w g A A A E c D 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h E N A A A A A A A A 7 w w 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2 N v d m l k L T E 5 L W N 1 c n J l b n Q t Y 2 F z Z X M 8 L 0 l 0 Z W 1 Q Y X R o P j w v S X R l b U x v Y 2 F 0 a W 9 u P j x T d G F i b G V F b n R y a W V z P j x F b n R y e S B U e X B l P S J J c 1 B y a X Z h d G U i I F Z h b H V l P S J s M C I g L z 4 8 R W 5 0 c n k g V H l w Z T 0 i Q n V m Z m V y T m V 4 d F J l Z n J l c 2 g i I F Z h b H V l P S J s M S I g L z 4 8 R W 5 0 c n k g V H l w Z T 0 i U m V z d W x 0 V H l w Z S I g V m F s d W U 9 I n N F e G N l c H R p b 2 4 i I C 8 + P E V u d H J 5 I F R 5 c G U 9 I k 5 h b W V V c G R h d G V k Q W Z 0 Z X J G a W x s I i B W Y W x 1 Z T 0 i b D A i I C 8 + P E V u d H J 5 I F R 5 c G U 9 I k 5 h d m l n Y X R p b 2 5 T d G V w T m F t Z S I g V m F s d W U 9 I n N O Y X Z p Z 2 F 0 a W 9 u I i A v P j x F b n R y e S B U e X B l P S J G a W x s R W 5 h Y m x l Z C I g V m F s d W U 9 I m w x I i A v P j x F b n R y e S B U e X B l P S J G a W x s T 2 J q Z W N 0 V H l w Z S I g V m F s d W U 9 I n N U Y W J s Z S I g L z 4 8 R W 5 0 c n k g V H l w Z T 0 i R m l s b F R v R G F 0 Y U 1 v Z G V s R W 5 h Y m x l Z C I g V m F s d W U 9 I m w w I i A v P j x F b n R y e S B U e X B l P S J G a W x s V G F y Z 2 V 0 I i B W Y W x 1 Z T 0 i c 2 N v d m l k X z E 5 X 2 N 1 c n J l b n R f Y 2 F z Z X N f M S I g L z 4 8 R W 5 0 c n k g V H l w Z T 0 i R m l s b G V k Q 2 9 t c G x l d G V S Z X N 1 b H R U b 1 d v c m t z a G V l d C I g V m F s d W U 9 I m w x I i A v P j x F b n R y e S B U e X B l P S J S Z W N v d m V y e V R h c m d l d F N o Z W V 0 I i B W Y W x 1 Z T 0 i c 1 N o Z W V 0 M y I g L z 4 8 R W 5 0 c n k g V H l w Z T 0 i U m V j b 3 Z l c n l U Y X J n Z X R D b 2 x 1 b W 4 i I F Z h b H V l P S J s M S I g L z 4 8 R W 5 0 c n k g V H l w Z T 0 i U m V j b 3 Z l c n l U Y X J n Z X R S b 3 c i I F Z h b H V l P S J s M S I g L z 4 8 R W 5 0 c n k g V H l w Z T 0 i R m l s b E V y c m 9 y Q 2 9 1 b n Q i I F Z h b H V l P S J s M C I g L z 4 8 R W 5 0 c n k g V H l w Z T 0 i R m l s b E V y c m 9 y Q 2 9 k Z S I g V m F s d W U 9 I n N V b m t u b 3 d u I i A v P j x F b n R y e S B U e X B l P S J G a W x s T G F z d F V w Z G F 0 Z W Q i I F Z h b H V l P S J k M j A y M C 0 w O C 0 x M 1 Q w M j o z M D o x M y 4 1 N D Y 1 N j I 0 W i I g L z 4 8 R W 5 0 c n k g V H l w Z T 0 i R m l s b E N v b H V t b l R 5 c G V z I i B W Y W x 1 Z T 0 i c 0 F B Q U F B Q U F B I i A v P j x F b n R y e S B U e X B l P S J G a W x s Q 2 9 1 b n Q i I F Z h b H V l P S J s M C I g L z 4 8 R W 5 0 c n k g V H l w Z T 0 i R m l s b E N v b H V t b k 5 h b W V z I i B W Y W x 1 Z T 0 i c 1 s m c X V v d D t B c y B h d C A 5 L j A w I G F t L C A y M y B B c H J p b C A y M D I w J n F 1 b 3 Q 7 L C Z x d W 9 0 O 0 N v b H V t b j I m c X V v d D s s J n F 1 b 3 Q 7 Q 2 9 s d W 1 u M y Z x d W 9 0 O y w m c X V v d D t D b 2 x 1 b W 4 0 J n F 1 b 3 Q 7 L C Z x d W 9 0 O 0 N v b H V t b j U m c X V v d D s s J n F 1 b 3 Q 7 Q 2 9 s d W 1 u N i Z x d W 9 0 O 1 0 i I C 8 + P E V u d H J 5 I F R 5 c G U 9 I k Z p b G x T d G F 0 d X M i I F Z h b H V l P S J z V 2 F p d G l u Z 0 Z v c k V 4 Y 2 V s U m V m c m V z a C I g L z 4 8 R W 5 0 c n k g V H l w Z T 0 i Q W R k Z W R U b 0 R h d G F N b 2 R l b C I g V m F s d W U 9 I m w w I i A v P j x F b n R y e S B U e X B l P S J S Z W x h d G l v b n N o a X B J b m Z v Q 2 9 u d G F p b m V y I i B W Y W x 1 Z T 0 i c 3 s m c X V v d D t j b 2 x 1 b W 5 D b 3 V u d C Z x d W 9 0 O z o 2 L C Z x d W 9 0 O 2 t l e U N v b H V t b k 5 h b W V z J n F 1 b 3 Q 7 O l t d L C Z x d W 9 0 O 3 F 1 Z X J 5 U m V s Y X R p b 2 5 z a G l w c y Z x d W 9 0 O z p b X S w m c X V v d D t j b 2 x 1 b W 5 J Z G V u d G l 0 a W V z J n F 1 b 3 Q 7 O l s m c X V v d D t T Z W N 0 a W 9 u M S 9 j b 3 Z p Z C 0 x O S 1 j d X J y Z W 5 0 L W N h c 2 V z L 0 N o Y W 5 n Z W Q g V H l w Z S 5 7 Q X M g Y X Q g O S 4 w M C B h b S w g M j M g Q X B y a W w g M j A y M C w w f S Z x d W 9 0 O y w m c X V v d D t T Z W N 0 a W 9 u M S 9 j b 3 Z p Z C 0 x O S 1 j d X J y Z W 5 0 L W N h c 2 V z L 0 N o Y W 5 n Z W Q g V H l w Z S 5 7 Q 2 9 s d W 1 u M i w x f S Z x d W 9 0 O y w m c X V v d D t T Z W N 0 a W 9 u M S 9 j b 3 Z p Z C 0 x O S 1 j d X J y Z W 5 0 L W N h c 2 V z L 0 N o Y W 5 n Z W Q g V H l w Z S 5 7 Q 2 9 s d W 1 u M y w y f S Z x d W 9 0 O y w m c X V v d D t T Z W N 0 a W 9 u M S 9 j b 3 Z p Z C 0 x O S 1 j d X J y Z W 5 0 L W N h c 2 V z L 0 N o Y W 5 n Z W Q g V H l w Z S 5 7 Q 2 9 s d W 1 u N C w z f S Z x d W 9 0 O y w m c X V v d D t T Z W N 0 a W 9 u M S 9 j b 3 Z p Z C 0 x O S 1 j d X J y Z W 5 0 L W N h c 2 V z L 0 N o Y W 5 n Z W Q g V H l w Z S 5 7 Q 2 9 s d W 1 u N S w 0 f S Z x d W 9 0 O y w m c X V v d D t T Z W N 0 a W 9 u M S 9 j b 3 Z p Z C 0 x O S 1 j d X J y Z W 5 0 L W N h c 2 V z L 0 N o Y W 5 n Z W Q g V H l w Z S 5 7 Q 2 9 s d W 1 u N i w 1 f S Z x d W 9 0 O 1 0 s J n F 1 b 3 Q 7 Q 2 9 s d W 1 u Q 2 9 1 b n Q m c X V v d D s 6 N i w m c X V v d D t L Z X l D b 2 x 1 b W 5 O Y W 1 l c y Z x d W 9 0 O z p b X S w m c X V v d D t D b 2 x 1 b W 5 J Z G V u d G l 0 a W V z J n F 1 b 3 Q 7 O l s m c X V v d D t T Z W N 0 a W 9 u M S 9 j b 3 Z p Z C 0 x O S 1 j d X J y Z W 5 0 L W N h c 2 V z L 0 N o Y W 5 n Z W Q g V H l w Z S 5 7 Q X M g Y X Q g O S 4 w M C B h b S w g M j M g Q X B y a W w g M j A y M C w w f S Z x d W 9 0 O y w m c X V v d D t T Z W N 0 a W 9 u M S 9 j b 3 Z p Z C 0 x O S 1 j d X J y Z W 5 0 L W N h c 2 V z L 0 N o Y W 5 n Z W Q g V H l w Z S 5 7 Q 2 9 s d W 1 u M i w x f S Z x d W 9 0 O y w m c X V v d D t T Z W N 0 a W 9 u M S 9 j b 3 Z p Z C 0 x O S 1 j d X J y Z W 5 0 L W N h c 2 V z L 0 N o Y W 5 n Z W Q g V H l w Z S 5 7 Q 2 9 s d W 1 u M y w y f S Z x d W 9 0 O y w m c X V v d D t T Z W N 0 a W 9 u M S 9 j b 3 Z p Z C 0 x O S 1 j d X J y Z W 5 0 L W N h c 2 V z L 0 N o Y W 5 n Z W Q g V H l w Z S 5 7 Q 2 9 s d W 1 u N C w z f S Z x d W 9 0 O y w m c X V v d D t T Z W N 0 a W 9 u M S 9 j b 3 Z p Z C 0 x O S 1 j d X J y Z W 5 0 L W N h c 2 V z L 0 N o Y W 5 n Z W Q g V H l w Z S 5 7 Q 2 9 s d W 1 u N S w 0 f S Z x d W 9 0 O y w m c X V v d D t T Z W N 0 a W 9 u M S 9 j b 3 Z p Z C 0 x O S 1 j d X J y Z W 5 0 L W N h c 2 V z L 0 N o Y W 5 n Z W Q g V H l w Z S 5 7 Q 2 9 s d W 1 u N i w 1 f S Z x d W 9 0 O 1 0 s J n F 1 b 3 Q 7 U m V s Y X R p b 2 5 z a G l w S W 5 m b y Z x d W 9 0 O z p b X X 0 i I C 8 + P C 9 T d G F i b G V F b n R y a W V z P j w v S X R l b T 4 8 S X R l b T 4 8 S X R l b U x v Y 2 F 0 a W 9 u P j x J d G V t V H l w Z T 5 G b 3 J t d W x h P C 9 J d G V t V H l w Z T 4 8 S X R l b V B h d G g + U 2 V j d G l v b j E v Y 2 9 2 a W Q t M T k t Y 3 V y c m V u d C 1 j Y X N l c y 9 T b 3 V y Y 2 U 8 L 0 l 0 Z W 1 Q Y X R o P j w v S X R l b U x v Y 2 F 0 a W 9 u P j x T d G F i b G V F b n R y a W V z I C 8 + P C 9 J d G V t P j x J d G V t P j x J d G V t T G 9 j Y X R p b 2 4 + P E l 0 Z W 1 U e X B l P k Z v c m 1 1 b G E 8 L 0 l 0 Z W 1 U e X B l P j x J d G V t U G F 0 a D 5 T Z W N 0 a W 9 u M S 9 j b 3 Z p Z C 0 x O S 1 j d X J y Z W 5 0 L W N h c 2 V z L 1 B y b 2 1 v d G V k J T I w S G V h Z G V y c z w v S X R l b V B h d G g + P C 9 J d G V t T G 9 j Y X R p b 2 4 + P F N 0 Y W J s Z U V u d H J p Z X M g L z 4 8 L 0 l 0 Z W 0 + P E l 0 Z W 0 + P E l 0 Z W 1 M b 2 N h d G l v b j 4 8 S X R l b V R 5 c G U + R m 9 y b X V s Y T w v S X R l b V R 5 c G U + P E l 0 Z W 1 Q Y X R o P l N l Y 3 R p b 2 4 x L 2 N v d m l k L T E 5 L W N 1 c n J l b n Q t Y 2 F z Z X M v Q 2 h h b m d l Z C U y M F R 5 c G U 8 L 0 l 0 Z W 1 Q Y X R o P j w v S X R l b U x v Y 2 F 0 a W 9 u P j x T d G F i b G V F b n R y a W V z I C 8 + P C 9 J d G V t P j w v S X R l b X M + P C 9 M b 2 N h b F B h Y 2 t h Z 2 V N Z X R h Z G F 0 Y U Z p b G U + F g A A A F B L B Q Y A A A A A A A A A A A A A A A A A A A A A A A A m A Q A A A Q A A A N C M n d 8 B F d E R j H o A w E / C l + s B A A A A K 6 u 6 D c q k W E y d R L n C 5 e v C e g A A A A A C A A A A A A A Q Z g A A A A E A A C A A A A D c f x Z 8 v c B p 4 3 D h B 2 F F Q Z p u L J I z 3 n a w N o P m / K X f H 0 k Q S w A A A A A O g A A A A A I A A C A A A A D z / Q 2 y Y k 4 m F D x y n o i c 1 Q l / w u M m + j g T c L d j m 2 n 5 c 0 S z 7 F A A A A A 7 e m u 6 e l m i y W o g q O w H + s N F a G x z + t R 4 z h Z O 9 y G g p z a W 6 j F 2 Q o X j s R v E v q 8 M s L 5 f f U K 0 c 4 d 6 j s I w K F b Q 3 7 g s M s 8 6 F P G j D R s A D N K t 0 x 2 8 C o T s e k A A A A A Z y I 4 E l N v R b 5 N P e g G U 3 F b a H f C q X C T H c V o K T 5 w v S h 9 g u m F c Y T Q t X s k L O c R 6 8 i / 3 z C R 9 A i l u E / f P 3 M A H r u 5 5 t m 2 E < / D a t a M a s h u p > 
</file>

<file path=customXml/itemProps1.xml><?xml version="1.0" encoding="utf-8"?>
<ds:datastoreItem xmlns:ds="http://schemas.openxmlformats.org/officeDocument/2006/customXml" ds:itemID="{31AECB89-F9A2-470C-9D52-01D73662DB1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5</vt:i4>
      </vt:variant>
    </vt:vector>
  </HeadingPairs>
  <TitlesOfParts>
    <vt:vector size="15" baseType="lpstr">
      <vt:lpstr>Tooltips</vt:lpstr>
      <vt:lpstr>Map Data points (2)</vt:lpstr>
      <vt:lpstr>ImportMoH combined</vt:lpstr>
      <vt:lpstr>ImportPopDBH</vt:lpstr>
      <vt:lpstr>concat1</vt:lpstr>
      <vt:lpstr>concatMap</vt:lpstr>
      <vt:lpstr>concattitle</vt:lpstr>
      <vt:lpstr>Sheet1</vt:lpstr>
      <vt:lpstr>Sheet3</vt:lpstr>
      <vt:lpstr>job loss</vt:lpstr>
      <vt:lpstr>'ImportMoH combined'!covid_19_current_cases</vt:lpstr>
      <vt:lpstr>ImportPopDBH!District_health_board_Locations</vt:lpstr>
      <vt:lpstr>DPTWO</vt:lpstr>
      <vt:lpstr>'Map Data points (2)'!FULL</vt:lpstr>
      <vt:lpstr>'Map Data points (2)'!HTML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Max Drake</dc:creator>
  <cp:lastModifiedBy>Max Drake</cp:lastModifiedBy>
  <dcterms:created xsi:type="dcterms:W3CDTF">2020-03-29T22:51:25Z</dcterms:created>
  <dcterms:modified xsi:type="dcterms:W3CDTF">2020-09-16T02:56:04Z</dcterms:modified>
</cp:coreProperties>
</file>