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4A2FE07-77DD-4E81-BECD-EB79B3DF7AE9}"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combined'!$A$2:$F$256</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<sst xmlns="http://schemas.openxmlformats.org/spreadsheetml/2006/main" count="2930" uniqueCount="1146">
  <si>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</si>
  <si>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</si>
  <si>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</si>
  <si>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</si>
  <si>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</si>
  <si>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</si>
  <si>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</si>
  <si>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</si>
  <si>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</si>
  <si>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</si>
  <si>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</si>
  <si>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</si>
  <si>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</si>
  <si>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</si>
  <si>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</si>
  <si>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</si>
  <si>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</si>
  <si>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</si>
  <si>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</si>
  <si>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</si>
  <si>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</si>
  <si>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</si>
  <si>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</si>
  <si>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</si>
  <si>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</si>
  <si>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</si>
  <si>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</si>
  <si>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</si>
  <si>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</si>
  <si>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</si>
  <si>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</si>
  <si>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</si>
  <si>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</si>
  <si>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</si>
  <si>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</si>
  <si>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</si>
  <si>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</si>
  <si>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</si>
  <si>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</si>
  <si>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</si>
  <si>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</si>
  <si>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</si>
  <si>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</si>
  <si>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</si>
  <si>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</si>
  <si>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</si>
  <si>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</si>
  <si>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</si>
  <si>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</si>
  <si>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</si>
  <si>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</si>
  <si>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</si>
  <si>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</si>
  <si>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</si>
  <si>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</si>
  <si>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</si>
  <si>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</si>
  <si>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</si>
  <si>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</si>
  <si>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</si>
  <si>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</si>
  <si>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</si>
  <si>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</si>
  <si>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</si>
  <si>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</si>
  <si>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</si>
  <si>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</si>
  <si>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</si>
  <si>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</si>
  <si>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</si>
  <si>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</si>
  <si>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</si>
  <si>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</si>
  <si>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</si>
  <si>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</si>
  <si>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</si>
  <si>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</si>
  <si>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</si>
  <si>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</si>
  <si>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</si>
  <si>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</si>
  <si>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</si>
  <si>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</si>
  <si>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</si>
  <si>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</si>
  <si>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</si>
  <si>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</si>
  <si>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</si>
  <si>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</si>
  <si>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</si>
  <si>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</si>
  <si>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</si>
  <si>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</si>
  <si>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</si>
  <si>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</si>
  <si>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</si>
  <si>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</si>
  <si>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</si>
  <si>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</si>
  <si>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</si>
  <si>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</si>
  <si>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</si>
  <si>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</si>
  <si>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</si>
  <si>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</si>
  <si>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</si>
  <si>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</si>
  <si>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</si>
  <si>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</si>
  <si>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</si>
  <si>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</si>
  <si>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</si>
  <si>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</si>
  <si>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</si>
  <si>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</si>
  <si>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</si>
  <si>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</si>
  <si>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</si>
  <si>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</si>
  <si>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</si>
  <si>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</si>
  <si>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</si>
  <si>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</si>
  <si>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</si>
  <si>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</si>
  <si>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</si>
  <si>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</si>
  <si>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</si>
  <si>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</si>
  <si>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</si>
  <si>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</si>
  <si>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</si>
  <si>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</si>
  <si>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</si>
  <si>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</si>
  <si>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</si>
  <si>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</si>
  <si>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</si>
  <si>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</si>
  <si>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</si>
  <si>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</si>
  <si>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</si>
  <si>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</si>
  <si>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</si>
  <si>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</si>
  <si>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</si>
  <si>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</si>
  <si>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</si>
  <si>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</si>
  <si>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</si>
  <si>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</si>
  <si>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</si>
  <si>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</si>
  <si>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</si>
  <si>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</si>
  <si>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</si>
  <si>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</si>
  <si>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</si>
  <si>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</si>
  <si>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</si>
  <si>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</si>
  <si>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</si>
  <si>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</si>
  <si>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</si>
  <si>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</si>
  <si>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</si>
  <si>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</si>
  <si>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</si>
  <si>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</si>
  <si>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</si>
  <si>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</si>
  <si>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</si>
  <si>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</si>
  <si>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</si>
  <si>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</si>
  <si>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</si>
  <si>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</si>
  <si>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</si>
  <si>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</si>
  <si>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</si>
  <si>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</si>
  <si>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</si>
  <si>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</si>
  <si>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</si>
  <si>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</si>
  <si>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</si>
  <si>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</si>
  <si>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</si>
  <si>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</si>
  <si>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</si>
  <si>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</si>
  <si>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</si>
  <si>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</si>
  <si>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</si>
  <si>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</si>
  <si>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</si>
  <si>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</si>
  <si>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</si>
  <si>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</si>
  <si>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</si>
  <si>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</si>
  <si>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</si>
  <si>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</si>
  <si>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</si>
  <si>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</si>
  <si>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</si>
  <si>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</si>
  <si>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</si>
  <si>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</si>
  <si>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</si>
  <si>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</si>
  <si>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</si>
  <si>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</si>
  <si>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</si>
  <si>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</si>
  <si>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</si>
  <si>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</si>
  <si>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</si>
  <si>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</si>
  <si>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</si>
  <si>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</si>
  <si>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</si>
  <si>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</si>
  <si>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</si>
  <si>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</si>
  <si>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</si>
  <si>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</si>
  <si>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</si>
  <si>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</si>
  <si>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</si>
  <si>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</si>
  <si>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</si>
  <si>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</si>
  <si>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</si>
  <si>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</si>
  <si>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</si>
  <si>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</si>
  <si>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</si>
  <si>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</si>
  <si>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</si>
  <si>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</si>
  <si>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</si>
  <si>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</si>
  <si>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</si>
  <si>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</si>
  <si>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</si>
  <si>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</si>
  <si>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</si>
  <si>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</si>
  <si>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</si>
  <si>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</si>
  <si>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</si>
  <si>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</si>
  <si>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</si>
  <si>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</si>
  <si>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</si>
  <si>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</si>
  <si>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</si>
  <si>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</si>
  <si>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</si>
  <si>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</si>
  <si>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</si>
  <si>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</si>
  <si>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</si>
  <si>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</si>
  <si>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</si>
  <si>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</si>
  <si>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</si>
  <si>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</si>
  <si>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</si>
  <si>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</si>
  <si>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</si>
  <si>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</si>
  <si>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</si>
  <si>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</si>
  <si>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</si>
  <si>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</si>
  <si>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</si>
  <si>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</si>
  <si>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</si>
  <si>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</si>
  <si>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</si>
  <si>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</si>
  <si>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</si>
  <si>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</si>
  <si>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</si>
  <si>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</si>
  <si>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</si>
  <si>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</si>
  <si>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</si>
  <si>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</si>
  <si>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</si>
  <si>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</si>
  <si>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</si>
  <si>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</si>
  <si>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</si>
  <si>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</si>
  <si>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</si>
  <si>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</si>
  <si>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</si>
  <si>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</si>
  <si>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</si>
  <si>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</si>
  <si>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</si>
  <si>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</si>
  <si>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</si>
  <si>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</si>
  <si>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</si>
  <si>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</si>
  <si>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</si>
  <si>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</si>
  <si>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</si>
  <si>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</si>
  <si>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</si>
  <si>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</si>
  <si>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</si>
  <si>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</si>
  <si>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</si>
  <si>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</si>
  <si>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</si>
  <si>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</si>
  <si>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</si>
  <si>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</si>
  <si>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</si>
  <si>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</si>
  <si>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</si>
  <si>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</si>
  <si>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</si>
  <si>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</si>
  <si>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</si>
  <si>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</si>
  <si>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</si>
  <si>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</si>
  <si>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</si>
  <si>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</si>
  <si>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</si>
  <si>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</si>
  <si>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</si>
  <si>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</si>
  <si>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</si>
  <si>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</si>
  <si>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</si>
  <si>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</si>
  <si>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</si>
  <si>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</si>
  <si>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</si>
  <si>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</si>
  <si>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</si>
  <si>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</si>
  <si>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</si>
  <si>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</si>
  <si>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</si>
  <si>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</si>
  <si>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</si>
  <si>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</si>
  <si>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</si>
  <si>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</si>
  <si>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</si>
  <si>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</si>
  <si>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</si>
  <si>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</si>
  <si>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</si>
  <si>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</si>
  <si>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</si>
  <si>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</si>
  <si>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</si>
  <si>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</si>
  <si>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</si>
  <si>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</si>
  <si>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</si>
  <si>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</si>
  <si>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</si>
  <si>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</si>
  <si>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</si>
  <si>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</si>
  <si>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</si>
  <si>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</si>
  <si>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</si>
  <si>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</si>
  <si>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</si>
  <si>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</si>
  <si>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</si>
  <si>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</si>
  <si>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</si>
  <si>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</si>
  <si>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</si>
  <si>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</si>
  <si>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</si>
  <si>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</si>
  <si>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</si>
  <si>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</si>
  <si>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</si>
  <si>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</si>
  <si>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</si>
  <si>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</si>
  <si>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</si>
  <si>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</si>
  <si>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</si>
  <si>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</si>
  <si>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</si>
  <si>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</si>
  <si>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</si>
  <si>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</si>
  <si>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</si>
  <si>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</si>
  <si>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</si>
  <si>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</si>
  <si>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</si>
  <si>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</si>
  <si>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</si>
  <si>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</si>
  <si>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</si>
  <si>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</si>
  <si>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</si>
  <si>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</si>
  <si>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</si>
  <si>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</si>
  <si>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</si>
  <si>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</si>
  <si>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</si>
  <si>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</si>
  <si>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</si>
  <si>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</si>
  <si>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</si>
  <si>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</si>
  <si>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</si>
  <si>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</si>
  <si>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</si>
  <si>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</si>
  <si>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</si>
  <si>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</si>
  <si>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</si>
  <si>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</si>
  <si>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</si>
  <si>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</si>
  <si>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</si>
  <si>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</si>
  <si>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</si>
  <si>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</si>
  <si>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</si>
  <si>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</si>
  <si>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</si>
  <si>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</si>
  <si>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</si>
  <si>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</si>
  <si>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</si>
  <si>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</si>
  <si>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</si>
  <si>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</si>
  <si>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</si>
  <si>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</si>
  <si>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</si>
  <si>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</si>
  <si>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</si>
  <si>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</si>
  <si>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</si>
  <si>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</si>
  <si>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</si>
  <si>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</si>
  <si>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</si>
  <si>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</si>
  <si>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</si>
  <si>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</si>
  <si>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</si>
  <si>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</si>
  <si>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</si>
  <si>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</si>
  <si>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</si>
  <si>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</si>
  <si>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</si>
  <si>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</si>
  <si>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</si>
  <si>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</si>
  <si>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</si>
  <si>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</si>
  <si>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</si>
  <si>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</si>
  <si>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</si>
  <si>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</si>
  <si>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</si>
  <si>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</si>
  <si>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</si>
  <si>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</si>
  <si>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</si>
  <si>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</si>
  <si>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</si>
  <si>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</si>
  <si>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</si>
  <si>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</si>
  <si>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</si>
  <si>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</si>
  <si>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</si>
  <si>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</si>
  <si>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</si>
  <si>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</si>
  <si>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</si>
  <si>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</si>
  <si>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</si>
  <si>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</si>
  <si>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</si>
  <si>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</si>
  <si>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</si>
  <si>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</si>
  <si>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</si>
  <si>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</si>
  <si>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</si>
  <si>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</si>
  <si>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</si>
  <si>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</si>
  <si>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</si>
  <si>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</si>
  <si>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</si>
  <si>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</si>
  <si>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</si>
  <si>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</si>
  <si>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</si>
  <si>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</si>
  <si>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</si>
  <si>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</si>
  <si>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</si>
  <si>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</si>
  <si>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</si>
  <si>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</si>
  <si>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</si>
  <si>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</si>
  <si>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</si>
  <si>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</si>
  <si>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</si>
  <si>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</si>
  <si>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</si>
  <si>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</si>
  <si>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</si>
  <si>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</si>
  <si>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</si>
  <si>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</si>
  <si>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</si>
  <si>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</si>
  <si>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</si>
  <si>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</si>
  <si>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</si>
  <si>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</si>
  <si>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</si>
  <si>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</si>
  <si>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</si>
  <si>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</si>
  <si>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</si>
  <si>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</si>
  <si>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</si>
  <si>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</si>
  <si>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</si>
  <si>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</si>
  <si>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</si>
  <si>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</si>
  <si>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</si>
  <si>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</si>
  <si>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</si>
  <si>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</si>
  <si>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</si>
  <si>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</si>
  <si>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</si>
  <si>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</si>
  <si>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</si>
  <si>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</si>
  <si>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</si>
  <si>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</si>
  <si>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</si>
  <si>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</si>
  <si>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</si>
  <si>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</si>
  <si>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</si>
  <si>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</si>
  <si>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</si>
  <si>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</si>
  <si>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</si>
  <si>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</si>
  <si>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</si>
  <si>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</si>
  <si>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</si>
  <si>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</si>
  <si>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</si>
  <si>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</si>
  <si>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</si>
  <si>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</si>
  <si>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</si>
  <si>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</si>
  <si>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</si>
  <si>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</si>
  <si>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</si>
  <si>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</si>
  <si>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</si>
  <si>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</si>
  <si>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</si>
  <si>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</si>
  <si>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</si>
  <si>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</si>
  <si>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</si>
  <si>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</si>
  <si>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</si>
  <si>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</si>
  <si>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</si>
  <si>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</si>
  <si>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</si>
  <si>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</si>
  <si>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</si>
  <si>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</si>
  <si>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</si>
  <si>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</si>
  <si>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</si>
  <si>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</si>
  <si>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</si>
  <si>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</si>
  <si>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</si>
  <si>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</si>
  <si>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</si>
  <si>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</si>
  <si>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</si>
  <si>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</si>
  <si>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</si>
  <si>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</si>
  <si>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</si>
  <si>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</si>
  <si>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</si>
  <si>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</si>
  <si>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</si>
  <si>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</si>
  <si>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</si>
  <si>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</si>
  <si>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</si>
  <si>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</si>
  <si>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</si>
  <si>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</si>
  <si>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</si>
  <si>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</si>
  <si>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</si>
  <si>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</si>
  <si>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</si>
  <si>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</si>
  <si>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</si>
  <si>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</si>
  <si>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</si>
  <si>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</si>
  <si>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</si>
  <si>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</si>
  <si>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</si>
  <si>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</si>
  <si>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</si>
  <si>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</si>
  <si>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</si>
  <si>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</si>
  <si>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</si>
  <si>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</si>
  <si>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</si>
  <si>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</si>
  <si>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</si>
  <si>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</si>
  <si>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</si>
  <si>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</si>
  <si>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</si>
  <si>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</si>
  <si>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</si>
  <si>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</si>
  <si>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</si>
  <si>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</si>
  <si>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</si>
  <si>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</si>
  <si>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</si>
  <si>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</si>
  <si>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</si>
  <si>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</si>
  <si>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</si>
  <si>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</si>
  <si>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</si>
  <si>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</si>
  <si>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</si>
  <si>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</si>
  <si>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</si>
  <si>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</si>
  <si>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</si>
  <si>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</si>
  <si>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</si>
  <si>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</si>
  <si>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</si>
  <si>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</si>
  <si>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</si>
  <si>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</si>
  <si>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</si>
  <si>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</si>
  <si>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</si>
  <si>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</si>
  <si>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</si>
  <si>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</si>
  <si>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</si>
  <si>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</si>
  <si>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</si>
  <si>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</si>
  <si>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</si>
  <si>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</si>
  <si>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</si>
  <si>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</si>
  <si>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</si>
  <si>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</si>
  <si>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</si>
  <si>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</si>
  <si>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</si>
  <si>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</si>
  <si>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</si>
  <si>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</si>
  <si>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</si>
  <si>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</si>
  <si>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</si>
  <si>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</si>
  <si>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</si>
  <si>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</si>
  <si>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</si>
  <si>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</si>
  <si>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</si>
  <si>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</si>
  <si>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</si>
  <si>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</si>
  <si>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</si>
  <si>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</si>
  <si>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</si>
  <si>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</si>
  <si>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</si>
  <si>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</si>
  <si>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</si>
  <si>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</si>
  <si>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</si>
  <si>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</si>
  <si>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</si>
  <si>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</si>
  <si>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</si>
  <si>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</si>
  <si>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</si>
  <si>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</si>
  <si>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</si>
  <si>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</si>
  <si>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</si>
  <si>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</si>
  <si>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</si>
  <si>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</si>
  <si>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</si>
  <si>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</si>
  <si>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</si>
  <si>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</si>
  <si>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</si>
  <si>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</si>
  <si>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</si>
  <si>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</si>
  <si>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</si>
  <si>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</si>
  <si>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</si>
  <si>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</si>
  <si>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</si>
  <si>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</si>
  <si>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</si>
  <si>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</si>
  <si>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</si>
  <si>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</si>
  <si>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</si>
  <si>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</si>
  <si>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</si>
  <si>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</si>
  <si>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</si>
  <si>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</si>
  <si>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</si>
  <si>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</si>
  <si>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</si>
  <si>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</si>
  <si>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</si>
  <si>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</si>
  <si>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</si>
  <si>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</si>
  <si>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</si>
  <si>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</si>
  <si>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</si>
  <si>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</si>
  <si>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</si>
  <si>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</si>
  <si>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</si>
  <si>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</si>
  <si>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</si>
  <si>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</si>
  <si>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</si>
  <si>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</si>
  <si>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</si>
  <si>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</si>
  <si>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</si>
  <si>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</si>
  <si>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</si>
  <si>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</si>
  <si>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</si>
  <si>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</si>
  <si>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</si>
  <si>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</si>
  <si>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</si>
  <si>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</si>
  <si>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</si>
  <si>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</si>
  <si>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</si>
  <si>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</si>
  <si>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</si>
  <si>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</si>
  <si>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</si>
  <si>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</si>
  <si>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</si>
  <si>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</si>
  <si>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</si>
  <si>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</si>
  <si>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</si>
  <si>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</si>
  <si>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</si>
  <si>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</si>
  <si>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</si>
  <si>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</si>
  <si>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</si>
  <si>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</si>
  <si>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</si>
  <si>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</si>
  <si>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</si>
  <si>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</si>
  <si>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</si>
  <si>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</si>
  <si>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</si>
  <si>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</si>
  <si>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</si>
  <si>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</si>
  <si>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</si>
  <si>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</si>
  <si>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</si>
  <si>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</si>
  <si>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</si>
  <si>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</si>
  <si>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</si>
  <si>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</si>
  <si>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</si>
  <si>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</si>
  <si>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</si>
  <si>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</si>
  <si>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</si>
  <si>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</si>
  <si>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</si>
  <si>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</si>
  <si>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</si>
  <si>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</si>
  <si>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</si>
  <si>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</si>
  <si>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</si>
  <si>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</si>
  <si>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</si>
  <si>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</si>
  <si>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</si>
  <si>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</si>
  <si>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</si>
  <si>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</si>
  <si>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</si>
  <si>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</si>
  <si>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</si>
  <si>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</si>
  <si>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</si>
  <si>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</si>
  <si>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</si>
  <si>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</si>
  <si>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</si>
  <si>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</si>
  <si>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</si>
  <si>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</si>
  <si>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</si>
  <si>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</si>
  <si>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</si>
  <si>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</si>
  <si>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</si>
  <si>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</si>
  <si>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</si>
  <si>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</si>
  <si>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</si>
  <si>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</si>
  <si>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</si>
  <si>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</si>
  <si>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</si>
  <si>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</si>
  <si>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</si>
  <si>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</si>
  <si>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</si>
  <si>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</si>
  <si>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</si>
  <si>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</si>
  <si>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</si>
  <si>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</si>
  <si>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</si>
  <si>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</si>
  <si>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</si>
  <si>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</si>
  <si>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</si>
  <si>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</si>
  <si>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</si>
  <si>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</si>
  <si>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</si>
  <si>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</si>
  <si>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</si>
  <si>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</si>
  <si>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</si>
  <si>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</si>
  <si>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</si>
  <si>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</si>
  <si>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</si>
  <si>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</si>
  <si>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</si>
  <si>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</si>
  <si>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</si>
  <si>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</si>
  <si>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</si>
  <si>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</si>
  <si>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</si>
  <si>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</si>
  <si>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</si>
  <si>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</si>
  <si>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</si>
  <si>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</si>
  <si>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</si>
  <si>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</si>
  <si>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</si>
  <si>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</si>
  <si>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</si>
  <si>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</si>
  <si>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</si>
  <si>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</si>
  <si>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</si>
  <si>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</si>
  <si>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</si>
  <si>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</si>
  <si>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</si>
  <si>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</si>
  <si>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</si>
  <si>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</si>
  <si>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</si>
  <si>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</si>
  <si>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</si>
  <si>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</si>
  <si>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</si>
  <si>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</si>
  <si>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</si>
  <si>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</si>
  <si>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</si>
  <si>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</si>
  <si>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</si>
  <si>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</si>
  <si>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</si>
  <si>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</si>
  <si>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</si>
  <si>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</si>
  <si>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</si>
  <si>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</si>
  <si>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</si>
  <si>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</si>
  <si>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</si>
  <si>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</si>
  <si>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</si>
  <si>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</si>
  <si>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</si>
  <si>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</si>
  <si>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</si>
  <si>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</si>
  <si>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</si>
  <si>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</si>
  <si>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</si>
  <si>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</si>
  <si>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</si>
  <si>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</si>
  <si>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</si>
  <si>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</si>
  <si>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</si>
  <si>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</si>
  <si>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</si>
  <si>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</si>
  <si>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</si>
  <si>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</si>
  <si>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</si>
  <si>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</si>
  <si>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</si>
  <si>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</si>
  <si>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</si>
  <si>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</si>
  <si>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</si>
  <si>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</si>
  <si>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</si>
  <si>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</si>
  <si>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</si>
  <si>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</si>
  <si>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</si>
  <si>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</si>
  <si>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</si>
  <si>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</si>
  <si>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</si>
  <si>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</si>
  <si>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</si>
  <si>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</si>
  <si>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</si>
  <si>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</si>
  <si>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</si>
  <si>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</si>
  <si>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</si>
  <si>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</si>
  <si>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</si>
  <si>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</si>
  <si>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</si>
  <si>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</si>
  <si>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</si>
  <si>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</si>
  <si>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</si>
  <si>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</si>
  <si>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</si>
  <si>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</si>
  <si>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</si>
  <si>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</si>
  <si>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</si>
  <si>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</si>
  <si>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</si>
  <si>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</si>
  <si>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</si>
  <si>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</si>
  <si>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</si>
  <si>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</si>
  <si>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</si>
  <si>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</si>
  <si>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</si>
  <si>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</si>
  <si>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</si>
  <si>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</si>
  <si>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</si>
  <si>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</si>
  <si>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</si>
  <si>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</si>
  <si>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</si>
  <si>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</si>
  <si>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</si>
  <si>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</si>
  <si>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</si>
  <si>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</si>
  <si>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</si>
  <si>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</si>
  <si>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</si>
  <si>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</si>
  <si>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</si>
  <si>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</si>
  <si>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</si>
  <si>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</si>
  <si>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</si>
  <si>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</si>
  <si>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</si>
  <si>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</si>
  <si>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</si>
  <si>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</si>
  <si>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</si>
  <si>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</si>
  <si>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</si>
  <si>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</si>
  <si>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</si>
  <si>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</si>
  <si>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</si>
  <si>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</si>
  <si>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</si>
  <si>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</si>
  <si>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</si>
  <si>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</si>
  <si>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</si>
  <si>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</si>
  <si>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</si>
  <si>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</si>
  <si>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</si>
  <si>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</si>
  <si>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</si>
  <si>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</si>
  <si>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</si>
  <si>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</si>
  <si>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</si>
  <si>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</si>
  <si>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</si>
  <si>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</si>
  <si>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</si>
  <si>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</si>
  <si>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</si>
  <si>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</si>
  <si>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</si>
  <si>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</si>
  <si>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</si>
  <si>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</si>
  <si>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</si>
  <si>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</si>
  <si>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</si>
  <si>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</si>
  <si>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</si>
  <si>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</si>
  <si>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</si>
  <si>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</si>
  <si>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</si>
  <si>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</si>
  <si>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</si>
  <si>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</si>
  <si>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</si>
  <si>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</si>
  <si>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</si>
  <si>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</si>
  <si>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</si>
  <si>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</si>
  <si>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</si>
  <si>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</si>
  <si>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</si>
  <si>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</si>
  <si>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</si>
  <si>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</si>
  <si>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</si>
  <si>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</si>
  <si>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</si>
  <si>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</si>
  <si>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</si>
  <si>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</si>
  <si>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</si>
  <si>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</si>
  <si>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</si>
  <si>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</si>
  <si>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</si>
  <si>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</si>
  <si>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</si>
  <si>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</si>
  <si>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</si>
  <si>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</si>
  <si>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</si>
  <si>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</si>
  <si>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</si>
  <si>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</si>
  <si>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</si>
  <si>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</si>
  <si>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</si>
  <si>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</si>
  <si>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</si>
  <si>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</si>
  <si>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</si>
  <si>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</si>
  <si>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27 August 2020</t>
  </si>
  <si>
    <t>Total cases by DHB, as at 9.00 am, 27 August 2020</t>
  </si>
  <si>
    <t>Source: DHB survey as at 9.00 am, 27 August 2020</t>
  </si>
  <si>
    <t>Total cases by age as at 9.00 am, 27 August 2020</t>
  </si>
  <si>
    <t>Lab testing for COVID-19 as at 9.00 am 27 August</t>
  </si>
  <si>
    <t>20 August to 26 August 2020</t>
  </si>
  <si>
    <t>22 January to 265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</si>
</sst>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11 ,Recovered 0 ,Deaths 0, &lt;/title&gt;</v>
      </c>
      <c r="G5" s="47">
        <f>VLOOKUP(A5,ImportPopDBH!$A$48:$E$67,5)</f>
        <v>238380</v>
      </c>
      <c r="J5">
        <f>'ImportMoH combined'!E14</f>
        <v>0</v>
      </c>
      <c r="M5">
        <f>'ImportMoH combined'!G14</f>
        <v>0</v>
      </c>
      <c r="P5">
        <f>'ImportMoH combined'!B14</f>
        <v>11</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212, new today= 0 ,Active 35 ,Recovered 177 ,Deaths 0, &lt;/title&gt;</v>
      </c>
      <c r="G9" s="47">
        <f>VLOOKUP(A9,ImportPopDBH!$A$48:$E$67,5)</f>
        <v>165610</v>
      </c>
      <c r="J9">
        <f>'ImportMoH combined'!E18</f>
        <v>212</v>
      </c>
      <c r="M9">
        <f>'ImportMoH combined'!G18</f>
        <v>0</v>
      </c>
      <c r="P9">
        <f>'ImportMoH combined'!B18</f>
        <v>35</v>
      </c>
      <c r="R9">
        <f>'ImportMoH combined'!C18</f>
        <v>177</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191, new today= 0 ,Active 57 ,Recovered 134 ,Deaths 0, &lt;/title&gt;</v>
      </c>
      <c r="G13" s="47">
        <f>VLOOKUP(A13,ImportPopDBH!$A$48:$E$67,5)</f>
        <v>150770</v>
      </c>
      <c r="J13">
        <f>'ImportMoH combined'!E22</f>
        <v>191</v>
      </c>
      <c r="M13">
        <f>'ImportMoH combined'!G22</f>
        <v>0</v>
      </c>
      <c r="P13">
        <f>'ImportMoH combined'!B22</f>
        <v>57</v>
      </c>
      <c r="R13">
        <f>'ImportMoH combined'!C22</f>
        <v>134</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1154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1351</v>
      </c>
      <c r="F40" s="54">
        <f>'ImportMoH combined'!C4</f>
        <v>7</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1702</v>
      </c>
      <c r="F42" s="54">
        <f>'ImportMoH combined'!C6</f>
        <v>7</v>
      </c>
      <c r="V42" s="3" t="s">
        <v>1</v>
      </c>
      <c r="W42">
        <v>0.60438082561506901</v>
      </c>
    </row>
    <row r="43" spans="2:28" x14ac:dyDescent="0.3">
      <c r="B43" t="str">
        <f t="shared" si="1"/>
        <v>text {</v>
      </c>
      <c r="C43" s="52" t="s">
        <v>545</v>
      </c>
      <c r="D43" s="54" t="str">
        <f>'ImportMoH combined'!A7</f>
        <v>Number of recovered cases</v>
      </c>
      <c r="E43" s="54">
        <f>'ImportMoH combined'!B7</f>
        <v>1554</v>
      </c>
      <c r="F43" s="54">
        <f>'ImportMoH combined'!C7</f>
        <v>15</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126</v>
      </c>
      <c r="F45" s="54">
        <f>'ImportMoH combined'!C9</f>
        <v>-8</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{v:1351},{v:7}],</v>
      </c>
      <c r="C59" t="s">
        <v>563</v>
      </c>
      <c r="D59" t="str">
        <f t="shared" ref="D59:D64" si="4">D40</f>
        <v>Number of confirmed cases in New Zealand</v>
      </c>
      <c r="E59" s="48" t="s">
        <v>571</v>
      </c>
      <c r="F59">
        <f t="shared" ref="F59:F64" si="5">E40</f>
        <v>1351</v>
      </c>
      <c r="G59" t="s">
        <v>569</v>
      </c>
      <c r="H59">
        <f t="shared" ref="H59:H64" si="6">F40</f>
        <v>7</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{v:1702},{v:7}],</v>
      </c>
      <c r="C61" t="s">
        <v>563</v>
      </c>
      <c r="D61" t="str">
        <f t="shared" si="4"/>
        <v>Number of confirmed and probable cases</v>
      </c>
      <c r="E61" s="48" t="s">
        <v>571</v>
      </c>
      <c r="F61">
        <f t="shared" si="5"/>
        <v>1702</v>
      </c>
      <c r="G61" t="s">
        <v>569</v>
      </c>
      <c r="H61">
        <f t="shared" si="6"/>
        <v>7</v>
      </c>
      <c r="I61" t="s">
        <v>570</v>
      </c>
      <c r="J61" t="s">
        <v>566</v>
      </c>
      <c r="AB61" s="12" t="s">
        <v>370</v>
      </c>
    </row>
    <row r="62" spans="1:28" x14ac:dyDescent="0.3">
      <c r="B62" t="str">
        <f t="shared" si="3"/>
        <v>['Number of recovered cases',  {v:1554},{v:15}],</v>
      </c>
      <c r="C62" t="s">
        <v>563</v>
      </c>
      <c r="D62" t="str">
        <f t="shared" si="4"/>
        <v>Number of recovered cases</v>
      </c>
      <c r="E62" s="48" t="s">
        <v>571</v>
      </c>
      <c r="F62">
        <f t="shared" si="5"/>
        <v>1554</v>
      </c>
      <c r="G62" t="s">
        <v>569</v>
      </c>
      <c r="H62">
        <f t="shared" si="6"/>
        <v>15</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{v:126},{v:-8}]</v>
      </c>
      <c r="C64" t="s">
        <v>563</v>
      </c>
      <c r="D64" t="str">
        <f t="shared" si="4"/>
        <v>Number of active cases</v>
      </c>
      <c r="E64" s="48" t="s">
        <v>571</v>
      </c>
      <c r="F64">
        <f t="shared" si="5"/>
        <v>126</v>
      </c>
      <c r="G64" t="s">
        <v>569</v>
      </c>
      <c r="H64">
        <f t="shared" si="6"/>
        <v>-8</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combined'!$B$65</f>
        <v>0.38</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'0.27',</v>
      </c>
      <c r="C139" s="48" t="s">
        <v>672</v>
      </c>
      <c r="D139" s="82">
        <f>'ImportMoH combined'!$B$66</f>
        <v>0.27</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v>
      </c>
      <c r="C143" s="48" t="s">
        <v>672</v>
      </c>
      <c r="D143" s="82">
        <f>'ImportMoH combined'!$B$67</f>
        <v>0.3</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44070</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35</v>
      </c>
      <c r="R158" s="6">
        <f>'ImportMoH combined'!C18</f>
        <v>177</v>
      </c>
      <c r="S158" s="6">
        <f>'ImportMoH combined'!D18</f>
        <v>0</v>
      </c>
      <c r="T158" s="6">
        <f>'ImportMoH combined'!E18</f>
        <v>212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27-08-20&lt;/h1&gt;</v>
      </c>
      <c r="C159" s="51">
        <f ca="1">TODAY()</f>
        <v>44070</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1702 , Active:    126 , Deaths:    22 , Recovered:    1554&lt;/h2&gt;</v>
      </c>
      <c r="C160" s="51" t="s">
        <v>958</v>
      </c>
      <c r="D160">
        <f>E42</f>
        <v>1702</v>
      </c>
      <c r="E160" t="s">
        <v>605</v>
      </c>
      <c r="F160">
        <f>D160-H160-J160</f>
        <v>126</v>
      </c>
      <c r="G160" t="s">
        <v>606</v>
      </c>
      <c r="H160">
        <f>E44</f>
        <v>22</v>
      </c>
      <c r="I160" t="s">
        <v>607</v>
      </c>
      <c r="J160">
        <f>E43</f>
        <v>1554</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57</v>
      </c>
      <c r="R162" s="6">
        <f>'ImportMoH combined'!C22</f>
        <v>134</v>
      </c>
      <c r="S162" s="6">
        <f>'ImportMoH combined'!D22</f>
        <v>0</v>
      </c>
      <c r="T162" s="6">
        <f>'ImportMoH combined'!E22</f>
        <v>191</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&lt;strong&gt;181&lt;/strong&gt; days&lt;br&gt;</v>
      </c>
      <c r="C163" t="s">
        <v>950</v>
      </c>
      <c r="D163" s="50">
        <f ca="1">TODAY()-D162</f>
        <v>181</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&lt;strong&gt;155&lt;/strong&gt;, -127 days to go of 4 week lockdown</v>
      </c>
      <c r="C164" t="s">
        <v>952</v>
      </c>
      <c r="D164" s="50">
        <f ca="1">TODAY() -E154</f>
        <v>155</v>
      </c>
      <c r="E164" t="s">
        <v>953</v>
      </c>
      <c r="F164" s="9">
        <f ca="1">VALUE(E155-TODAY())</f>
        <v>-127</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57</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35</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35</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35</v>
      </c>
      <c r="P175" s="6" t="str">
        <f>'ImportMoH combined'!A35</f>
        <v>Waitematā</v>
      </c>
      <c r="Q175" s="6">
        <f>'ImportMoH combined'!B35</f>
        <v>22</v>
      </c>
      <c r="R175" s="6">
        <f>'ImportMoH combined'!C35</f>
        <v>236</v>
      </c>
      <c r="S175" s="6">
        <f>'ImportMoH combined'!D35</f>
        <v>4</v>
      </c>
      <c r="T175" s="6">
        <f>'ImportMoH combined'!E35</f>
        <v>262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11</v>
      </c>
      <c r="R178" s="6">
        <f>'ImportMoH combined'!C38</f>
        <v>65</v>
      </c>
      <c r="S178" s="6">
        <f>'ImportMoH combined'!D38</f>
        <v>0</v>
      </c>
      <c r="T178" s="6">
        <f>'ImportMoH combined'!E38</f>
        <v>76</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57</v>
      </c>
      <c r="P190" s="6"/>
      <c r="Q190" s="6"/>
      <c r="R190" s="6"/>
      <c r="S190" s="6"/>
    </row>
    <row r="191" spans="2:25" x14ac:dyDescent="0.3">
      <c r="C191" t="s">
        <v>467</v>
      </c>
      <c r="F191">
        <v>4</v>
      </c>
      <c r="P191" s="6"/>
      <c r="Q191" s="6"/>
      <c r="R191" s="6"/>
      <c r="S191" s="6"/>
    </row>
    <row r="192" spans="2:25" x14ac:dyDescent="0.3">
      <c r="C192" t="s">
        <v>473</v>
      </c>
      <c r="F192">
        <f>ROUND(F190/4,0)</f>
        <v>14</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opacity="0.859649122807018"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0.85964912280701755</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opacity="0.245614035087719" style="mix-blend-mode: overlay"&gt;&lt;title&gt;Bay of Plenty DHB @Pop = 238380 ,   Confirmed  = 0, new today= 0 ,Active 11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0.24561403508771928</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opacity="0.245614035087719"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0.24561403508771928</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opacity="0.245614035087719"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0.24561403508771928</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opacity="1.24561403508772"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1.2456140350877194</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opacity="0.245614035087719" style="mix-blend-mode: overlay"&gt;&lt;title&gt;Hawke's Bay DHB @Pop = 165610 ,   Confirmed  = 212, new today= 0 ,Active 35 ,Recovered 177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0.24561403508771928</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opacity="0.245614035087719"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0.24561403508771928</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opacity="0.245614035087719"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0.24561403508771928</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opacity="0.245614035087719"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0.24561403508771928</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opacity="0.245614035087719" style="mix-blend-mode: overlay"&gt;&lt;title&gt;Nelson Marlborough DHB @Pop = 150770 ,   Confirmed  = 191, new today= 0 ,Active 57 ,Recovered 134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0.24561403508771928</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opacity="0.245614035087719"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0.24561403508771928</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opacity="0.245614035087719"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0.24561403508771928</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opacity="0.245614035087719"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0.24561403508771928</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opacity="0.245614035087719"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0.24561403508771928</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opacity="0.245614035087719"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0.24561403508771928</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opacity="0.263157894736842"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0.26315789473684209</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opacity="0.245614035087719"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0.24561403508771928</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opacity="0.631578947368421"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0.63157894736842102</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opacity="0.245614035087719"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0.24561403508771928</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opacity="0.245614035087719"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0.24561403508771928</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0.245614035087719Managed Isolationgreengreengreengreengreengreen</v>
      </c>
      <c r="D222" s="6">
        <f t="shared" si="9"/>
        <v>0.24561403508771928</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11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212, new today= 0 ,Active 35 ,Recovered 177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191, new today= 0 ,Active 57 ,Recovered 134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35</v>
      </c>
      <c r="O289" s="6">
        <f t="shared" ref="O289:O308" si="21">VLOOKUP($A289,$P$158:$V$176,3)</f>
        <v>177</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11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57</v>
      </c>
      <c r="O293" s="6">
        <f t="shared" si="21"/>
        <v>134</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212, new today= 0 ,Active 35 ,Recovered 177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191, new today= 0 ,Active 57 ,Recovered 134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22</v>
      </c>
      <c r="O306" s="6">
        <f t="shared" si="21"/>
        <v>236</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56"/>
  <sheetViews>
    <sheetView workbookViewId="0">
      <selection activeCell="C66" sqref="C66"/>
    </sheetView>
  </sheetViews>
  <sheetFormatPr defaultRowHeight="15.05" x14ac:dyDescent="0.3"/>
  <cols>
    <col min="1" max="1" width="45.6640625" bestFit="1" customWidth="1"/>
    <col min="2" max="2" width="31.109375" bestFit="1" customWidth="1"/>
    <col min="3" max="3" width="25.66406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1351</v>
      </c>
      <c r="C4">
        <v>7</v>
      </c>
    </row>
    <row r="5" spans="1:10" x14ac:dyDescent="0.3">
      <c r="A5" t="s">
        <v>201</v>
      </c>
      <c r="B5">
        <v>351</v>
      </c>
      <c r="C5">
        <v>0</v>
      </c>
      <c r="J5" t="e">
        <f>te</f>
        <v>#NAME?</v>
      </c>
    </row>
    <row r="6" spans="1:10" x14ac:dyDescent="0.3">
      <c r="A6" t="s">
        <v>202</v>
      </c>
      <c r="B6" s="5">
        <v>1702</v>
      </c>
      <c r="C6">
        <v>7</v>
      </c>
    </row>
    <row r="7" spans="1:10" x14ac:dyDescent="0.3">
      <c r="A7" t="s">
        <v>203</v>
      </c>
      <c r="B7" s="5">
        <v>1554</v>
      </c>
      <c r="C7">
        <v>15</v>
      </c>
    </row>
    <row r="8" spans="1:10" x14ac:dyDescent="0.3">
      <c r="A8" t="s">
        <v>204</v>
      </c>
      <c r="B8" s="5">
        <v>22</v>
      </c>
      <c r="C8">
        <v>0</v>
      </c>
    </row>
    <row r="9" spans="1:10" x14ac:dyDescent="0.3">
      <c r="A9" t="s">
        <v>1032</v>
      </c>
      <c r="B9">
        <v>126</v>
      </c>
      <c r="C9">
        <v>-8</v>
      </c>
    </row>
    <row r="10" spans="1:10" x14ac:dyDescent="0.3">
      <c r="A10" t="s">
        <v>817</v>
      </c>
      <c r="B10">
        <v>10</v>
      </c>
      <c r="C10">
        <v>0</v>
      </c>
    </row>
    <row r="12" spans="1:10" x14ac:dyDescent="0.3">
      <c r="A12" t="s">
        <v>1097</v>
      </c>
    </row>
    <row r="13" spans="1:10" x14ac:dyDescent="0.3">
      <c r="A13" t="s">
        <v>1100</v>
      </c>
      <c r="B13" s="49" t="s">
        <v>1098</v>
      </c>
      <c r="H13">
        <f>B37</f>
        <v>0</v>
      </c>
    </row>
    <row r="14" spans="1:10" x14ac:dyDescent="0.3">
      <c r="A14">
        <v>108</v>
      </c>
      <c r="B14" s="49">
        <v>11</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35</v>
      </c>
      <c r="C18">
        <v>177</v>
      </c>
      <c r="D18">
        <v>0</v>
      </c>
      <c r="E18">
        <v>212</v>
      </c>
      <c r="F18">
        <v>1</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57</v>
      </c>
      <c r="C22">
        <v>134</v>
      </c>
      <c r="D22">
        <v>0</v>
      </c>
      <c r="E22">
        <v>191</v>
      </c>
      <c r="F22">
        <v>1</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22</v>
      </c>
      <c r="C35">
        <v>236</v>
      </c>
      <c r="D35">
        <v>4</v>
      </c>
      <c r="E35">
        <v>262</v>
      </c>
      <c r="F35">
        <v>4</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11</v>
      </c>
      <c r="C38">
        <v>65</v>
      </c>
      <c r="D38">
        <v>0</v>
      </c>
      <c r="E38">
        <v>76</v>
      </c>
      <c r="F38">
        <v>1</v>
      </c>
    </row>
    <row r="39" spans="1:12" x14ac:dyDescent="0.3">
      <c r="A39" t="s">
        <v>207</v>
      </c>
      <c r="B39">
        <v>126</v>
      </c>
      <c r="C39">
        <v>1554</v>
      </c>
      <c r="D39">
        <v>22</v>
      </c>
      <c r="E39">
        <v>1702</v>
      </c>
      <c r="F39">
        <v>7</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2</v>
      </c>
    </row>
    <row r="44" spans="1:12" x14ac:dyDescent="0.3">
      <c r="A44" t="s">
        <v>5</v>
      </c>
      <c r="B44" s="5">
        <v>4</v>
      </c>
    </row>
    <row r="45" spans="1:12" x14ac:dyDescent="0.3">
      <c r="A45" t="s">
        <v>10</v>
      </c>
      <c r="B45" s="9">
        <v>1</v>
      </c>
    </row>
    <row r="46" spans="1:12" x14ac:dyDescent="0.3">
      <c r="A46" t="s">
        <v>815</v>
      </c>
      <c r="B46" s="9">
        <v>3</v>
      </c>
      <c r="H46">
        <f t="shared" ref="H46:H51" si="0">VALUE(B45)*100</f>
        <v>100</v>
      </c>
    </row>
    <row r="47" spans="1:12" x14ac:dyDescent="0.3">
      <c r="A47" t="s">
        <v>207</v>
      </c>
      <c r="B47" s="9">
        <v>10</v>
      </c>
      <c r="H47">
        <f t="shared" si="0"/>
        <v>300</v>
      </c>
    </row>
    <row r="48" spans="1:12" x14ac:dyDescent="0.3">
      <c r="B48" s="9"/>
      <c r="H48">
        <f t="shared" si="0"/>
        <v>1000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11</v>
      </c>
      <c r="C51">
        <v>39</v>
      </c>
      <c r="D51">
        <v>0</v>
      </c>
      <c r="E51">
        <v>50</v>
      </c>
      <c r="H51" t="e">
        <f t="shared" si="0"/>
        <v>#VALUE!</v>
      </c>
    </row>
    <row r="52" spans="1:8" x14ac:dyDescent="0.3">
      <c r="A52" t="s">
        <v>992</v>
      </c>
      <c r="B52" s="9">
        <v>20</v>
      </c>
      <c r="C52" s="9">
        <v>125</v>
      </c>
      <c r="D52" s="9">
        <v>0</v>
      </c>
      <c r="E52" s="9">
        <v>145</v>
      </c>
      <c r="F52" s="9"/>
      <c r="H52" t="e">
        <f>SUM(H48:H51)</f>
        <v>#VALUE!</v>
      </c>
    </row>
    <row r="53" spans="1:8" x14ac:dyDescent="0.3">
      <c r="A53" t="s">
        <v>993</v>
      </c>
      <c r="B53" s="5">
        <v>19</v>
      </c>
      <c r="C53" s="46">
        <v>381</v>
      </c>
      <c r="D53" s="46">
        <v>0</v>
      </c>
      <c r="E53" s="46">
        <v>400</v>
      </c>
      <c r="F53" s="46"/>
    </row>
    <row r="54" spans="1:8" x14ac:dyDescent="0.3">
      <c r="A54" t="s">
        <v>994</v>
      </c>
      <c r="B54" s="79">
        <v>23</v>
      </c>
      <c r="C54" s="46">
        <v>251</v>
      </c>
      <c r="D54" s="46">
        <v>0</v>
      </c>
      <c r="E54" s="46">
        <v>274</v>
      </c>
      <c r="F54" s="46"/>
    </row>
    <row r="55" spans="1:8" x14ac:dyDescent="0.3">
      <c r="A55" t="s">
        <v>995</v>
      </c>
      <c r="B55" s="79">
        <v>20</v>
      </c>
      <c r="C55" s="46">
        <v>226</v>
      </c>
      <c r="D55" s="81">
        <v>0</v>
      </c>
      <c r="E55" s="46">
        <v>246</v>
      </c>
      <c r="F55" s="46"/>
    </row>
    <row r="56" spans="1:8" x14ac:dyDescent="0.3">
      <c r="A56" t="s">
        <v>996</v>
      </c>
      <c r="B56" s="79">
        <v>22</v>
      </c>
      <c r="C56" s="46">
        <v>253</v>
      </c>
      <c r="D56" s="81">
        <v>0</v>
      </c>
      <c r="E56" s="46">
        <v>275</v>
      </c>
      <c r="F56" s="46"/>
    </row>
    <row r="57" spans="1:8" x14ac:dyDescent="0.3">
      <c r="A57" t="s">
        <v>997</v>
      </c>
      <c r="B57" s="79">
        <v>5</v>
      </c>
      <c r="C57" s="46">
        <v>179</v>
      </c>
      <c r="D57" s="81">
        <v>3</v>
      </c>
      <c r="E57" s="46">
        <v>187</v>
      </c>
      <c r="F57" s="46"/>
    </row>
    <row r="58" spans="1:8" x14ac:dyDescent="0.3">
      <c r="A58" t="s">
        <v>1029</v>
      </c>
      <c r="B58" s="79">
        <v>5</v>
      </c>
      <c r="C58" s="46">
        <v>73</v>
      </c>
      <c r="D58" s="81">
        <v>7</v>
      </c>
      <c r="E58" s="46">
        <v>85</v>
      </c>
      <c r="F58" s="46"/>
    </row>
    <row r="59" spans="1:8" x14ac:dyDescent="0.3">
      <c r="A59" s="7" t="s">
        <v>1030</v>
      </c>
      <c r="B59" s="83">
        <v>1</v>
      </c>
      <c r="C59">
        <v>23</v>
      </c>
      <c r="D59">
        <v>7</v>
      </c>
      <c r="E59">
        <v>31</v>
      </c>
    </row>
    <row r="60" spans="1:8" x14ac:dyDescent="0.3">
      <c r="A60" s="7" t="s">
        <v>1031</v>
      </c>
      <c r="B60" s="83">
        <v>0</v>
      </c>
      <c r="C60" s="8">
        <v>4</v>
      </c>
      <c r="D60" s="8">
        <v>5</v>
      </c>
      <c r="E60" s="8">
        <v>9</v>
      </c>
      <c r="F60" s="8"/>
    </row>
    <row r="61" spans="1:8" x14ac:dyDescent="0.3">
      <c r="A61" s="7" t="s">
        <v>207</v>
      </c>
      <c r="B61" s="8">
        <v>126</v>
      </c>
      <c r="C61" s="46">
        <v>1554</v>
      </c>
      <c r="D61">
        <v>22</v>
      </c>
      <c r="E61">
        <v>1702</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0.38</v>
      </c>
      <c r="C65" s="46"/>
      <c r="D65" s="8"/>
      <c r="E65" s="8"/>
      <c r="F65" s="8"/>
    </row>
    <row r="66" spans="1:6" x14ac:dyDescent="0.3">
      <c r="A66" s="7" t="s">
        <v>1009</v>
      </c>
      <c r="B66" s="8">
        <v>0.27</v>
      </c>
      <c r="C66" s="46"/>
      <c r="D66" s="8"/>
      <c r="E66" s="8"/>
      <c r="F66" s="8"/>
    </row>
    <row r="67" spans="1:6" x14ac:dyDescent="0.3">
      <c r="A67" s="7" t="s">
        <v>1010</v>
      </c>
      <c r="B67" s="8">
        <v>0.3</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9257</v>
      </c>
      <c r="C73" s="46">
        <v>44069</v>
      </c>
      <c r="D73" s="8"/>
      <c r="E73" s="8"/>
      <c r="F73" s="8"/>
    </row>
    <row r="74" spans="1:6" x14ac:dyDescent="0.3">
      <c r="A74" s="7" t="s">
        <v>213</v>
      </c>
      <c r="B74" s="58">
        <v>8831</v>
      </c>
      <c r="C74" s="46" t="s">
        <v>1144</v>
      </c>
      <c r="D74" s="8"/>
      <c r="E74" s="8"/>
      <c r="F74" s="8"/>
    </row>
    <row r="75" spans="1:6" x14ac:dyDescent="0.3">
      <c r="A75" s="7" t="s">
        <v>521</v>
      </c>
      <c r="B75" s="58">
        <v>719320</v>
      </c>
      <c r="C75" s="46" t="s">
        <v>1145</v>
      </c>
      <c r="D75" s="8"/>
      <c r="E75" s="8"/>
      <c r="F75" s="8"/>
    </row>
    <row r="76" spans="1:6" x14ac:dyDescent="0.3">
      <c r="A76" s="7" t="s">
        <v>1137</v>
      </c>
      <c r="B76" s="58">
        <v>274116</v>
      </c>
      <c r="C76" s="46">
        <v>44070</v>
      </c>
      <c r="D76" s="8"/>
      <c r="E76" s="8"/>
      <c r="F76" s="8"/>
    </row>
    <row r="77" spans="1:6" x14ac:dyDescent="0.3">
      <c r="A77" s="7"/>
      <c r="B77" s="58"/>
      <c r="C77" s="8"/>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v>44067</v>
      </c>
      <c r="B249" s="8">
        <v>4434</v>
      </c>
      <c r="C249">
        <v>701504</v>
      </c>
    </row>
    <row r="250" spans="1:3" x14ac:dyDescent="0.3">
      <c r="A250" s="7">
        <v>44068</v>
      </c>
      <c r="B250" s="8">
        <v>8559</v>
      </c>
      <c r="C250">
        <v>710063</v>
      </c>
    </row>
    <row r="251" spans="1:3" x14ac:dyDescent="0.3">
      <c r="A251" s="7">
        <v>44069</v>
      </c>
      <c r="B251" s="8">
        <v>9257</v>
      </c>
      <c r="C251">
        <v>719320</v>
      </c>
    </row>
    <row r="252" spans="1:3" x14ac:dyDescent="0.3">
      <c r="A252" s="7"/>
      <c r="B252" s="8"/>
    </row>
    <row r="253" spans="1:3" x14ac:dyDescent="0.3">
      <c r="A253" s="7" t="s">
        <v>214</v>
      </c>
      <c r="B253" s="8" t="s">
        <v>215</v>
      </c>
    </row>
    <row r="254" spans="1:3" x14ac:dyDescent="0.3">
      <c r="A254" s="7" t="s">
        <v>199</v>
      </c>
      <c r="B254" s="8" t="s">
        <v>216</v>
      </c>
    </row>
    <row r="255" spans="1:3" x14ac:dyDescent="0.3">
      <c r="A255" s="7" t="s">
        <v>217</v>
      </c>
      <c r="B255" s="8" t="s">
        <v>218</v>
      </c>
    </row>
    <row r="256" spans="1:3" x14ac:dyDescent="0.3">
      <c r="A256" s="7" t="s">
        <v>219</v>
      </c>
      <c r="B256"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2020-08-27T02:39:46Z</dcterms:modified>
</cp:coreProperties>
</file>