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87EFC15B-3A1D-4343-9F29-275D8EFDABAA}"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combined'!$A$2:$F$208</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J160" i="20"/>
  <c r="F63" i="20"/>
  <c r="B63" i="20" s="1"/>
  <c r="H160" i="20"/>
  <c r="B143" i="20"/>
  <c r="B139" i="20"/>
  <c r="B135" i="20"/>
  <c r="G53" i="21"/>
  <c r="B131" i="20"/>
  <c r="D160" i="20"/>
  <c r="B164" i="20"/>
  <c r="B64" i="20"/>
  <c r="B59" i="20"/>
  <c r="B60" i="20"/>
  <c r="B61" i="20"/>
  <c r="B62"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<sst xmlns="http://schemas.openxmlformats.org/spreadsheetml/2006/main" count="2923" uniqueCount="1143">
  <si>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</si>
  <si>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</si>
  <si>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</si>
  <si>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</si>
  <si>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</si>
  <si>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</si>
  <si>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</si>
  <si>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</si>
  <si>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</si>
  <si>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</si>
  <si>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</si>
  <si>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</si>
  <si>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</si>
  <si>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</si>
  <si>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</si>
  <si>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</si>
  <si>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</si>
  <si>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</si>
  <si>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</si>
  <si>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</si>
  <si>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</si>
  <si>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</si>
  <si>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</si>
  <si>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</si>
  <si>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</si>
  <si>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</si>
  <si>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</si>
  <si>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</si>
  <si>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</si>
  <si>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</si>
  <si>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</si>
  <si>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</si>
  <si>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</si>
  <si>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</si>
  <si>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</si>
  <si>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</si>
  <si>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</si>
  <si>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</si>
  <si>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</si>
  <si>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</si>
  <si>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</si>
  <si>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</si>
  <si>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</si>
  <si>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</si>
  <si>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</si>
  <si>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</si>
  <si>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</si>
  <si>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</si>
  <si>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</si>
  <si>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</si>
  <si>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</si>
  <si>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</si>
  <si>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</si>
  <si>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</si>
  <si>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</si>
  <si>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</si>
  <si>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</si>
  <si>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</si>
  <si>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</si>
  <si>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</si>
  <si>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</si>
  <si>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</si>
  <si>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</si>
  <si>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</si>
  <si>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</si>
  <si>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</si>
  <si>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</si>
  <si>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</si>
  <si>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</si>
  <si>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</si>
  <si>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</si>
  <si>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</si>
  <si>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</si>
  <si>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</si>
  <si>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</si>
  <si>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</si>
  <si>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</si>
  <si>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</si>
  <si>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</si>
  <si>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</si>
  <si>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</si>
  <si>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</si>
  <si>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</si>
  <si>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</si>
  <si>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</si>
  <si>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</si>
  <si>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</si>
  <si>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</si>
  <si>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</si>
  <si>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</si>
  <si>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</si>
  <si>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</si>
  <si>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</si>
  <si>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</si>
  <si>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</si>
  <si>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</si>
  <si>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</si>
  <si>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</si>
  <si>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</si>
  <si>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</si>
  <si>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</si>
  <si>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</si>
  <si>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</si>
  <si>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</si>
  <si>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</si>
  <si>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</si>
  <si>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</si>
  <si>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</si>
  <si>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</si>
  <si>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</si>
  <si>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</si>
  <si>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</si>
  <si>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</si>
  <si>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</si>
  <si>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</si>
  <si>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</si>
  <si>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</si>
  <si>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</si>
  <si>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</si>
  <si>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</si>
  <si>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</si>
  <si>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</si>
  <si>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</si>
  <si>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</si>
  <si>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</si>
  <si>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</si>
  <si>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</si>
  <si>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</si>
  <si>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</si>
  <si>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</si>
  <si>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</si>
  <si>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</si>
  <si>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</si>
  <si>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</si>
  <si>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</si>
  <si>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</si>
  <si>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</si>
  <si>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</si>
  <si>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</si>
  <si>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</si>
  <si>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</si>
  <si>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</si>
  <si>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</si>
  <si>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</si>
  <si>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</si>
  <si>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</si>
  <si>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</si>
  <si>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</si>
  <si>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</si>
  <si>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</si>
  <si>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</si>
  <si>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</si>
  <si>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</si>
  <si>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</si>
  <si>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</si>
  <si>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</si>
  <si>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</si>
  <si>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</si>
  <si>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</si>
  <si>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</si>
  <si>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</si>
  <si>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</si>
  <si>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</si>
  <si>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</si>
  <si>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</si>
  <si>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</si>
  <si>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</si>
  <si>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</si>
  <si>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</si>
  <si>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</si>
  <si>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</si>
  <si>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</si>
  <si>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</si>
  <si>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</si>
  <si>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</si>
  <si>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</si>
  <si>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</si>
  <si>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</si>
  <si>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</si>
  <si>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</si>
  <si>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</si>
  <si>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</si>
  <si>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</si>
  <si>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</si>
  <si>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</si>
  <si>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</si>
  <si>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</si>
  <si>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</si>
  <si>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</si>
  <si>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</si>
  <si>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</si>
  <si>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</si>
  <si>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</si>
  <si>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</si>
  <si>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</si>
  <si>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</si>
  <si>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</si>
  <si>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</si>
  <si>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</si>
  <si>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</si>
  <si>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</si>
  <si>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</si>
  <si>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</si>
  <si>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</si>
  <si>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</si>
  <si>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</si>
  <si>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</si>
  <si>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</si>
  <si>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</si>
  <si>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</si>
  <si>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</si>
  <si>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</si>
  <si>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</si>
  <si>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</si>
  <si>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</si>
  <si>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</si>
  <si>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</si>
  <si>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</si>
  <si>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</si>
  <si>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</si>
  <si>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</si>
  <si>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</si>
  <si>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</si>
  <si>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</si>
  <si>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</si>
  <si>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</si>
  <si>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</si>
  <si>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</si>
  <si>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</si>
  <si>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</si>
  <si>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</si>
  <si>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</si>
  <si>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</si>
  <si>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</si>
  <si>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</si>
  <si>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</si>
  <si>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</si>
  <si>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</si>
  <si>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</si>
  <si>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</si>
  <si>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</si>
  <si>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</si>
  <si>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</si>
  <si>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</si>
  <si>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</si>
  <si>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</si>
  <si>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</si>
  <si>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</si>
  <si>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</si>
  <si>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</si>
  <si>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</si>
  <si>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</si>
  <si>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</si>
  <si>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</si>
  <si>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</si>
  <si>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</si>
  <si>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</si>
  <si>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</si>
  <si>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</si>
  <si>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</si>
  <si>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</si>
  <si>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</si>
  <si>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</si>
  <si>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</si>
  <si>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</si>
  <si>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</si>
  <si>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</si>
  <si>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</si>
  <si>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</si>
  <si>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</si>
  <si>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</si>
  <si>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</si>
  <si>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</si>
  <si>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</si>
  <si>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</si>
  <si>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</si>
  <si>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</si>
  <si>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</si>
  <si>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</si>
  <si>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</si>
  <si>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</si>
  <si>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</si>
  <si>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</si>
  <si>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</si>
  <si>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</si>
  <si>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</si>
  <si>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</si>
  <si>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</si>
  <si>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</si>
  <si>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</si>
  <si>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</si>
  <si>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</si>
  <si>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</si>
  <si>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</si>
  <si>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</si>
  <si>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</si>
  <si>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</si>
  <si>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</si>
  <si>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</si>
  <si>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</si>
  <si>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</si>
  <si>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</si>
  <si>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</si>
  <si>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</si>
  <si>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</si>
  <si>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</si>
  <si>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</si>
  <si>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</si>
  <si>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</si>
  <si>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</si>
  <si>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</si>
  <si>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</si>
  <si>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</si>
  <si>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</si>
  <si>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</si>
  <si>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</si>
  <si>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</si>
  <si>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</si>
  <si>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</si>
  <si>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</si>
  <si>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</si>
  <si>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</si>
  <si>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</si>
  <si>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</si>
  <si>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</si>
  <si>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</si>
  <si>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</si>
  <si>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</si>
  <si>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</si>
  <si>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</si>
  <si>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</si>
  <si>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</si>
  <si>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</si>
  <si>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</si>
  <si>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</si>
  <si>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</si>
  <si>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</si>
  <si>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</si>
  <si>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</si>
  <si>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</si>
  <si>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</si>
  <si>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</si>
  <si>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</si>
  <si>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</si>
  <si>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</si>
  <si>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</si>
  <si>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</si>
  <si>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</si>
  <si>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</si>
  <si>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</si>
  <si>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</si>
  <si>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</si>
  <si>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</si>
  <si>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</si>
  <si>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</si>
  <si>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</si>
  <si>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</si>
  <si>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</si>
  <si>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</si>
  <si>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</si>
  <si>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</si>
  <si>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</si>
  <si>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</si>
  <si>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</si>
  <si>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</si>
  <si>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</si>
  <si>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</si>
  <si>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</si>
  <si>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</si>
  <si>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</si>
  <si>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</si>
  <si>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</si>
  <si>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</si>
  <si>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</si>
  <si>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</si>
  <si>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</si>
  <si>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</si>
  <si>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</si>
  <si>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</si>
  <si>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</si>
  <si>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</si>
  <si>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</si>
  <si>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</si>
  <si>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</si>
  <si>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</si>
  <si>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</si>
  <si>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</si>
  <si>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</si>
  <si>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</si>
  <si>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</si>
  <si>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</si>
  <si>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</si>
  <si>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</si>
  <si>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</si>
  <si>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</si>
  <si>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</si>
  <si>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</si>
  <si>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</si>
  <si>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</si>
  <si>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</si>
  <si>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</si>
  <si>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</si>
  <si>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</si>
  <si>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</si>
  <si>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</si>
  <si>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</si>
  <si>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</si>
  <si>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</si>
  <si>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</si>
  <si>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</si>
  <si>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</si>
  <si>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</si>
  <si>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</si>
  <si>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</si>
  <si>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</si>
  <si>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</si>
  <si>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</si>
  <si>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</si>
  <si>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</si>
  <si>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</si>
  <si>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</si>
  <si>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</si>
  <si>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</si>
  <si>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</si>
  <si>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</si>
  <si>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</si>
  <si>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</si>
  <si>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</si>
  <si>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</si>
  <si>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</si>
  <si>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</si>
  <si>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</si>
  <si>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</si>
  <si>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</si>
  <si>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</si>
  <si>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</si>
  <si>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</si>
  <si>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</si>
  <si>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</si>
  <si>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</si>
  <si>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</si>
  <si>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</si>
  <si>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</si>
  <si>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</si>
  <si>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</si>
  <si>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</si>
  <si>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</si>
  <si>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</si>
  <si>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</si>
  <si>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</si>
  <si>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</si>
  <si>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</si>
  <si>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</si>
  <si>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</si>
  <si>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</si>
  <si>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</si>
  <si>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</si>
  <si>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</si>
  <si>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</si>
  <si>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</si>
  <si>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</si>
  <si>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</si>
  <si>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</si>
  <si>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</si>
  <si>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</si>
  <si>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</si>
  <si>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</si>
  <si>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</si>
  <si>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</si>
  <si>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</si>
  <si>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</si>
  <si>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</si>
  <si>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</si>
  <si>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</si>
  <si>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</si>
  <si>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</si>
  <si>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</si>
  <si>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</si>
  <si>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</si>
  <si>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</si>
  <si>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</si>
  <si>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</si>
  <si>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</si>
  <si>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</si>
  <si>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</si>
  <si>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</si>
  <si>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</si>
  <si>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</si>
  <si>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</si>
  <si>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</si>
  <si>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</si>
  <si>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</si>
  <si>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</si>
  <si>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</si>
  <si>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</si>
  <si>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</si>
  <si>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</si>
  <si>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</si>
  <si>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</si>
  <si>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</si>
  <si>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</si>
  <si>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</si>
  <si>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</si>
  <si>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</si>
  <si>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</si>
  <si>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</si>
  <si>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</si>
  <si>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</si>
  <si>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</si>
  <si>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</si>
  <si>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</si>
  <si>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</si>
  <si>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</si>
  <si>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</si>
  <si>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</si>
  <si>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</si>
  <si>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</si>
  <si>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</si>
  <si>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</si>
  <si>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</si>
  <si>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</si>
  <si>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</si>
  <si>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</si>
  <si>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</si>
  <si>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</si>
  <si>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</si>
  <si>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</si>
  <si>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</si>
  <si>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</si>
  <si>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</si>
  <si>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</si>
  <si>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</si>
  <si>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</si>
  <si>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</si>
  <si>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</si>
  <si>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</si>
  <si>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</si>
  <si>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</si>
  <si>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</si>
  <si>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</si>
  <si>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</si>
  <si>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</si>
  <si>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</si>
  <si>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</si>
  <si>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</si>
  <si>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</si>
  <si>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</si>
  <si>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</si>
  <si>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</si>
  <si>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</si>
  <si>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</si>
  <si>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</si>
  <si>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</si>
  <si>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</si>
  <si>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</si>
  <si>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</si>
  <si>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</si>
  <si>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</si>
  <si>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</si>
  <si>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</si>
  <si>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</si>
  <si>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</si>
  <si>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</si>
  <si>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</si>
  <si>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</si>
  <si>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</si>
  <si>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</si>
  <si>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</si>
  <si>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</si>
  <si>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</si>
  <si>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</si>
  <si>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</si>
  <si>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</si>
  <si>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</si>
  <si>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</si>
  <si>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</si>
  <si>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</si>
  <si>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</si>
  <si>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</si>
  <si>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</si>
  <si>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</si>
  <si>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</si>
  <si>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</si>
  <si>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</si>
  <si>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</si>
  <si>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</si>
  <si>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</si>
  <si>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</si>
  <si>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</si>
  <si>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</si>
  <si>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</si>
  <si>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</si>
  <si>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</si>
  <si>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</si>
  <si>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</si>
  <si>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</si>
  <si>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</si>
  <si>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</si>
  <si>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</si>
  <si>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</si>
  <si>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</si>
  <si>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</si>
  <si>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</si>
  <si>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</si>
  <si>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</si>
  <si>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</si>
  <si>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</si>
  <si>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</si>
  <si>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</si>
  <si>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</si>
  <si>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</si>
  <si>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</si>
  <si>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</si>
  <si>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</si>
  <si>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</si>
  <si>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</si>
  <si>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</si>
  <si>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</si>
  <si>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</si>
  <si>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</si>
  <si>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</si>
  <si>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</si>
  <si>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</si>
  <si>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</si>
  <si>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</si>
  <si>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</si>
  <si>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</si>
  <si>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</si>
  <si>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</si>
  <si>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</si>
  <si>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</si>
  <si>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</si>
  <si>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</si>
  <si>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</si>
  <si>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</si>
  <si>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</si>
  <si>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</si>
  <si>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</si>
  <si>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</si>
  <si>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</si>
  <si>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</si>
  <si>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</si>
  <si>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</si>
  <si>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</si>
  <si>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</si>
  <si>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</si>
  <si>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</si>
  <si>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</si>
  <si>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</si>
  <si>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</si>
  <si>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</si>
  <si>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</si>
  <si>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</si>
  <si>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</si>
  <si>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</si>
  <si>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</si>
  <si>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</si>
  <si>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</si>
  <si>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</si>
  <si>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</si>
  <si>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</si>
  <si>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</si>
  <si>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</si>
  <si>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</si>
  <si>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</si>
  <si>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</si>
  <si>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</si>
  <si>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</si>
  <si>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</si>
  <si>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</si>
  <si>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</si>
  <si>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</si>
  <si>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</si>
  <si>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</si>
  <si>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</si>
  <si>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</si>
  <si>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</si>
  <si>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</si>
  <si>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</si>
  <si>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</si>
  <si>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</si>
  <si>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</si>
  <si>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</si>
  <si>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</si>
  <si>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</si>
  <si>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</si>
  <si>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</si>
  <si>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</si>
  <si>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</si>
  <si>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</si>
  <si>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</si>
  <si>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</si>
  <si>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</si>
  <si>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</si>
  <si>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</si>
  <si>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</si>
  <si>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</si>
  <si>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</si>
  <si>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</si>
  <si>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</si>
  <si>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</si>
  <si>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</si>
  <si>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</si>
  <si>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</si>
  <si>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</si>
  <si>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</si>
  <si>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</si>
  <si>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</si>
  <si>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</si>
  <si>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</si>
  <si>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</si>
  <si>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</si>
  <si>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</si>
  <si>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</si>
  <si>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</si>
  <si>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</si>
  <si>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</si>
  <si>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</si>
  <si>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</si>
  <si>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</si>
  <si>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</si>
  <si>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</si>
  <si>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</si>
  <si>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</si>
  <si>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</si>
  <si>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</si>
  <si>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</si>
  <si>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</si>
  <si>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</si>
  <si>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</si>
  <si>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</si>
  <si>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</si>
  <si>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</si>
  <si>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</si>
  <si>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</si>
  <si>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</si>
  <si>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</si>
  <si>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</si>
  <si>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</si>
  <si>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</si>
  <si>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</si>
  <si>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</si>
  <si>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</si>
  <si>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</si>
  <si>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</si>
  <si>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</si>
  <si>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</si>
  <si>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</si>
  <si>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</si>
  <si>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</si>
  <si>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</si>
  <si>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</si>
  <si>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</si>
  <si>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</si>
  <si>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</si>
  <si>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</si>
  <si>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</si>
  <si>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</si>
  <si>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</si>
  <si>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</si>
  <si>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</si>
  <si>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</si>
  <si>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</si>
  <si>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</si>
  <si>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</si>
  <si>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</si>
  <si>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</si>
  <si>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</si>
  <si>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</si>
  <si>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</si>
  <si>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</si>
  <si>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</si>
  <si>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</si>
  <si>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</si>
  <si>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</si>
  <si>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</si>
  <si>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</si>
  <si>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</si>
  <si>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</si>
  <si>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</si>
  <si>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</si>
  <si>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</si>
  <si>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</si>
  <si>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</si>
  <si>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</si>
  <si>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</si>
  <si>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</si>
  <si>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</si>
  <si>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</si>
  <si>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</si>
  <si>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</si>
  <si>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</si>
  <si>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</si>
  <si>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</si>
  <si>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</si>
  <si>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</si>
  <si>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</si>
  <si>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</si>
  <si>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</si>
  <si>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</si>
  <si>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</si>
  <si>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</si>
  <si>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</si>
  <si>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</si>
  <si>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</si>
  <si>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</si>
  <si>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</si>
  <si>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</si>
  <si>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</si>
  <si>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</si>
  <si>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</si>
  <si>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</si>
  <si>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</si>
  <si>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</si>
  <si>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</si>
  <si>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</si>
  <si>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</si>
  <si>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</si>
  <si>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</si>
  <si>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</si>
  <si>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</si>
  <si>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</si>
  <si>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</si>
  <si>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</si>
  <si>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</si>
  <si>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</si>
  <si>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</si>
  <si>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</si>
  <si>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</si>
  <si>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</si>
  <si>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</si>
  <si>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</si>
  <si>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</si>
  <si>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</si>
  <si>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</si>
  <si>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</si>
  <si>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</si>
  <si>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</si>
  <si>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</si>
  <si>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</si>
  <si>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</si>
  <si>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</si>
  <si>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</si>
  <si>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</si>
  <si>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</si>
  <si>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</si>
  <si>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</si>
  <si>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</si>
  <si>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</si>
  <si>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</si>
  <si>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</si>
  <si>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</si>
  <si>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</si>
  <si>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</si>
  <si>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</si>
  <si>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</si>
  <si>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</si>
  <si>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</si>
  <si>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</si>
  <si>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</si>
  <si>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</si>
  <si>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</si>
  <si>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</si>
  <si>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</si>
  <si>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</si>
  <si>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</si>
  <si>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</si>
  <si>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</si>
  <si>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</si>
  <si>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</si>
  <si>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</si>
  <si>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</si>
  <si>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</si>
  <si>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</si>
  <si>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</si>
  <si>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</si>
  <si>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</si>
  <si>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</si>
  <si>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</si>
  <si>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</si>
  <si>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</si>
  <si>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</si>
  <si>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</si>
  <si>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</si>
  <si>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</si>
  <si>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</si>
  <si>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</si>
  <si>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</si>
  <si>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</si>
  <si>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</si>
  <si>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</si>
  <si>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</si>
  <si>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</si>
  <si>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</si>
  <si>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</si>
  <si>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</si>
  <si>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</si>
  <si>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</si>
  <si>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</si>
  <si>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</si>
  <si>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</si>
  <si>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</si>
  <si>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</si>
  <si>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</si>
  <si>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</si>
  <si>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</si>
  <si>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</si>
  <si>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</si>
  <si>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</si>
  <si>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</si>
  <si>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</si>
  <si>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</si>
  <si>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</si>
  <si>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</si>
  <si>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</si>
  <si>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</si>
  <si>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</si>
  <si>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</si>
  <si>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</si>
  <si>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</si>
  <si>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</si>
  <si>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</si>
  <si>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</si>
  <si>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</si>
  <si>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</si>
  <si>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</si>
  <si>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</si>
  <si>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</si>
  <si>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</si>
  <si>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</si>
  <si>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</si>
  <si>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</si>
  <si>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</si>
  <si>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</si>
  <si>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</si>
  <si>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</si>
  <si>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</si>
  <si>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</si>
  <si>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</si>
  <si>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</si>
  <si>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</si>
  <si>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</si>
  <si>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</si>
  <si>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</si>
  <si>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</si>
  <si>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</si>
  <si>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</si>
  <si>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</si>
  <si>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</si>
  <si>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</si>
  <si>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</si>
  <si>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</si>
  <si>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</si>
  <si>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</si>
  <si>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</si>
  <si>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</si>
  <si>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</si>
  <si>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</si>
  <si>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</si>
  <si>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</si>
  <si>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</si>
  <si>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</si>
  <si>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</si>
  <si>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</si>
  <si>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</si>
  <si>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</si>
  <si>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</si>
  <si>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</si>
  <si>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</si>
  <si>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</si>
  <si>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</si>
  <si>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</si>
  <si>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</si>
  <si>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</si>
  <si>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</si>
  <si>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</si>
  <si>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</si>
  <si>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</si>
  <si>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</si>
  <si>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</si>
  <si>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</si>
  <si>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</si>
  <si>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</si>
  <si>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</si>
  <si>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</si>
  <si>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</si>
  <si>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</si>
  <si>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</si>
  <si>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</si>
  <si>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</si>
  <si>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</si>
  <si>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</si>
  <si>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</si>
  <si>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</si>
  <si>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</si>
  <si>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</si>
  <si>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</si>
  <si>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</si>
  <si>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</si>
  <si>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</si>
  <si>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</si>
  <si>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</si>
  <si>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</si>
  <si>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</si>
  <si>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</si>
  <si>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</si>
  <si>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</si>
  <si>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</si>
  <si>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</si>
  <si>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</si>
  <si>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</si>
  <si>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</si>
  <si>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</si>
  <si>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</si>
  <si>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</si>
  <si>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</si>
  <si>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</si>
  <si>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</si>
  <si>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</si>
  <si>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</si>
  <si>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</si>
  <si>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</si>
  <si>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</si>
  <si>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</si>
  <si>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</si>
  <si>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</si>
  <si>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</si>
  <si>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</si>
  <si>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</si>
  <si>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</si>
  <si>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</si>
  <si>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</si>
  <si>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</si>
  <si>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</si>
  <si>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</si>
  <si>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</si>
  <si>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</si>
  <si>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</si>
  <si>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</si>
  <si>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</si>
  <si>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</si>
  <si>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</si>
  <si>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</si>
  <si>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</si>
  <si>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</si>
  <si>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</si>
  <si>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</si>
  <si>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</si>
  <si>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</si>
  <si>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</si>
  <si>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</si>
  <si>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</si>
  <si>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</si>
  <si>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</si>
  <si>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</si>
  <si>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</si>
  <si>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</si>
  <si>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</si>
  <si>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</si>
  <si>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</si>
  <si>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</si>
  <si>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</si>
  <si>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</si>
  <si>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</si>
  <si>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</si>
  <si>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</si>
  <si>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</si>
  <si>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</si>
  <si>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</si>
  <si>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</si>
  <si>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</si>
  <si>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</si>
  <si>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</si>
  <si>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</si>
  <si>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</si>
  <si>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</si>
  <si>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</si>
  <si>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</si>
  <si>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</si>
  <si>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</si>
  <si>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</si>
  <si>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</si>
  <si>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</si>
  <si>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</si>
  <si>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</si>
  <si>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</si>
  <si>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</si>
  <si>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</si>
  <si>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</si>
  <si>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</si>
  <si>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</si>
  <si>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</si>
  <si>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</si>
  <si>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</si>
  <si>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</si>
  <si>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</si>
  <si>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</si>
  <si>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</si>
  <si>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</si>
  <si>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</si>
  <si>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</si>
  <si>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</si>
  <si>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</si>
  <si>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</si>
  <si>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</si>
  <si>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</si>
  <si>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</si>
  <si>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</si>
  <si>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</si>
  <si>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</si>
  <si>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</si>
  <si>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</si>
  <si>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</si>
  <si>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</si>
  <si>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</si>
  <si>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</si>
  <si>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</si>
  <si>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</si>
  <si>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</si>
  <si>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</si>
  <si>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</si>
  <si>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</si>
  <si>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</si>
  <si>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</si>
  <si>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</si>
  <si>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</si>
  <si>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</si>
  <si>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</si>
  <si>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</si>
  <si>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</si>
  <si>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</si>
  <si>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</si>
  <si>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</si>
  <si>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</si>
  <si>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</si>
  <si>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</si>
  <si>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As at 9.00 am, 14 July 2020</t>
  </si>
  <si>
    <t>Total cases by DHB, as at 9.00 am, 14 July 2020</t>
  </si>
  <si>
    <t>Source: DHB survey as at 9.00 am, 14 July 2020</t>
  </si>
  <si>
    <t>Total cases by age as at 9.00 am, 14 July 2020</t>
  </si>
  <si>
    <t>Lab testing for COVID-19 as at 9.00 am 14 July</t>
  </si>
  <si>
    <t>7 July to 13 July 2020</t>
  </si>
  <si>
    <t>22 January to 13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</si>
</sst>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1">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25 ,Recovered 0 ,Deaths 0, &lt;/title&gt;</v>
      </c>
      <c r="G5" s="47">
        <f>VLOOKUP(A5,ImportPopDBH!$A$48:$E$67,5)</f>
        <v>238380</v>
      </c>
      <c r="J5">
        <f>'ImportMoH combined'!E14</f>
        <v>0</v>
      </c>
      <c r="M5">
        <f>'ImportMoH combined'!F14</f>
        <v>0</v>
      </c>
      <c r="P5">
        <f>'ImportMoH combined'!B14</f>
        <v>25</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25</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1195</v>
      </c>
      <c r="F40" s="54">
        <f>'ImportMoH combined'!C4</f>
        <v>1</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1545</v>
      </c>
      <c r="F42" s="54">
        <f>'ImportMoH combined'!C6</f>
        <v>1</v>
      </c>
      <c r="V42" s="3" t="s">
        <v>1</v>
      </c>
      <c r="W42">
        <v>0.60438082561506901</v>
      </c>
    </row>
    <row r="43" spans="2:28" x14ac:dyDescent="0.3">
      <c r="B43" t="str">
        <f t="shared" si="1"/>
        <v>text {</v>
      </c>
      <c r="C43" s="52" t="s">
        <v>545</v>
      </c>
      <c r="D43" s="54" t="str">
        <f>'ImportMoH combined'!A7</f>
        <v>Number of recovered cases</v>
      </c>
      <c r="E43" s="54">
        <f>'ImportMoH combined'!B7</f>
        <v>1498</v>
      </c>
      <c r="F43" s="54">
        <f>'ImportMoH combined'!C7</f>
        <v>1</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25</v>
      </c>
      <c r="F45" s="54">
        <f>'ImportMoH combined'!C9</f>
        <v>0</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{v:1195},{v:1}],</v>
      </c>
      <c r="C59" t="s">
        <v>563</v>
      </c>
      <c r="D59" t="str">
        <f t="shared" ref="D59:D64" si="4">D40</f>
        <v>Number of confirmed cases in New Zealand</v>
      </c>
      <c r="E59" s="48" t="s">
        <v>571</v>
      </c>
      <c r="F59">
        <f t="shared" ref="F59:F64" si="5">E40</f>
        <v>1195</v>
      </c>
      <c r="G59" t="s">
        <v>569</v>
      </c>
      <c r="H59">
        <f t="shared" ref="H59:H64" si="6">F40</f>
        <v>1</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{v:1545},{v:1}],</v>
      </c>
      <c r="C61" t="s">
        <v>563</v>
      </c>
      <c r="D61" t="str">
        <f t="shared" si="4"/>
        <v>Number of confirmed and probable cases</v>
      </c>
      <c r="E61" s="48" t="s">
        <v>571</v>
      </c>
      <c r="F61">
        <f t="shared" si="5"/>
        <v>1545</v>
      </c>
      <c r="G61" t="s">
        <v>569</v>
      </c>
      <c r="H61">
        <f t="shared" si="6"/>
        <v>1</v>
      </c>
      <c r="I61" t="s">
        <v>570</v>
      </c>
      <c r="J61" t="s">
        <v>566</v>
      </c>
      <c r="AB61" s="12" t="s">
        <v>370</v>
      </c>
    </row>
    <row r="62" spans="1:28" x14ac:dyDescent="0.3">
      <c r="B62" t="str">
        <f t="shared" si="3"/>
        <v>['Number of recovered cases',  {v:1498},{v:1}],</v>
      </c>
      <c r="C62" t="s">
        <v>563</v>
      </c>
      <c r="D62" t="str">
        <f t="shared" si="4"/>
        <v>Number of recovered cases</v>
      </c>
      <c r="E62" s="48" t="s">
        <v>571</v>
      </c>
      <c r="F62">
        <f t="shared" si="5"/>
        <v>1498</v>
      </c>
      <c r="G62" t="s">
        <v>569</v>
      </c>
      <c r="H62">
        <f t="shared" si="6"/>
        <v>1</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{v:25},{v:0}]</v>
      </c>
      <c r="C64" t="s">
        <v>563</v>
      </c>
      <c r="D64" t="str">
        <f t="shared" si="4"/>
        <v>Number of active cases</v>
      </c>
      <c r="E64" s="48" t="s">
        <v>571</v>
      </c>
      <c r="F64">
        <f t="shared" si="5"/>
        <v>25</v>
      </c>
      <c r="G64" t="s">
        <v>569</v>
      </c>
      <c r="H64">
        <f t="shared" si="6"/>
        <v>0</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44026</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25</v>
      </c>
      <c r="W158" s="6">
        <f>'ImportMoH combined'!H18</f>
        <v>0</v>
      </c>
      <c r="X158" s="3" t="s">
        <v>12</v>
      </c>
      <c r="Y158">
        <v>0.24631945413022899</v>
      </c>
    </row>
    <row r="159" spans="2:28" x14ac:dyDescent="0.3">
      <c r="B159" t="str">
        <f ca="1">CONCATENATE(D159,TEXT(C159,"dd-mm-yy"),E159)</f>
        <v>&lt;h1 id="bold-red"&gt; Covid -19 in NZ update for 14-07-20&lt;/h1&gt;</v>
      </c>
      <c r="C159" s="51">
        <f ca="1">TODAY()</f>
        <v>44026</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1545 , Active:    25 , Deaths:    22 , Recovered:    1498&lt;/h2&gt;</v>
      </c>
      <c r="C160" s="51" t="s">
        <v>958</v>
      </c>
      <c r="D160">
        <f>E42</f>
        <v>1545</v>
      </c>
      <c r="E160" t="s">
        <v>605</v>
      </c>
      <c r="F160">
        <f>D160-H160-J160</f>
        <v>25</v>
      </c>
      <c r="G160" t="s">
        <v>606</v>
      </c>
      <c r="H160">
        <f>E44</f>
        <v>22</v>
      </c>
      <c r="I160" t="s">
        <v>607</v>
      </c>
      <c r="J160">
        <f>E43</f>
        <v>1498</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&lt;strong&gt;137&lt;/strong&gt; days&lt;br&gt;</v>
      </c>
      <c r="C163" t="s">
        <v>950</v>
      </c>
      <c r="D163" s="50">
        <f ca="1">TODAY()-D162</f>
        <v>137</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&lt;strong&gt;111&lt;/strong&gt;, -83 days to go of 4 week lockdown</v>
      </c>
      <c r="C164" t="s">
        <v>952</v>
      </c>
      <c r="D164" s="50">
        <f ca="1">TODAY() -E154</f>
        <v>111</v>
      </c>
      <c r="E164" t="s">
        <v>953</v>
      </c>
      <c r="F164" s="9">
        <f ca="1">VALUE(E155-TODAY())</f>
        <v>-83</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25</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25</v>
      </c>
      <c r="R178" s="6">
        <f>'ImportMoH combined'!C38</f>
        <v>14</v>
      </c>
      <c r="S178" s="6">
        <f>'ImportMoH combined'!D38</f>
        <v>0</v>
      </c>
      <c r="T178" s="6">
        <f>'ImportMoH combined'!E38</f>
        <v>39</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25</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opacity="0.24"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0.24</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opacity="0.24" style="mix-blend-mode: overlay"&gt;&lt;title&gt;Bay of Plenty DHB @Pop = 238380 ,   Confirmed  = 0, new today= 0 ,Active 25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0.24</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opacity="0.24"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0.24</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opacity="0.24"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0.24</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opacity="0.24"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0.24</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opacity="0.24"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0.24</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opacity="0.24"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0.24</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opacity="0.24"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0.24</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opacity="0.24"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0.24</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opacity="0.24"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0.24</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opacity="0.24"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0.24</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opacity="0.24"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0.24</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opacity="0.24"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0.24</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opacity="0.24"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0.24</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opacity="0.24"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0.24</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opacity="0.24"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0.24</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opacity="0.24"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0.24</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opacity="0.24"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0.24</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opacity="0.24"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0.24</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opacity="0.24"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0.24</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0.24Managed Isolationgreengreengreengreengreengreen</v>
      </c>
      <c r="D222" s="6">
        <f t="shared" si="10"/>
        <v>0.24</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25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25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08"/>
  <sheetViews>
    <sheetView workbookViewId="0">
      <selection activeCell="B46" sqref="B46"/>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1136</v>
      </c>
    </row>
    <row r="3" spans="1:9" x14ac:dyDescent="0.3">
      <c r="B3" t="s">
        <v>816</v>
      </c>
      <c r="C3" t="s">
        <v>517</v>
      </c>
    </row>
    <row r="4" spans="1:9" x14ac:dyDescent="0.3">
      <c r="A4" t="s">
        <v>200</v>
      </c>
      <c r="B4" s="5">
        <v>1195</v>
      </c>
      <c r="C4">
        <v>1</v>
      </c>
    </row>
    <row r="5" spans="1:9" x14ac:dyDescent="0.3">
      <c r="A5" t="s">
        <v>201</v>
      </c>
      <c r="B5">
        <v>350</v>
      </c>
      <c r="C5">
        <v>0</v>
      </c>
      <c r="I5" t="e">
        <f>te</f>
        <v>#NAME?</v>
      </c>
    </row>
    <row r="6" spans="1:9" x14ac:dyDescent="0.3">
      <c r="A6" t="s">
        <v>202</v>
      </c>
      <c r="B6" s="5">
        <v>1545</v>
      </c>
      <c r="C6">
        <v>1</v>
      </c>
    </row>
    <row r="7" spans="1:9" x14ac:dyDescent="0.3">
      <c r="A7" t="s">
        <v>203</v>
      </c>
      <c r="B7" s="5">
        <v>1498</v>
      </c>
      <c r="C7">
        <v>1</v>
      </c>
    </row>
    <row r="8" spans="1:9" x14ac:dyDescent="0.3">
      <c r="A8" t="s">
        <v>204</v>
      </c>
      <c r="B8" s="5">
        <v>22</v>
      </c>
      <c r="C8">
        <v>0</v>
      </c>
    </row>
    <row r="9" spans="1:9" x14ac:dyDescent="0.3">
      <c r="A9" t="s">
        <v>1032</v>
      </c>
      <c r="B9">
        <v>25</v>
      </c>
      <c r="C9">
        <v>0</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71</v>
      </c>
      <c r="B14" s="49">
        <v>25</v>
      </c>
    </row>
    <row r="15" spans="1:9" x14ac:dyDescent="0.3">
      <c r="B15" s="49"/>
    </row>
    <row r="16" spans="1:9" x14ac:dyDescent="0.3">
      <c r="A16" t="s">
        <v>1137</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25</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25</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25</v>
      </c>
      <c r="C38">
        <v>14</v>
      </c>
      <c r="D38">
        <v>0</v>
      </c>
      <c r="E38">
        <v>39</v>
      </c>
      <c r="F38">
        <v>1</v>
      </c>
    </row>
    <row r="39" spans="1:11" x14ac:dyDescent="0.3">
      <c r="A39" t="s">
        <v>207</v>
      </c>
      <c r="B39">
        <v>25</v>
      </c>
      <c r="C39">
        <v>1498</v>
      </c>
      <c r="D39">
        <v>22</v>
      </c>
      <c r="E39">
        <v>1545</v>
      </c>
      <c r="F39">
        <v>1</v>
      </c>
      <c r="I39" t="s">
        <v>669</v>
      </c>
      <c r="K39" t="s">
        <v>668</v>
      </c>
    </row>
    <row r="40" spans="1:11" x14ac:dyDescent="0.3">
      <c r="H40" s="45"/>
    </row>
    <row r="41" spans="1:11" x14ac:dyDescent="0.3">
      <c r="A41" t="s">
        <v>1138</v>
      </c>
    </row>
    <row r="42" spans="1:11" x14ac:dyDescent="0.3">
      <c r="A42" t="s">
        <v>0</v>
      </c>
      <c r="B42" t="s">
        <v>205</v>
      </c>
    </row>
    <row r="43" spans="1:11" x14ac:dyDescent="0.3">
      <c r="A43" t="s">
        <v>207</v>
      </c>
      <c r="B43">
        <v>0</v>
      </c>
    </row>
    <row r="45" spans="1:11" x14ac:dyDescent="0.3">
      <c r="A45" t="s">
        <v>1139</v>
      </c>
    </row>
    <row r="46" spans="1:11" x14ac:dyDescent="0.3">
      <c r="A46" t="s">
        <v>990</v>
      </c>
      <c r="B46" s="5" t="s">
        <v>818</v>
      </c>
      <c r="C46" t="s">
        <v>819</v>
      </c>
      <c r="D46" t="s">
        <v>820</v>
      </c>
      <c r="E46" t="s">
        <v>207</v>
      </c>
    </row>
    <row r="47" spans="1:11" x14ac:dyDescent="0.3">
      <c r="A47" t="s">
        <v>991</v>
      </c>
      <c r="B47" s="9">
        <v>0</v>
      </c>
      <c r="C47">
        <v>37</v>
      </c>
      <c r="E47">
        <v>37</v>
      </c>
      <c r="G47">
        <f t="shared" ref="G47:G52" si="0">VALUE(B47)*100</f>
        <v>0</v>
      </c>
    </row>
    <row r="48" spans="1:11" x14ac:dyDescent="0.3">
      <c r="A48" t="s">
        <v>992</v>
      </c>
      <c r="B48" s="9">
        <v>0</v>
      </c>
      <c r="C48">
        <v>122</v>
      </c>
      <c r="E48">
        <v>122</v>
      </c>
      <c r="G48">
        <f t="shared" si="0"/>
        <v>0</v>
      </c>
    </row>
    <row r="49" spans="1:7" x14ac:dyDescent="0.3">
      <c r="A49" t="s">
        <v>993</v>
      </c>
      <c r="B49" s="9">
        <v>11</v>
      </c>
      <c r="C49">
        <v>362</v>
      </c>
      <c r="E49">
        <v>373</v>
      </c>
      <c r="G49">
        <f t="shared" si="0"/>
        <v>1100</v>
      </c>
    </row>
    <row r="50" spans="1:7" x14ac:dyDescent="0.3">
      <c r="A50" t="s">
        <v>994</v>
      </c>
      <c r="B50" s="9">
        <v>10</v>
      </c>
      <c r="C50">
        <v>235</v>
      </c>
      <c r="E50">
        <v>245</v>
      </c>
      <c r="G50">
        <f t="shared" si="0"/>
        <v>1000</v>
      </c>
    </row>
    <row r="51" spans="1:7" x14ac:dyDescent="0.3">
      <c r="A51" t="s">
        <v>995</v>
      </c>
      <c r="B51" s="9">
        <v>0</v>
      </c>
      <c r="C51">
        <v>221</v>
      </c>
      <c r="E51">
        <v>221</v>
      </c>
      <c r="G51">
        <f t="shared" si="0"/>
        <v>0</v>
      </c>
    </row>
    <row r="52" spans="1:7" x14ac:dyDescent="0.3">
      <c r="A52" t="s">
        <v>996</v>
      </c>
      <c r="B52" s="9">
        <v>2</v>
      </c>
      <c r="C52">
        <v>246</v>
      </c>
      <c r="E52">
        <v>248</v>
      </c>
      <c r="G52">
        <f t="shared" si="0"/>
        <v>200</v>
      </c>
    </row>
    <row r="53" spans="1:7" x14ac:dyDescent="0.3">
      <c r="A53" t="s">
        <v>997</v>
      </c>
      <c r="B53" s="9">
        <v>1</v>
      </c>
      <c r="C53">
        <v>177</v>
      </c>
      <c r="D53">
        <v>3</v>
      </c>
      <c r="E53">
        <v>181</v>
      </c>
      <c r="G53">
        <f>SUM(G49:G52)</f>
        <v>2300</v>
      </c>
    </row>
    <row r="54" spans="1:7" x14ac:dyDescent="0.3">
      <c r="A54" t="s">
        <v>1029</v>
      </c>
      <c r="B54" s="9">
        <v>1</v>
      </c>
      <c r="C54" s="9">
        <v>71</v>
      </c>
      <c r="D54" s="9">
        <v>7</v>
      </c>
      <c r="E54" s="9">
        <v>79</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25</v>
      </c>
      <c r="C57" s="46">
        <v>1498</v>
      </c>
      <c r="D57" s="81">
        <v>22</v>
      </c>
      <c r="E57" s="46">
        <v>1545</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1140</v>
      </c>
      <c r="B67" s="58"/>
      <c r="C67" s="46"/>
      <c r="D67" s="8"/>
      <c r="E67" s="8"/>
      <c r="F67" s="8"/>
    </row>
    <row r="68" spans="1:6" x14ac:dyDescent="0.3">
      <c r="A68" s="7"/>
      <c r="B68" s="58" t="s">
        <v>212</v>
      </c>
      <c r="C68" s="46" t="s">
        <v>520</v>
      </c>
      <c r="D68" s="8"/>
      <c r="E68" s="8"/>
      <c r="F68" s="8"/>
    </row>
    <row r="69" spans="1:6" x14ac:dyDescent="0.3">
      <c r="A69" s="7" t="s">
        <v>548</v>
      </c>
      <c r="B69" s="8">
        <v>1620</v>
      </c>
      <c r="C69" s="46">
        <v>44025</v>
      </c>
      <c r="D69" s="8"/>
      <c r="E69" s="8"/>
      <c r="F69" s="8"/>
    </row>
    <row r="70" spans="1:6" x14ac:dyDescent="0.3">
      <c r="A70" s="7" t="s">
        <v>213</v>
      </c>
      <c r="B70" s="8">
        <v>2048</v>
      </c>
      <c r="C70" s="46" t="s">
        <v>1141</v>
      </c>
      <c r="D70" s="8"/>
      <c r="E70" s="8"/>
      <c r="F70" s="8"/>
    </row>
    <row r="71" spans="1:6" x14ac:dyDescent="0.3">
      <c r="A71" s="7" t="s">
        <v>521</v>
      </c>
      <c r="B71" s="8">
        <v>431263</v>
      </c>
      <c r="C71" s="8" t="s">
        <v>1142</v>
      </c>
      <c r="D71" s="8"/>
      <c r="E71" s="8"/>
      <c r="F71" s="8"/>
    </row>
    <row r="72" spans="1:6" x14ac:dyDescent="0.3">
      <c r="A72" s="7" t="s">
        <v>1049</v>
      </c>
      <c r="B72" s="8">
        <v>291438</v>
      </c>
      <c r="C72" s="46">
        <v>44026</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c r="B204" s="8"/>
    </row>
    <row r="205" spans="1:3" x14ac:dyDescent="0.3">
      <c r="A205" s="7" t="s">
        <v>214</v>
      </c>
      <c r="B205" s="8" t="s">
        <v>215</v>
      </c>
    </row>
    <row r="206" spans="1:3" x14ac:dyDescent="0.3">
      <c r="A206" s="7" t="s">
        <v>199</v>
      </c>
      <c r="B206" s="8" t="s">
        <v>216</v>
      </c>
    </row>
    <row r="207" spans="1:3" x14ac:dyDescent="0.3">
      <c r="A207" s="7" t="s">
        <v>217</v>
      </c>
      <c r="B207" s="8" t="s">
        <v>218</v>
      </c>
    </row>
    <row r="208" spans="1:3" x14ac:dyDescent="0.3">
      <c r="A208" s="7" t="s">
        <v>219</v>
      </c>
      <c r="B208"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181</v>
      </c>
    </row>
    <row r="309" spans="1:1" x14ac:dyDescent="0.3">
      <c r="A309" t="s">
        <v>182</v>
      </c>
    </row>
    <row r="311" spans="1:1" x14ac:dyDescent="0.3">
      <c r="A311" t="s">
        <v>222</v>
      </c>
    </row>
    <row r="313" spans="1:1" x14ac:dyDescent="0.3">
      <c r="A313" t="s">
        <v>223</v>
      </c>
    </row>
    <row r="315" spans="1:1" x14ac:dyDescent="0.3">
      <c r="A315" t="s">
        <v>183</v>
      </c>
    </row>
    <row r="317" spans="1:1" x14ac:dyDescent="0.3">
      <c r="A317" t="s">
        <v>184</v>
      </c>
    </row>
    <row r="318" spans="1:1" x14ac:dyDescent="0.3">
      <c r="A318" t="s">
        <v>185</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K39" sqref="K39"/>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row>
    <row r="4" spans="1:19" ht="28.8" x14ac:dyDescent="0.3">
      <c r="A4" s="85" t="s">
        <v>1058</v>
      </c>
      <c r="B4" s="85">
        <v>910</v>
      </c>
    </row>
    <row r="5" spans="1:19" x14ac:dyDescent="0.3">
      <c r="A5" s="86" t="s">
        <v>1070</v>
      </c>
      <c r="B5" s="86">
        <v>900</v>
      </c>
    </row>
    <row r="6" spans="1:19" x14ac:dyDescent="0.3">
      <c r="A6" s="86" t="s">
        <v>661</v>
      </c>
      <c r="B6" s="86">
        <v>600</v>
      </c>
    </row>
    <row r="7" spans="1:19" x14ac:dyDescent="0.3">
      <c r="A7" s="85" t="s">
        <v>1071</v>
      </c>
      <c r="B7" s="85">
        <v>500</v>
      </c>
    </row>
    <row r="8" spans="1:19" x14ac:dyDescent="0.3">
      <c r="A8" s="85" t="s">
        <v>1064</v>
      </c>
      <c r="B8" s="85">
        <v>300</v>
      </c>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6 W 3 d 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6 W 3 d 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t 3 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6 W 3 d U L q e M 1 6 n A A A A + A A A A B I A A A A A A A A A A A A A A A A A A A A A A E N v b m Z p Z y 9 Q Y W N r Y W d l L n h t b F B L A Q I t A B Q A A g A I A O l t 3 V A P y u m r p A A A A O k A A A A T A A A A A A A A A A A A A A A A A P M A A A B b Q 2 9 u d G V u d F 9 U e X B l c 1 0 u e G 1 s U E s B A i 0 A F A A C A A g A 6 W 3 d 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R X J y b 3 J D b 2 R l I i B W Y W x 1 Z T 0 i c 1 V u a 2 5 v d 2 4 i I C 8 + P E V u d H J 5 I F R 5 c G U 9 I k Z p b G x D b 3 V u d C I g V m F s d W U 9 I m w w I i A v P j x F b n R y e S B U e X B l P S J G a W x s T G F z d F V w Z G F 0 Z W Q i I F Z h b H V l P S J k M j A y M C 0 w N i 0 y O V Q w M T o 0 N z o x M S 4 3 M z E y O T U 5 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Q W R k Z W R U b 0 R h d G F N b 2 R l b C I g V m F s d W U 9 I m w w I i A v P j x F b n R y e S B U e X B l P S J G a W x s U 3 R h d H V z I i B W Y W x 1 Z T 0 i c 1 d h a X R p b m d G b 3 J F e G N l b F J l Z n J l c 2 g 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E S K A M e v k g N K i t R L M A d U T s T Q 1 7 z M g 0 t v A f V s 7 U T H b 1 B Z A A A A A A 6 A A A A A A g A A I A A A A O c f h w m 4 + 3 v O G l m u L a S s S M E h n s v F i E x 8 Z q x 5 D q V 9 4 o P k U A A A A E D f V a d b l c i U k Q u a M g Q 0 e C 4 4 z v T g F B D 4 r Y p f E U y r g r / L P p T h x u K d t g F h 2 E 4 4 R v N E L X 1 6 R y A h T p x 6 D I q F O 8 d z J U f 2 3 + 2 z b 7 a v V 6 b s c 6 w U r T E O Q A A A A O r S 6 x 6 W G + h Z g c W z P U f S 4 q u o O o h 4 d E l q o G S t b v i F 9 N 8 h 7 F T 3 N v K 7 p X n e j 1 L g A U z S h c y c / E T W L k n 9 p I K U K o B P A q U = < / 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2020-07-14T01:46:41Z</dcterms:modified>
</cp:coreProperties>
</file>