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52F990EF-85EF-4F00-8E1E-AC9D9312FA88}" xr6:coauthVersionLast="45" xr6:coauthVersionMax="45" xr10:uidLastSave="{00000000-0000-0000-0000-000000000000}"/>
  <bookViews>
    <workbookView xWindow="-118" yWindow="-118" windowWidth="29769" windowHeight="19479" firstSheet="1" activeTab="2" xr2:uid="{AC2895E8-5856-4BF6-961A-9526F49F6D1B}"/>
  </bookViews>
  <sheets>
    <sheet name="All" sheetId="3" r:id="rId1"/>
    <sheet name="Tooltips" sheetId="22" r:id="rId2"/>
    <sheet name="Map Data points (2)" sheetId="20" r:id="rId3"/>
    <sheet name="ImportPopDBH" sheetId="6" r:id="rId4"/>
    <sheet name="ImportMoH combined" sheetId="21" r:id="rId5"/>
    <sheet name="concat1" sheetId="23" r:id="rId6"/>
    <sheet name="concatMap" sheetId="24" r:id="rId7"/>
    <sheet name="concattitle" sheetId="25" r:id="rId8"/>
    <sheet name="Sheet3" sheetId="27" r:id="rId9"/>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4">'ImportMoH combined'!$A$2:$F$158</definedName>
    <definedName name="District_health_board_Locations" localSheetId="3">ImportPopDBH!$A$3:$E$329</definedName>
    <definedName name="DPTWO">'Map Data points (2)'!$B$199:$B$312</definedName>
    <definedName name="ExternalData_1" localSheetId="8" hidden="1">Sheet3!$A$1:$F$120</definedName>
    <definedName name="FULL" localSheetId="2">'Map Data points (2)'!$B$26:$B$338</definedName>
    <definedName name="FULL">#REF!</definedName>
    <definedName name="HTML" localSheetId="2">'Map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61" i="20" l="1"/>
  <c r="W164" i="20"/>
  <c r="W165" i="20"/>
  <c r="W168" i="20"/>
  <c r="W169" i="20"/>
  <c r="W172" i="20"/>
  <c r="W173" i="20"/>
  <c r="W176" i="20"/>
  <c r="W177" i="20"/>
  <c r="Q159" i="20"/>
  <c r="W159" i="20" s="1"/>
  <c r="Q161" i="20"/>
  <c r="Q162" i="20"/>
  <c r="W162" i="20" s="1"/>
  <c r="Q163" i="20"/>
  <c r="W163" i="20" s="1"/>
  <c r="Q164" i="20"/>
  <c r="Q165" i="20"/>
  <c r="Q166" i="20"/>
  <c r="W166" i="20" s="1"/>
  <c r="Q167" i="20"/>
  <c r="W167" i="20" s="1"/>
  <c r="Q168" i="20"/>
  <c r="Q169" i="20"/>
  <c r="Q170" i="20"/>
  <c r="W170" i="20" s="1"/>
  <c r="Q171" i="20"/>
  <c r="W171" i="20" s="1"/>
  <c r="Q172" i="20"/>
  <c r="Q173" i="20"/>
  <c r="Q174" i="20"/>
  <c r="W174" i="20" s="1"/>
  <c r="Q175" i="20"/>
  <c r="W175" i="20" s="1"/>
  <c r="Q176" i="20"/>
  <c r="Q177" i="20"/>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D8" i="3"/>
  <c r="D10" i="3" s="1"/>
  <c r="C8" i="3"/>
  <c r="C10" i="3" s="1"/>
  <c r="B8" i="3"/>
  <c r="B10" i="3" s="1"/>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 r="A2" i="3" l="1"/>
  <c r="C3" i="3" l="1"/>
  <c r="C4" i="3"/>
  <c r="C5" i="3"/>
  <c r="C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<sst xmlns="http://schemas.openxmlformats.org/spreadsheetml/2006/main" count="2838" uniqueCount="1072">
  <si>
    <t>Sex</t>
  </si>
  <si>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</si>
  <si>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</si>
  <si>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</si>
  <si>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</si>
  <si>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</si>
  <si>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</si>
  <si>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</si>
  <si>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</si>
  <si>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</si>
  <si>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</si>
  <si>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</si>
  <si>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</si>
  <si>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</si>
  <si>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</si>
  <si>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</si>
  <si>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</si>
  <si>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</si>
  <si>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</si>
  <si>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</si>
  <si>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</si>
  <si>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</si>
  <si>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M =</t>
  </si>
  <si>
    <t>F=</t>
  </si>
  <si>
    <t>UNKNOWN=</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</si>
  <si>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</si>
  <si>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</si>
  <si>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</si>
  <si>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</si>
  <si>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</si>
  <si>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</si>
  <si>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</si>
  <si>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</si>
  <si>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</si>
  <si>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</si>
  <si>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</si>
  <si>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</si>
  <si>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</si>
  <si>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</si>
  <si>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</si>
  <si>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</si>
  <si>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</si>
  <si>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</si>
  <si>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</si>
  <si>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</si>
  <si>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</si>
  <si>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</si>
  <si>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</si>
  <si>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</si>
  <si>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</si>
  <si>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</si>
  <si>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</si>
  <si>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</si>
  <si>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</si>
  <si>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</si>
  <si>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</si>
  <si>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</si>
  <si>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</si>
  <si>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</si>
  <si>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</si>
  <si>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</si>
  <si>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</si>
  <si>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</si>
  <si>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</si>
  <si>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</si>
  <si>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</si>
  <si>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</si>
  <si>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</si>
  <si>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</si>
  <si>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</si>
  <si>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</si>
  <si>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</si>
  <si>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</si>
  <si>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</si>
  <si>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</si>
  <si>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</si>
  <si>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</si>
  <si>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</si>
  <si>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</si>
  <si>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</si>
  <si>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</si>
  <si>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</si>
  <si>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</si>
  <si>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</si>
  <si>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</si>
  <si>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</si>
  <si>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</si>
  <si>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</si>
  <si>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</si>
  <si>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</si>
  <si>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</si>
  <si>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</si>
  <si>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</si>
  <si>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</si>
  <si>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</si>
  <si>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</si>
  <si>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</si>
  <si>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</si>
  <si>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</si>
  <si>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</si>
  <si>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</si>
  <si>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</si>
  <si>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</si>
  <si>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</si>
  <si>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</si>
  <si>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</si>
  <si>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</si>
  <si>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</si>
  <si>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</si>
  <si>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</si>
  <si>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</si>
  <si>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</si>
  <si>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</si>
  <si>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</si>
  <si>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</si>
  <si>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</si>
  <si>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</si>
  <si>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</si>
  <si>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</si>
  <si>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</si>
  <si>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</si>
  <si>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</si>
  <si>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</si>
  <si>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</si>
  <si>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</si>
  <si>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</si>
  <si>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</si>
  <si>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</si>
  <si>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</si>
  <si>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</si>
  <si>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</si>
  <si>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</si>
  <si>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</si>
  <si>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</si>
  <si>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</si>
  <si>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</si>
  <si>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</si>
  <si>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</si>
  <si>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</si>
  <si>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</si>
  <si>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</si>
  <si>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</si>
  <si>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</si>
  <si>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</si>
  <si>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</si>
  <si>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</si>
  <si>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</si>
  <si>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</si>
  <si>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</si>
  <si>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</si>
  <si>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</si>
  <si>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</si>
  <si>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</si>
  <si>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</si>
  <si>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</si>
  <si>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</si>
  <si>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</si>
  <si>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</si>
  <si>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</si>
  <si>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</si>
  <si>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</si>
  <si>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</si>
  <si>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</si>
  <si>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</si>
  <si>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</si>
  <si>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</si>
  <si>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</si>
  <si>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</si>
  <si>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</si>
  <si>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</si>
  <si>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</si>
  <si>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</si>
  <si>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</si>
  <si>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</si>
  <si>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</si>
  <si>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</si>
  <si>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</si>
  <si>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</si>
  <si>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</si>
  <si>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</si>
  <si>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</si>
  <si>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</si>
  <si>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</si>
  <si>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</si>
  <si>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</si>
  <si>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</si>
  <si>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</si>
  <si>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</si>
  <si>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</si>
  <si>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</si>
  <si>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</si>
  <si>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</si>
  <si>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</si>
  <si>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</si>
  <si>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</si>
  <si>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</si>
  <si>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</si>
  <si>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</si>
  <si>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</si>
  <si>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</si>
  <si>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</si>
  <si>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</si>
  <si>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</si>
  <si>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</si>
  <si>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</si>
  <si>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</si>
  <si>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</si>
  <si>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</si>
  <si>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</si>
  <si>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</si>
  <si>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</si>
  <si>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</si>
  <si>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</si>
  <si>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</si>
  <si>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</si>
  <si>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</si>
  <si>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</si>
  <si>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</si>
  <si>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</si>
  <si>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</si>
  <si>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</si>
  <si>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</si>
  <si>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</si>
  <si>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</si>
  <si>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</si>
  <si>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</si>
  <si>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</si>
  <si>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</si>
  <si>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</si>
  <si>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</si>
  <si>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</si>
  <si>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</si>
  <si>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</si>
  <si>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</si>
  <si>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</si>
  <si>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</si>
  <si>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</si>
  <si>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</si>
  <si>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</si>
  <si>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</si>
  <si>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</si>
  <si>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</si>
  <si>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</si>
  <si>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</si>
  <si>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</si>
  <si>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</si>
  <si>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</si>
  <si>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</si>
  <si>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</si>
  <si>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</si>
  <si>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</si>
  <si>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</si>
  <si>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</si>
  <si>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</si>
  <si>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</si>
  <si>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</si>
  <si>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</si>
  <si>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</si>
  <si>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</si>
  <si>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</si>
  <si>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</si>
  <si>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</si>
  <si>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</si>
  <si>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</si>
  <si>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</si>
  <si>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</si>
  <si>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</si>
  <si>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</si>
  <si>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</si>
  <si>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</si>
  <si>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</si>
  <si>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</si>
  <si>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</si>
  <si>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</si>
  <si>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</si>
  <si>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</si>
  <si>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</si>
  <si>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</si>
  <si>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</si>
  <si>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</si>
  <si>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</si>
  <si>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</si>
  <si>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</si>
  <si>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</si>
  <si>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</si>
  <si>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</si>
  <si>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</si>
  <si>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</si>
  <si>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</si>
  <si>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</si>
  <si>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</si>
  <si>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</si>
  <si>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</si>
  <si>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</si>
  <si>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</si>
  <si>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</si>
  <si>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</si>
  <si>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</si>
  <si>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</si>
  <si>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</si>
  <si>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</si>
  <si>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</si>
  <si>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</si>
  <si>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</si>
  <si>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</si>
  <si>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</si>
  <si>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</si>
  <si>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</si>
  <si>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</si>
  <si>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</si>
  <si>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</si>
  <si>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</si>
  <si>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</si>
  <si>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</si>
  <si>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</si>
  <si>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</si>
  <si>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</si>
  <si>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</si>
  <si>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</si>
  <si>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</si>
  <si>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</si>
  <si>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</si>
  <si>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</si>
  <si>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</si>
  <si>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</si>
  <si>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</si>
  <si>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</si>
  <si>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</si>
  <si>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</si>
  <si>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</si>
  <si>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</si>
  <si>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</si>
  <si>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</si>
  <si>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</si>
  <si>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</si>
  <si>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</si>
  <si>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</si>
  <si>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</si>
  <si>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</si>
  <si>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</si>
  <si>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</si>
  <si>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</si>
  <si>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</si>
  <si>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</si>
  <si>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</si>
  <si>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</si>
  <si>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</si>
  <si>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</si>
  <si>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</si>
  <si>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</si>
  <si>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</si>
  <si>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</si>
  <si>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</si>
  <si>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</si>
  <si>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</si>
  <si>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</si>
  <si>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</si>
  <si>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</si>
  <si>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</si>
  <si>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</si>
  <si>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</si>
  <si>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</si>
  <si>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</si>
  <si>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</si>
  <si>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</si>
  <si>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</si>
  <si>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</si>
  <si>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</si>
  <si>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</si>
  <si>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</si>
  <si>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</si>
  <si>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</si>
  <si>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</si>
  <si>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</si>
  <si>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</si>
  <si>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</si>
  <si>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</si>
  <si>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</si>
  <si>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</si>
  <si>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</si>
  <si>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deaths</t>
  </si>
  <si>
    <t>recovered</t>
  </si>
  <si>
    <t>cases</t>
  </si>
  <si>
    <t xml:space="preserve">2nd April 2020 Covid-19 New Zealand Status </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</si>
  <si>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</si>
  <si>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</si>
  <si>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</si>
  <si>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</si>
  <si>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</si>
  <si>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</si>
  <si>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</si>
  <si>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</si>
  <si>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</si>
  <si>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</si>
  <si>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</si>
  <si>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</si>
  <si>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</si>
  <si>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</si>
  <si>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</si>
  <si>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</si>
  <si>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</si>
  <si>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</si>
  <si>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</si>
  <si>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</si>
  <si>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</si>
  <si>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</si>
  <si>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</si>
  <si>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</si>
  <si>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</si>
  <si>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</si>
  <si>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</si>
  <si>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</si>
  <si>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</si>
  <si>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</si>
  <si>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</si>
  <si>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</si>
  <si>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</si>
  <si>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</si>
  <si>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</si>
  <si>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</si>
  <si>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</si>
  <si>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</si>
  <si>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</si>
  <si>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</si>
  <si>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</si>
  <si>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</si>
  <si>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</si>
  <si>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</si>
  <si>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</si>
  <si>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</si>
  <si>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</si>
  <si>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</si>
  <si>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</si>
  <si>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</si>
  <si>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</si>
  <si>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</si>
  <si>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</si>
  <si>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</si>
  <si>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</si>
  <si>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</si>
  <si>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</si>
  <si>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</si>
  <si>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</si>
  <si>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</si>
  <si>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</si>
  <si>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</si>
  <si>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</si>
  <si>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</si>
  <si>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</si>
  <si>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</si>
  <si>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</si>
  <si>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</si>
  <si>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</si>
  <si>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</si>
  <si>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</si>
  <si>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</si>
  <si>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</si>
  <si>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</si>
  <si>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</si>
  <si>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</si>
  <si>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</si>
  <si>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</si>
  <si>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</si>
  <si>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</si>
  <si>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</si>
  <si>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</si>
  <si>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</si>
  <si>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</si>
  <si>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</si>
  <si>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</si>
  <si>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</si>
  <si>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</si>
  <si>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</si>
  <si>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</si>
  <si>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</si>
  <si>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</si>
  <si>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</si>
  <si>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</si>
  <si>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</si>
  <si>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</si>
  <si>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</si>
  <si>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</si>
  <si>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</si>
  <si>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</si>
  <si>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</si>
  <si>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</si>
  <si>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</si>
  <si>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</si>
  <si>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</si>
  <si>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</si>
  <si>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</si>
  <si>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</si>
  <si>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</si>
  <si>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</si>
  <si>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</si>
  <si>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</si>
  <si>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</si>
  <si>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</si>
  <si>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</si>
  <si>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</si>
  <si>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</si>
  <si>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</si>
  <si>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</si>
  <si>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</si>
  <si>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</si>
  <si>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</si>
  <si>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</si>
  <si>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</si>
  <si>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</si>
  <si>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</si>
  <si>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</si>
  <si>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</si>
  <si>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</si>
  <si>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</si>
  <si>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</si>
  <si>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</si>
  <si>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</si>
  <si>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</si>
  <si>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</si>
  <si>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</si>
  <si>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</si>
  <si>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</si>
  <si>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</si>
  <si>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</si>
  <si>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</si>
  <si>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</si>
  <si>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</si>
  <si>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(C108,D108,E108,F108,A108,H108,I108,$AA$109,J108,K108,L108,$AA$109,M108,N108,O108,$AA$109,P108,Q108,R108,$AA$109,S108,T108,U108,$AA$109,V108,W108,X108,$AA$109,Y108,Z108,Tooltips!B4)</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</si>
  <si>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</si>
  <si>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</si>
  <si>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</si>
  <si>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</si>
  <si>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</si>
  <si>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</si>
  <si>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</si>
  <si>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</si>
  <si>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</si>
  <si>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</si>
  <si>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</si>
  <si>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</si>
  <si>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</si>
  <si>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</si>
  <si>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</si>
  <si>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</si>
  <si>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</si>
  <si>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</si>
  <si>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</si>
  <si>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</si>
  <si>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</si>
  <si>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</si>
  <si>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</si>
  <si>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</si>
  <si>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</si>
  <si>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</si>
  <si>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</si>
  <si>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</si>
  <si>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</si>
  <si>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</si>
  <si>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</si>
  <si>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</si>
  <si>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</si>
  <si>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</si>
  <si>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</si>
  <si>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</si>
  <si>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</si>
  <si>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</si>
  <si>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</si>
  <si>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</si>
  <si>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</si>
  <si>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</si>
  <si>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</si>
  <si>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</si>
  <si>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</si>
  <si>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</si>
  <si>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</si>
  <si>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</si>
  <si>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</si>
  <si>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</si>
  <si>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</si>
  <si>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</si>
  <si>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</si>
  <si>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</si>
  <si>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</si>
  <si>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</si>
  <si>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</si>
  <si>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</si>
  <si>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</si>
  <si>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</si>
  <si>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</si>
  <si>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</si>
  <si>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</si>
  <si>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</si>
  <si>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</si>
  <si>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</si>
  <si>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</si>
  <si>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</si>
  <si>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</si>
  <si>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</si>
  <si>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</si>
  <si>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</si>
  <si>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</si>
  <si>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</si>
  <si>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</si>
  <si>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</si>
  <si>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</si>
  <si>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</si>
  <si>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</si>
  <si>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</si>
  <si>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</si>
  <si>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</si>
  <si>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</si>
  <si>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</si>
  <si>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</si>
  <si>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</si>
  <si>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</si>
  <si>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</si>
  <si>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</si>
  <si>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</si>
  <si>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</si>
  <si>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</si>
  <si>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</si>
  <si>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</si>
  <si>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</si>
  <si>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</si>
  <si>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</si>
  <si>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</si>
  <si>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</si>
  <si>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</si>
  <si>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</si>
  <si>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</si>
  <si>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</si>
  <si>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</si>
  <si>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</si>
  <si>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</si>
  <si>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</si>
  <si>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</si>
  <si>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</si>
  <si>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</si>
  <si>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</si>
  <si>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</si>
  <si>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</si>
  <si>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</si>
  <si>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</si>
  <si>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</si>
  <si>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</si>
  <si>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</si>
  <si>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</si>
  <si>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</si>
  <si>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</si>
  <si>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</si>
  <si>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</si>
  <si>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</si>
  <si>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</si>
  <si>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</si>
  <si>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</si>
  <si>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</si>
  <si>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</si>
  <si>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</si>
  <si>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</si>
  <si>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</si>
  <si>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</si>
  <si>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</si>
  <si>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</si>
  <si>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</si>
  <si>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</si>
  <si>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</si>
  <si>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</si>
  <si>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</si>
  <si>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</si>
  <si>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</si>
  <si>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</si>
  <si>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</si>
  <si>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</si>
  <si>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</si>
  <si>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</si>
  <si>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</si>
  <si>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</si>
  <si>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</si>
  <si>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</si>
  <si>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</si>
  <si>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</si>
  <si>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</si>
  <si>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</si>
  <si>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</si>
  <si>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</si>
  <si>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</si>
  <si>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</si>
  <si>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</si>
  <si>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</si>
  <si>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</si>
  <si>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</si>
  <si>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</si>
  <si>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</si>
  <si>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</si>
  <si>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</si>
  <si>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</si>
  <si>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</si>
  <si>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</si>
  <si>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</si>
  <si>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</si>
  <si>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</si>
  <si>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</si>
  <si>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</si>
  <si>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</si>
  <si>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</si>
  <si>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</si>
  <si>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</si>
  <si>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</si>
  <si>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</si>
  <si>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</si>
  <si>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</si>
  <si>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</si>
  <si>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</si>
  <si>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</si>
  <si>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</si>
  <si>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</si>
  <si>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</si>
  <si>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</si>
  <si>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</si>
  <si>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</si>
  <si>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</si>
  <si>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</si>
  <si>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</si>
  <si>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</si>
  <si>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</si>
  <si>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</si>
  <si>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</si>
  <si>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</si>
  <si>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</si>
  <si>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</si>
  <si>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</si>
  <si>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</si>
  <si>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</si>
  <si>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</si>
  <si>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</si>
  <si>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</si>
  <si>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</si>
  <si>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</si>
  <si>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</si>
  <si>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</si>
  <si>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</si>
  <si>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</si>
  <si>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</si>
  <si>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</si>
  <si>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</si>
  <si>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</si>
  <si>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</si>
  <si>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</si>
  <si>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</si>
  <si>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</si>
  <si>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</si>
  <si>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</si>
  <si>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</si>
  <si>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</si>
  <si>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</si>
  <si>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</si>
  <si>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</si>
  <si>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</si>
  <si>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</si>
  <si>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</si>
  <si>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</si>
  <si>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</si>
  <si>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</si>
  <si>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</si>
  <si>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</si>
  <si>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</si>
  <si>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</si>
  <si>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</si>
  <si>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</si>
  <si>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</si>
  <si>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</si>
  <si>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</si>
  <si>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</si>
  <si>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</si>
  <si>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</si>
  <si>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</si>
  <si>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</si>
  <si>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</si>
  <si>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</si>
  <si>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</si>
  <si>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</si>
  <si>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</si>
  <si>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</si>
  <si>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</si>
  <si>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</si>
  <si>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</si>
  <si>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</si>
  <si>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</si>
  <si>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</si>
  <si>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</si>
  <si>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</si>
  <si>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</si>
  <si>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</si>
  <si>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</si>
  <si>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</si>
  <si>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</si>
  <si>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</si>
  <si>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</si>
  <si>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</si>
  <si>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</si>
  <si>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</si>
  <si>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</si>
  <si>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</si>
  <si>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</si>
  <si>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</si>
  <si>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</si>
  <si>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</si>
  <si>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</si>
  <si>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</si>
  <si>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</si>
  <si>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</si>
  <si>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</si>
  <si>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</si>
  <si>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</si>
  <si>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</si>
  <si>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</si>
  <si>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</si>
  <si>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</si>
  <si>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</si>
  <si>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</si>
  <si>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</si>
  <si>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</si>
  <si>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</si>
  <si>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</si>
  <si>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</si>
  <si>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</si>
  <si>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</si>
  <si>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</si>
  <si>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</si>
  <si>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</si>
  <si>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</si>
  <si>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</si>
  <si>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</si>
  <si>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</si>
  <si>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</si>
  <si>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</si>
  <si>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</si>
  <si>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</si>
  <si>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</si>
  <si>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</si>
  <si>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</si>
  <si>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</si>
  <si>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</si>
  <si>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</si>
  <si>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</si>
  <si>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</si>
  <si>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</si>
  <si>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</si>
  <si>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</si>
  <si>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</si>
  <si>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</si>
  <si>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</si>
  <si>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</si>
  <si>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</si>
  <si>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</si>
  <si>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</si>
  <si>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</si>
  <si>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</si>
  <si>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</si>
  <si>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</si>
  <si>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</si>
  <si>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</si>
  <si>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</si>
  <si>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</si>
  <si>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</si>
  <si>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</si>
  <si>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</si>
  <si>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</si>
  <si>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</si>
  <si>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</si>
  <si>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</si>
  <si>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</si>
  <si>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</si>
  <si>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</si>
  <si>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</si>
  <si>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</si>
  <si>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</si>
  <si>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</si>
  <si>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</si>
  <si>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</si>
  <si>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</si>
  <si>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</si>
  <si>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</si>
  <si>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</si>
  <si>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</si>
  <si>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</si>
  <si>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</si>
  <si>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</si>
  <si>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</si>
  <si>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</si>
  <si>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</si>
  <si>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</si>
  <si>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</si>
  <si>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</si>
  <si>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</si>
  <si>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</si>
  <si>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</si>
  <si>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</si>
  <si>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</si>
  <si>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</si>
  <si>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</si>
  <si>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</si>
  <si>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</si>
  <si>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</si>
  <si>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</si>
  <si>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</si>
  <si>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</si>
  <si>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</si>
  <si>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</si>
  <si>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</si>
  <si>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</si>
  <si>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</si>
  <si>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</si>
  <si>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</si>
  <si>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</si>
  <si>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</si>
  <si>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</si>
  <si>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</si>
  <si>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</si>
  <si>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</si>
  <si>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</si>
  <si>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</si>
  <si>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</si>
  <si>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</si>
  <si>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</si>
  <si>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</si>
  <si>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</si>
  <si>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</si>
  <si>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</si>
  <si>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</si>
  <si>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</si>
  <si>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</si>
  <si>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</si>
  <si>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</si>
  <si>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</si>
  <si>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</si>
  <si>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</si>
  <si>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</si>
  <si>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</si>
  <si>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</si>
  <si>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</si>
  <si>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</si>
  <si>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</si>
  <si>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</si>
  <si>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</si>
  <si>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</si>
  <si>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</si>
  <si>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</si>
  <si>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</si>
  <si>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</si>
  <si>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</si>
  <si>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</si>
  <si>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</si>
  <si>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</si>
  <si>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</si>
  <si>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</si>
  <si>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</si>
  <si>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</si>
  <si>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</si>
  <si>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</si>
  <si>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</si>
  <si>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</si>
  <si>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</si>
  <si>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</si>
  <si>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</si>
  <si>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</si>
  <si>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</si>
  <si>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</si>
  <si>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</si>
  <si>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</si>
  <si>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</si>
  <si>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</si>
  <si>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</si>
  <si>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</si>
  <si>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</si>
  <si>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</si>
  <si>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</si>
  <si>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</si>
  <si>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</si>
  <si>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</si>
  <si>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</si>
  <si>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</si>
  <si>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</si>
  <si>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</si>
  <si>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</si>
  <si>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</si>
  <si>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</si>
  <si>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</si>
  <si>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</si>
  <si>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</si>
  <si>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</si>
  <si>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</si>
  <si>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</si>
  <si>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</si>
  <si>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</si>
  <si>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</si>
  <si>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</si>
  <si>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</si>
  <si>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</si>
  <si>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</si>
  <si>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</si>
  <si>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</si>
  <si>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</si>
  <si>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</si>
  <si>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</si>
  <si>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</si>
  <si>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</si>
  <si>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</si>
  <si>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</si>
  <si>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</si>
  <si>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</si>
  <si>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</si>
  <si>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</si>
  <si>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</si>
  <si>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</si>
  <si>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</si>
  <si>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</si>
  <si>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</si>
  <si>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</si>
  <si>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</si>
  <si>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</si>
  <si>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</si>
  <si>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</si>
  <si>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</si>
  <si>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</si>
  <si>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</si>
  <si>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</si>
  <si>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</si>
  <si>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</si>
  <si>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</si>
  <si>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</si>
  <si>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</si>
  <si>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</si>
  <si>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</si>
  <si>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</si>
  <si>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</si>
  <si>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</si>
  <si>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</si>
  <si>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</si>
  <si>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</si>
  <si>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</si>
  <si>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</si>
  <si>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</si>
  <si>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</si>
  <si>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</si>
  <si>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</si>
  <si>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</si>
  <si>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</si>
  <si>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</si>
  <si>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</si>
  <si>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</si>
  <si>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</si>
  <si>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</si>
  <si>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</si>
  <si>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</si>
  <si>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</si>
  <si>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</si>
  <si>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</si>
  <si>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</si>
  <si>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</si>
  <si>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</si>
  <si>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</si>
  <si>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</si>
  <si>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</si>
  <si>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As at 9.00 am, 30 May 2020</t>
  </si>
  <si>
    <t>Total cases by DHB, as at 9.00 am, 30 May 2020</t>
  </si>
  <si>
    <t>Source: DHB survey as at 9.00 am, 30 May 2020</t>
  </si>
  <si>
    <t>Total cases by age as at 9.00 am, 30 May 2020</t>
  </si>
  <si>
    <t>Lab testing for COVID-19 as at 9.00 am 30 May</t>
  </si>
  <si>
    <t>23 May to 29 May 2020</t>
  </si>
  <si>
    <t>22 January to 29 May 2020</t>
  </si>
  <si>
    <t>217,314*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</si>
</sst>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2nd April 2020 Covid-19 New Zealand Status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0000"/>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E04-4D46-B495-F4BB6A29E5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FE04-4D46-B495-F4BB6A29E5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All!$B$9:$D$9</c:f>
              <c:strCache>
                <c:ptCount val="3"/>
                <c:pt idx="0">
                  <c:v>cases</c:v>
                </c:pt>
                <c:pt idx="1">
                  <c:v>recovered</c:v>
                </c:pt>
                <c:pt idx="2">
                  <c:v>deaths</c:v>
                </c:pt>
              </c:strCache>
            </c:strRef>
          </c:cat>
          <c:val>
            <c:numRef>
              <c:f>All!$B$10:$D$10</c:f>
              <c:numCache>
                <c:formatCode>General</c:formatCode>
                <c:ptCount val="3"/>
                <c:pt idx="0">
                  <c:v>1504</c:v>
                </c:pt>
                <c:pt idx="1">
                  <c:v>22</c:v>
                </c:pt>
                <c:pt idx="2">
                  <c:v>1</c:v>
                </c:pt>
              </c:numCache>
            </c:numRef>
          </c:val>
          <c:extLst>
            <c:ext xmlns:c16="http://schemas.microsoft.com/office/drawing/2014/chart" uri="{C3380CC4-5D6E-409C-BE32-E72D297353CC}">
              <c16:uniqueId val="{00000000-FE04-4D46-B495-F4BB6A29E568}"/>
            </c:ext>
          </c:extLst>
        </c:ser>
        <c:dLbls>
          <c:showLegendKey val="0"/>
          <c:showVal val="1"/>
          <c:showCatName val="0"/>
          <c:showSerName val="0"/>
          <c:showPercent val="0"/>
          <c:showBubbleSize val="0"/>
        </c:dLbls>
        <c:gapWidth val="219"/>
        <c:overlap val="-27"/>
        <c:axId val="730138072"/>
        <c:axId val="730139056"/>
      </c:barChart>
      <c:catAx>
        <c:axId val="73013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9056"/>
        <c:crosses val="autoZero"/>
        <c:auto val="1"/>
        <c:lblAlgn val="ctr"/>
        <c:lblOffset val="100"/>
        <c:noMultiLvlLbl val="0"/>
      </c:catAx>
      <c:valAx>
        <c:axId val="7301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3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alpha val="84000"/>
      </a:schemeClr>
    </a:solidFill>
    <a:ln w="9525" cap="flat" cmpd="sng" algn="ctr">
      <a:gradFill>
        <a:gsLst>
          <a:gs pos="0">
            <a:schemeClr val="accent1">
              <a:lumMod val="5000"/>
              <a:lumOff val="95000"/>
            </a:schemeClr>
          </a:gs>
          <a:gs pos="41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307572</xdr:colOff>
      <xdr:row>17</xdr:row>
      <xdr:rowOff>95596</xdr:rowOff>
    </xdr:from>
    <xdr:to>
      <xdr:col>5</xdr:col>
      <xdr:colOff>598517</xdr:colOff>
      <xdr:row>35</xdr:row>
      <xdr:rowOff>66503</xdr:rowOff>
    </xdr:to>
    <xdr:graphicFrame macro="">
      <xdr:nvGraphicFramePr>
        <xdr:cNvPr id="7" name="Chart 6">
          <a:extLst>
            <a:ext uri="{FF2B5EF4-FFF2-40B4-BE49-F238E27FC236}">
              <a16:creationId xmlns:a16="http://schemas.microsoft.com/office/drawing/2014/main" id="{56C2A3B8-AC53-4A8D-A95B-20CC99AFF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printerSettings" Target="../printerSettings/printerSettings2.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B6220-0FBE-44CD-9CAD-5345A76422BC}">
  <dimension ref="A2:E40"/>
  <sheetViews>
    <sheetView workbookViewId="0">
      <selection activeCell="E40" sqref="E40"/>
    </sheetView>
  </sheetViews>
  <sheetFormatPr defaultRowHeight="15.05" x14ac:dyDescent="0.3"/>
  <cols>
    <col min="1" max="1" width="18.5546875" customWidth="1"/>
    <col min="2" max="2" width="12" customWidth="1"/>
  </cols>
  <sheetData>
    <row r="2" spans="1:4" x14ac:dyDescent="0.3">
      <c r="A2" s="2" t="e">
        <f>#REF!</f>
        <v>#REF!</v>
      </c>
    </row>
    <row r="3" spans="1:4" x14ac:dyDescent="0.3">
      <c r="A3" s="2" t="s">
        <v>0</v>
      </c>
      <c r="B3" s="2" t="s">
        <v>22</v>
      </c>
      <c r="C3" s="2" t="e">
        <f>COUNTIF(#REF!,"Male")</f>
        <v>#REF!</v>
      </c>
    </row>
    <row r="4" spans="1:4" x14ac:dyDescent="0.3">
      <c r="A4" s="2"/>
      <c r="B4" s="2" t="s">
        <v>23</v>
      </c>
      <c r="C4" s="2" t="e">
        <f>COUNTIF(#REF!,"Female")</f>
        <v>#REF!</v>
      </c>
    </row>
    <row r="5" spans="1:4" x14ac:dyDescent="0.3">
      <c r="A5" s="2"/>
      <c r="B5" s="2" t="s">
        <v>24</v>
      </c>
      <c r="C5" s="2" t="e">
        <f>COUNTIF(#REF!,0)</f>
        <v>#REF!</v>
      </c>
    </row>
    <row r="6" spans="1:4" x14ac:dyDescent="0.3">
      <c r="C6" s="2" t="e">
        <f>SUM(C3:C5)</f>
        <v>#REF!</v>
      </c>
    </row>
    <row r="8" spans="1:4" x14ac:dyDescent="0.3">
      <c r="B8">
        <f>'ImportMoH combined'!B6</f>
        <v>1504</v>
      </c>
      <c r="C8">
        <f>'ImportMoH combined'!B8</f>
        <v>22</v>
      </c>
      <c r="D8">
        <f>'ImportMoH combined'!B9</f>
        <v>1</v>
      </c>
    </row>
    <row r="9" spans="1:4" x14ac:dyDescent="0.3">
      <c r="B9" t="s">
        <v>382</v>
      </c>
      <c r="C9" t="s">
        <v>381</v>
      </c>
      <c r="D9" t="s">
        <v>380</v>
      </c>
    </row>
    <row r="10" spans="1:4" x14ac:dyDescent="0.3">
      <c r="B10">
        <f>B8</f>
        <v>1504</v>
      </c>
      <c r="C10">
        <f>C8</f>
        <v>22</v>
      </c>
      <c r="D10">
        <f>D8</f>
        <v>1</v>
      </c>
    </row>
    <row r="12" spans="1:4" x14ac:dyDescent="0.3">
      <c r="B12" t="s">
        <v>383</v>
      </c>
    </row>
    <row r="40" spans="5:5" x14ac:dyDescent="0.3">
      <c r="E40" t="s">
        <v>527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496</v>
      </c>
    </row>
    <row r="4" spans="1:22" x14ac:dyDescent="0.3">
      <c r="A4" s="3" t="s">
        <v>2</v>
      </c>
      <c r="B4" t="str">
        <f>CONCATENATE($C$4,A4,$F$4," ",G4," , ",$I$4," ",J4,", ",$L$4," ",M4," ,",$O$4," ",P4," ,",$Q$4," ",R4," ,",$S$4," ",T4,", ",$D$4)</f>
        <v>&lt;title&gt;Auckland DHB @Pop = 441100 ,   Confirmed  = Total, new today= Change in last 24 hours ,Active Active ,Recovered Recovered ,Deaths Deceased, &lt;/title&gt;</v>
      </c>
      <c r="C4" t="s">
        <v>525</v>
      </c>
      <c r="D4" t="s">
        <v>526</v>
      </c>
      <c r="E4" t="s">
        <v>499</v>
      </c>
      <c r="F4" t="s">
        <v>497</v>
      </c>
      <c r="G4" s="47">
        <f>VLOOKUP(A4,ImportPopDBH!$A$48:$E$67,5)</f>
        <v>441100</v>
      </c>
      <c r="H4" t="s">
        <v>498</v>
      </c>
      <c r="I4" t="s">
        <v>549</v>
      </c>
      <c r="J4" t="str">
        <f>'ImportMoH combined'!E13</f>
        <v>Total</v>
      </c>
      <c r="K4" t="s">
        <v>498</v>
      </c>
      <c r="L4" t="s">
        <v>548</v>
      </c>
      <c r="M4" t="str">
        <f>'ImportMoH combined'!F13</f>
        <v>Change in last 24 hours</v>
      </c>
      <c r="N4" t="s">
        <v>498</v>
      </c>
      <c r="O4" t="s">
        <v>829</v>
      </c>
      <c r="P4" t="str">
        <f>'ImportMoH combined'!B13</f>
        <v>Active</v>
      </c>
      <c r="Q4" t="s">
        <v>830</v>
      </c>
      <c r="R4" t="str">
        <f>'ImportMoH combined'!C13</f>
        <v>Recovered</v>
      </c>
      <c r="S4" t="s">
        <v>840</v>
      </c>
      <c r="T4" t="str">
        <f>'ImportMoH combined'!D13</f>
        <v>Deceased</v>
      </c>
      <c r="U4" t="s">
        <v>550</v>
      </c>
      <c r="V4" t="str">
        <f>'ImportMoH combined'!G13</f>
        <v>Total cases</v>
      </c>
    </row>
    <row r="5" spans="1:22" x14ac:dyDescent="0.3">
      <c r="A5" s="3" t="s">
        <v>3</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4</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5</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6</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7</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13</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17</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14</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8</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18</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9</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10</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19</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15</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11</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21</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12</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20</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16</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489</v>
      </c>
    </row>
    <row r="29" spans="1:22" x14ac:dyDescent="0.3">
      <c r="E29" t="s">
        <v>490</v>
      </c>
    </row>
    <row r="30" spans="1:22" x14ac:dyDescent="0.3">
      <c r="E30" t="s">
        <v>491</v>
      </c>
    </row>
    <row r="31" spans="1:22" x14ac:dyDescent="0.3">
      <c r="E31" t="s">
        <v>492</v>
      </c>
    </row>
    <row r="32" spans="1:22" x14ac:dyDescent="0.3">
      <c r="E32" t="s">
        <v>493</v>
      </c>
    </row>
    <row r="33" spans="5:15" x14ac:dyDescent="0.3">
      <c r="E33" t="s">
        <v>494</v>
      </c>
    </row>
    <row r="34" spans="5:15" x14ac:dyDescent="0.3">
      <c r="E34" t="s">
        <v>495</v>
      </c>
    </row>
    <row r="35" spans="5:15" x14ac:dyDescent="0.3">
      <c r="E35" t="s">
        <v>263</v>
      </c>
      <c r="O35" s="10" t="s">
        <v>524</v>
      </c>
    </row>
  </sheetData>
  <hyperlinks>
    <hyperlink ref="O35" r:id="rId1" xr:uid="{2B96F791-DC2C-4337-8CD9-15400EE993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63" zoomScale="85" zoomScaleNormal="85" workbookViewId="0">
      <selection activeCell="B263"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363</v>
      </c>
    </row>
    <row r="2" spans="1:3" x14ac:dyDescent="0.3">
      <c r="B2" t="str">
        <f t="shared" si="0"/>
        <v>&lt;html&gt;</v>
      </c>
      <c r="C2" t="s">
        <v>364</v>
      </c>
    </row>
    <row r="3" spans="1:3" x14ac:dyDescent="0.3">
      <c r="B3" t="str">
        <f t="shared" si="0"/>
        <v>&lt;head&gt;</v>
      </c>
      <c r="C3" s="43" t="s">
        <v>365</v>
      </c>
    </row>
    <row r="4" spans="1:3" x14ac:dyDescent="0.3">
      <c r="A4" s="13" t="s">
        <v>619</v>
      </c>
      <c r="B4" t="str">
        <f t="shared" si="0"/>
        <v>&lt;meta http-equiv="Content-Type" content="text/html;charset=utf-8" /&gt;</v>
      </c>
      <c r="C4" t="s">
        <v>366</v>
      </c>
    </row>
    <row r="5" spans="1:3" x14ac:dyDescent="0.3">
      <c r="B5" t="str">
        <f t="shared" si="0"/>
        <v>  &lt;script type="text/javascript" src="https://www.gstatic.com/charts/loader.js"&gt;&lt;/script&gt;</v>
      </c>
      <c r="C5" s="52" t="s">
        <v>585</v>
      </c>
    </row>
    <row r="6" spans="1:3" x14ac:dyDescent="0.3">
      <c r="A6" s="13" t="s">
        <v>620</v>
      </c>
      <c r="B6" t="str">
        <f t="shared" si="0"/>
        <v>&lt;!-- amCharts javascript sources --&gt;</v>
      </c>
      <c r="C6" t="s">
        <v>605</v>
      </c>
    </row>
    <row r="7" spans="1:3" x14ac:dyDescent="0.3">
      <c r="B7" t="str">
        <f t="shared" si="0"/>
        <v>&lt;script type="text/javascript" src="https://www.amcharts.com/lib/3/amcharts.js"&gt;&lt;/script&gt;</v>
      </c>
      <c r="C7" t="s">
        <v>607</v>
      </c>
    </row>
    <row r="8" spans="1:3" x14ac:dyDescent="0.3">
      <c r="B8" t="str">
        <f t="shared" si="0"/>
        <v>&lt;script type="text/javascript" src="https://www.amcharts.com/lib/3/serial.js"&gt;&lt;/script&gt;</v>
      </c>
      <c r="C8" t="s">
        <v>608</v>
      </c>
    </row>
    <row r="9" spans="1:3" x14ac:dyDescent="0.3">
      <c r="B9" t="str">
        <f t="shared" si="0"/>
        <v>&lt;script type="text/javascript" src="https://www.amcharts.com/lib/3/themes/light.js"&gt;&lt;/script&gt;</v>
      </c>
      <c r="C9" t="s">
        <v>609</v>
      </c>
    </row>
    <row r="10" spans="1:3" x14ac:dyDescent="0.3">
      <c r="B10" t="str">
        <f t="shared" si="0"/>
        <v>&lt;style&gt;</v>
      </c>
      <c r="C10" t="s">
        <v>374</v>
      </c>
    </row>
    <row r="11" spans="1:3" x14ac:dyDescent="0.3">
      <c r="B11" t="str">
        <f t="shared" si="0"/>
        <v>html,body,svg { height:100% }</v>
      </c>
      <c r="C11" t="s">
        <v>479</v>
      </c>
    </row>
    <row r="12" spans="1:3" x14ac:dyDescent="0.3">
      <c r="B12" t="str">
        <f t="shared" si="0"/>
        <v>svg:not(:root) { display: inline-block; }</v>
      </c>
      <c r="C12" t="s">
        <v>480</v>
      </c>
    </row>
    <row r="13" spans="1:3" x14ac:dyDescent="0.3">
      <c r="B13" s="53" t="str">
        <f t="shared" si="0"/>
        <v>#header {</v>
      </c>
      <c r="C13" t="s">
        <v>469</v>
      </c>
    </row>
    <row r="14" spans="1:3" x14ac:dyDescent="0.3">
      <c r="B14" t="str">
        <f t="shared" si="0"/>
        <v>width: 35%;</v>
      </c>
      <c r="C14" t="s">
        <v>591</v>
      </c>
    </row>
    <row r="15" spans="1:3" x14ac:dyDescent="0.3">
      <c r="B15" t="str">
        <f t="shared" si="0"/>
        <v>float:left;</v>
      </c>
      <c r="C15" t="s">
        <v>586</v>
      </c>
    </row>
    <row r="16" spans="1:3" x14ac:dyDescent="0.3">
      <c r="B16" t="str">
        <f t="shared" si="0"/>
        <v>height: 900px;</v>
      </c>
      <c r="C16" t="s">
        <v>659</v>
      </c>
    </row>
    <row r="17" spans="2:5" x14ac:dyDescent="0.3">
      <c r="B17" t="str">
        <f t="shared" si="0"/>
        <v>}</v>
      </c>
      <c r="C17" t="s">
        <v>376</v>
      </c>
    </row>
    <row r="18" spans="2:5" x14ac:dyDescent="0.3">
      <c r="B18" s="53" t="str">
        <f t="shared" si="0"/>
        <v>#container {</v>
      </c>
      <c r="C18" t="s">
        <v>375</v>
      </c>
    </row>
    <row r="19" spans="2:5" x14ac:dyDescent="0.3">
      <c r="B19" t="str">
        <f t="shared" si="0"/>
        <v>width: 100%;</v>
      </c>
      <c r="C19" t="s">
        <v>470</v>
      </c>
    </row>
    <row r="20" spans="2:5" x14ac:dyDescent="0.3">
      <c r="B20" t="str">
        <f t="shared" si="0"/>
        <v>margin: auto;</v>
      </c>
      <c r="C20" t="s">
        <v>487</v>
      </c>
    </row>
    <row r="21" spans="2:5" x14ac:dyDescent="0.3">
      <c r="B21" t="str">
        <f t="shared" si="0"/>
        <v>}</v>
      </c>
      <c r="C21" t="s">
        <v>376</v>
      </c>
    </row>
    <row r="22" spans="2:5" x14ac:dyDescent="0.3">
      <c r="B22" s="53" t="str">
        <f t="shared" ref="B22:B43" si="1">C22</f>
        <v>#map {</v>
      </c>
      <c r="C22" t="s">
        <v>560</v>
      </c>
      <c r="E22">
        <f>ROUND(132*0.25,0)</f>
        <v>33</v>
      </c>
    </row>
    <row r="23" spans="2:5" x14ac:dyDescent="0.3">
      <c r="B23" t="str">
        <f t="shared" si="1"/>
        <v>width: 35%;</v>
      </c>
      <c r="C23" t="s">
        <v>591</v>
      </c>
    </row>
    <row r="24" spans="2:5" x14ac:dyDescent="0.3">
      <c r="B24" t="str">
        <f t="shared" si="1"/>
        <v>float:left;</v>
      </c>
      <c r="C24" t="s">
        <v>586</v>
      </c>
    </row>
    <row r="25" spans="2:5" x14ac:dyDescent="0.3">
      <c r="B25" t="str">
        <f t="shared" si="1"/>
        <v>height: 900px;</v>
      </c>
      <c r="C25" t="s">
        <v>659</v>
      </c>
    </row>
    <row r="26" spans="2:5" x14ac:dyDescent="0.3">
      <c r="B26" t="str">
        <f t="shared" si="1"/>
        <v>}</v>
      </c>
      <c r="C26" t="s">
        <v>376</v>
      </c>
    </row>
    <row r="28" spans="2:5" x14ac:dyDescent="0.3">
      <c r="B28" t="str">
        <f>C28</f>
        <v>#bold-red {</v>
      </c>
      <c r="C28" s="52" t="s">
        <v>967</v>
      </c>
    </row>
    <row r="29" spans="2:5" x14ac:dyDescent="0.3">
      <c r="B29" t="str">
        <f>C29</f>
        <v xml:space="preserve">    color: red;</v>
      </c>
      <c r="C29" s="52" t="s">
        <v>965</v>
      </c>
    </row>
    <row r="30" spans="2:5" x14ac:dyDescent="0.3">
      <c r="B30" t="str">
        <f>C30</f>
        <v xml:space="preserve">    font-weight: bold;</v>
      </c>
      <c r="C30" s="52" t="s">
        <v>966</v>
      </c>
    </row>
    <row r="31" spans="2:5" x14ac:dyDescent="0.3">
      <c r="B31" t="str">
        <f>C31</f>
        <v>}</v>
      </c>
      <c r="C31" t="s">
        <v>376</v>
      </c>
    </row>
    <row r="35" spans="2:28" x14ac:dyDescent="0.3">
      <c r="B35" t="str">
        <f t="shared" si="1"/>
        <v xml:space="preserve"> #data {</v>
      </c>
      <c r="C35" t="s">
        <v>563</v>
      </c>
    </row>
    <row r="36" spans="2:28" x14ac:dyDescent="0.3">
      <c r="B36" t="str">
        <f t="shared" si="1"/>
        <v>width: 30%;</v>
      </c>
      <c r="C36" t="s">
        <v>603</v>
      </c>
    </row>
    <row r="37" spans="2:28" x14ac:dyDescent="0.3">
      <c r="B37" t="str">
        <f t="shared" si="1"/>
        <v>float: right;</v>
      </c>
      <c r="C37" t="s">
        <v>587</v>
      </c>
    </row>
    <row r="38" spans="2:28" x14ac:dyDescent="0.3">
      <c r="B38" t="str">
        <f t="shared" si="1"/>
        <v>height: 900px;</v>
      </c>
      <c r="C38" t="s">
        <v>659</v>
      </c>
    </row>
    <row r="39" spans="2:28" x14ac:dyDescent="0.3">
      <c r="B39" t="str">
        <f t="shared" si="1"/>
        <v>}</v>
      </c>
      <c r="C39" t="s">
        <v>376</v>
      </c>
      <c r="D39" s="54"/>
      <c r="E39" s="54" t="str">
        <f>'ImportMoH combined'!B3</f>
        <v xml:space="preserve">Total       </v>
      </c>
      <c r="F39" s="54" t="str">
        <f>'ImportMoH combined'!C3</f>
        <v>Change in last 24 hours</v>
      </c>
    </row>
    <row r="40" spans="2:28" x14ac:dyDescent="0.3">
      <c r="B40" t="str">
        <f t="shared" si="1"/>
        <v>#clear {</v>
      </c>
      <c r="C40" t="s">
        <v>377</v>
      </c>
      <c r="D40" s="54" t="str">
        <f>'ImportMoH combined'!A4</f>
        <v>Number of confirmed cases in New Zealand</v>
      </c>
      <c r="E40" s="54">
        <f>'ImportMoH combined'!B4</f>
        <v>1154</v>
      </c>
      <c r="F40" s="54">
        <f>'ImportMoH combined'!C4</f>
        <v>0</v>
      </c>
      <c r="V40" t="s">
        <v>384</v>
      </c>
    </row>
    <row r="41" spans="2:28" x14ac:dyDescent="0.3">
      <c r="B41" t="str">
        <f t="shared" si="1"/>
        <v>clear: both;</v>
      </c>
      <c r="C41" t="s">
        <v>471</v>
      </c>
      <c r="D41" s="54" t="str">
        <f>'ImportMoH combined'!A5</f>
        <v>Number of probable cases</v>
      </c>
      <c r="E41" s="54">
        <f>'ImportMoH combined'!B5</f>
        <v>350</v>
      </c>
      <c r="F41" s="54">
        <f>'ImportMoH combined'!C5</f>
        <v>0</v>
      </c>
    </row>
    <row r="42" spans="2:28" x14ac:dyDescent="0.3">
      <c r="B42" t="str">
        <f t="shared" si="1"/>
        <v>}</v>
      </c>
      <c r="C42" t="s">
        <v>376</v>
      </c>
      <c r="D42" s="54" t="str">
        <f>'ImportMoH combined'!A6</f>
        <v>Number of confirmed and probable cases</v>
      </c>
      <c r="E42" s="54">
        <f>'ImportMoH combined'!B6</f>
        <v>1504</v>
      </c>
      <c r="F42" s="54">
        <f>'ImportMoH combined'!C6</f>
        <v>0</v>
      </c>
      <c r="V42" s="3" t="s">
        <v>2</v>
      </c>
      <c r="W42">
        <v>0.60438082561506901</v>
      </c>
    </row>
    <row r="43" spans="2:28" x14ac:dyDescent="0.3">
      <c r="B43" t="str">
        <f t="shared" si="1"/>
        <v>text {</v>
      </c>
      <c r="C43" s="52" t="s">
        <v>556</v>
      </c>
      <c r="D43" s="54" t="str">
        <f>'ImportMoH combined'!A7</f>
        <v>Number of recovered cases</v>
      </c>
      <c r="E43" s="54">
        <f>'ImportMoH combined'!B7</f>
        <v>1481</v>
      </c>
      <c r="F43" s="54">
        <f>'ImportMoH combined'!C7</f>
        <v>0</v>
      </c>
      <c r="V43" s="3" t="s">
        <v>3</v>
      </c>
      <c r="W43">
        <v>0.129064556313783</v>
      </c>
    </row>
    <row r="44" spans="2:28" x14ac:dyDescent="0.3">
      <c r="B44" t="str">
        <f>C44</f>
        <v>font: bold 13px Arial;</v>
      </c>
      <c r="C44" s="52" t="s">
        <v>557</v>
      </c>
      <c r="D44" s="54" t="str">
        <f>'ImportMoH combined'!A8</f>
        <v>Number of deaths</v>
      </c>
      <c r="E44" s="54">
        <f>'ImportMoH combined'!B8</f>
        <v>22</v>
      </c>
      <c r="F44" s="54">
        <f>'ImportMoH combined'!C8</f>
        <v>0</v>
      </c>
      <c r="V44" s="3" t="s">
        <v>4</v>
      </c>
      <c r="W44">
        <v>0.27281303991497202</v>
      </c>
    </row>
    <row r="45" spans="2:28" x14ac:dyDescent="0.3">
      <c r="B45" t="str">
        <f>C45</f>
        <v xml:space="preserve">  }</v>
      </c>
      <c r="C45" s="52" t="s">
        <v>554</v>
      </c>
      <c r="D45" s="54" t="str">
        <f>'ImportMoH combined'!A9</f>
        <v>Number of active cases</v>
      </c>
      <c r="E45" s="54">
        <f>'ImportMoH combined'!B9</f>
        <v>1</v>
      </c>
      <c r="F45" s="54">
        <f>'ImportMoH combined'!C9</f>
        <v>0</v>
      </c>
      <c r="V45" t="s">
        <v>5</v>
      </c>
      <c r="W45">
        <v>0.581699216905053</v>
      </c>
    </row>
    <row r="46" spans="2:28" x14ac:dyDescent="0.3">
      <c r="B46" t="str">
        <f>C46</f>
        <v>&lt;/style&gt;</v>
      </c>
      <c r="C46" t="s">
        <v>378</v>
      </c>
      <c r="AB46" s="12" t="s">
        <v>561</v>
      </c>
    </row>
    <row r="47" spans="2:28" x14ac:dyDescent="0.3">
      <c r="AB47" s="12" t="s">
        <v>500</v>
      </c>
    </row>
    <row r="48" spans="2:28" x14ac:dyDescent="0.3">
      <c r="B48" t="str">
        <f>C48</f>
        <v>&lt;script type="text/javascript"&gt;</v>
      </c>
      <c r="C48" t="s">
        <v>564</v>
      </c>
      <c r="AB48" s="12" t="s">
        <v>501</v>
      </c>
    </row>
    <row r="49" spans="1:28" s="13" customFormat="1" x14ac:dyDescent="0.3">
      <c r="A49" s="13" t="s">
        <v>601</v>
      </c>
      <c r="AB49" s="13" t="s">
        <v>504</v>
      </c>
    </row>
    <row r="50" spans="1:28" x14ac:dyDescent="0.3">
      <c r="B50" t="str">
        <f>C50</f>
        <v>google.charts.load('current', {'packages':['table']});</v>
      </c>
      <c r="C50" t="s">
        <v>565</v>
      </c>
      <c r="AB50" s="12" t="s">
        <v>505</v>
      </c>
    </row>
    <row r="51" spans="1:28" x14ac:dyDescent="0.3">
      <c r="B51" t="str">
        <f>C51</f>
        <v>google.charts.setOnLoadCallback(drawTable);</v>
      </c>
      <c r="C51" t="s">
        <v>566</v>
      </c>
      <c r="AB51" s="12" t="s">
        <v>506</v>
      </c>
    </row>
    <row r="52" spans="1:28" x14ac:dyDescent="0.3">
      <c r="AB52" s="12" t="s">
        <v>507</v>
      </c>
    </row>
    <row r="53" spans="1:28" x14ac:dyDescent="0.3">
      <c r="B53" t="str">
        <f t="shared" ref="B53:B58" si="2">C53</f>
        <v>function drawTable() {</v>
      </c>
      <c r="C53" t="s">
        <v>567</v>
      </c>
      <c r="AB53" s="12" t="s">
        <v>508</v>
      </c>
    </row>
    <row r="54" spans="1:28" x14ac:dyDescent="0.3">
      <c r="B54" t="str">
        <f t="shared" si="2"/>
        <v>var data = new google.visualization.DataTable();</v>
      </c>
      <c r="C54" t="s">
        <v>568</v>
      </c>
      <c r="AB54" s="12" t="s">
        <v>509</v>
      </c>
    </row>
    <row r="55" spans="1:28" x14ac:dyDescent="0.3">
      <c r="B55" t="str">
        <f t="shared" si="2"/>
        <v>data.addColumn('string', 'Information');</v>
      </c>
      <c r="C55" t="s">
        <v>572</v>
      </c>
      <c r="AB55" s="12" t="s">
        <v>510</v>
      </c>
    </row>
    <row r="56" spans="1:28" x14ac:dyDescent="0.3">
      <c r="B56" t="str">
        <f t="shared" si="2"/>
        <v>data.addColumn('number', 'Total to Date');</v>
      </c>
      <c r="C56" t="s">
        <v>573</v>
      </c>
      <c r="AB56" s="12" t="s">
        <v>511</v>
      </c>
    </row>
    <row r="57" spans="1:28" x14ac:dyDescent="0.3">
      <c r="B57" t="str">
        <f t="shared" si="2"/>
        <v>data.addColumn('number', 'New in last day');</v>
      </c>
      <c r="C57" t="s">
        <v>578</v>
      </c>
      <c r="AB57" s="12" t="s">
        <v>512</v>
      </c>
    </row>
    <row r="58" spans="1:28" x14ac:dyDescent="0.3">
      <c r="B58" t="str">
        <f t="shared" si="2"/>
        <v>data.addRows([</v>
      </c>
      <c r="C58" t="s">
        <v>569</v>
      </c>
      <c r="AB58" s="12" t="s">
        <v>513</v>
      </c>
    </row>
    <row r="59" spans="1:28" x14ac:dyDescent="0.3">
      <c r="B59" t="str">
        <f t="shared" ref="B59:B64" si="3">CONCATENATE(C59,D59,E59,F59,G59,H59,I59,J59)</f>
        <v>['Number of confirmed cases in New Zealand',  {v:1154},{v:0}],</v>
      </c>
      <c r="C59" t="s">
        <v>574</v>
      </c>
      <c r="D59" t="str">
        <f t="shared" ref="D59:D64" si="4">D40</f>
        <v>Number of confirmed cases in New Zealand</v>
      </c>
      <c r="E59" s="48" t="s">
        <v>582</v>
      </c>
      <c r="F59">
        <f t="shared" ref="F59:F64" si="5">E40</f>
        <v>1154</v>
      </c>
      <c r="G59" t="s">
        <v>580</v>
      </c>
      <c r="H59">
        <f t="shared" ref="H59:H64" si="6">F40</f>
        <v>0</v>
      </c>
      <c r="I59" t="s">
        <v>581</v>
      </c>
      <c r="J59" t="s">
        <v>577</v>
      </c>
      <c r="AB59" s="12" t="s">
        <v>514</v>
      </c>
    </row>
    <row r="60" spans="1:28" x14ac:dyDescent="0.3">
      <c r="B60" t="str">
        <f t="shared" si="3"/>
        <v>['Number of probable cases',  {v:350},{v:0}],</v>
      </c>
      <c r="C60" t="s">
        <v>574</v>
      </c>
      <c r="D60" t="str">
        <f t="shared" si="4"/>
        <v>Number of probable cases</v>
      </c>
      <c r="E60" s="48" t="s">
        <v>582</v>
      </c>
      <c r="F60">
        <f t="shared" si="5"/>
        <v>350</v>
      </c>
      <c r="G60" t="s">
        <v>580</v>
      </c>
      <c r="H60">
        <f t="shared" si="6"/>
        <v>0</v>
      </c>
      <c r="I60" t="s">
        <v>581</v>
      </c>
      <c r="J60" t="s">
        <v>577</v>
      </c>
      <c r="AB60" s="12" t="s">
        <v>503</v>
      </c>
    </row>
    <row r="61" spans="1:28" x14ac:dyDescent="0.3">
      <c r="B61" t="str">
        <f t="shared" si="3"/>
        <v>['Number of confirmed and probable cases',  {v:1504},{v:0}],</v>
      </c>
      <c r="C61" t="s">
        <v>574</v>
      </c>
      <c r="D61" t="str">
        <f t="shared" si="4"/>
        <v>Number of confirmed and probable cases</v>
      </c>
      <c r="E61" s="48" t="s">
        <v>582</v>
      </c>
      <c r="F61">
        <f t="shared" si="5"/>
        <v>1504</v>
      </c>
      <c r="G61" t="s">
        <v>580</v>
      </c>
      <c r="H61">
        <f t="shared" si="6"/>
        <v>0</v>
      </c>
      <c r="I61" t="s">
        <v>581</v>
      </c>
      <c r="J61" t="s">
        <v>577</v>
      </c>
      <c r="AB61" s="12" t="s">
        <v>376</v>
      </c>
    </row>
    <row r="62" spans="1:28" x14ac:dyDescent="0.3">
      <c r="B62" t="str">
        <f t="shared" si="3"/>
        <v>['Number of recovered cases',  {v:1481},{v:0}],</v>
      </c>
      <c r="C62" t="s">
        <v>574</v>
      </c>
      <c r="D62" t="str">
        <f t="shared" si="4"/>
        <v>Number of recovered cases</v>
      </c>
      <c r="E62" s="48" t="s">
        <v>582</v>
      </c>
      <c r="F62">
        <f t="shared" si="5"/>
        <v>1481</v>
      </c>
      <c r="G62" t="s">
        <v>580</v>
      </c>
      <c r="H62">
        <f t="shared" si="6"/>
        <v>0</v>
      </c>
      <c r="I62" t="s">
        <v>581</v>
      </c>
      <c r="J62" t="s">
        <v>577</v>
      </c>
      <c r="AB62" s="12" t="s">
        <v>502</v>
      </c>
    </row>
    <row r="63" spans="1:28" x14ac:dyDescent="0.3">
      <c r="B63" t="str">
        <f t="shared" si="3"/>
        <v>['Number of deaths',  {v:22},{v:0}],</v>
      </c>
      <c r="C63" t="s">
        <v>574</v>
      </c>
      <c r="D63" t="str">
        <f t="shared" si="4"/>
        <v>Number of deaths</v>
      </c>
      <c r="E63" s="48" t="s">
        <v>582</v>
      </c>
      <c r="F63">
        <f t="shared" si="5"/>
        <v>22</v>
      </c>
      <c r="G63" t="s">
        <v>580</v>
      </c>
      <c r="H63">
        <f t="shared" si="6"/>
        <v>0</v>
      </c>
      <c r="I63" t="s">
        <v>581</v>
      </c>
      <c r="J63" t="s">
        <v>577</v>
      </c>
      <c r="AB63" s="12"/>
    </row>
    <row r="64" spans="1:28" x14ac:dyDescent="0.3">
      <c r="B64" t="str">
        <f t="shared" si="3"/>
        <v>['Number of active cases',  {v:1},{v:0}]</v>
      </c>
      <c r="C64" t="s">
        <v>574</v>
      </c>
      <c r="D64" t="str">
        <f t="shared" si="4"/>
        <v>Number of active cases</v>
      </c>
      <c r="E64" s="48" t="s">
        <v>582</v>
      </c>
      <c r="F64">
        <f t="shared" si="5"/>
        <v>1</v>
      </c>
      <c r="G64" t="s">
        <v>580</v>
      </c>
      <c r="H64">
        <f t="shared" si="6"/>
        <v>0</v>
      </c>
      <c r="I64" t="s">
        <v>581</v>
      </c>
      <c r="J64" s="13"/>
      <c r="AB64" s="12"/>
    </row>
    <row r="65" spans="1:31" x14ac:dyDescent="0.3">
      <c r="B65" t="str">
        <f>C65</f>
        <v>]);</v>
      </c>
      <c r="C65" t="s">
        <v>570</v>
      </c>
      <c r="AB65" s="12" t="s">
        <v>504</v>
      </c>
    </row>
    <row r="66" spans="1:31" x14ac:dyDescent="0.3">
      <c r="AB66" s="12" t="s">
        <v>515</v>
      </c>
    </row>
    <row r="67" spans="1:31" x14ac:dyDescent="0.3">
      <c r="B67" t="str">
        <f>C67</f>
        <v>var table = new google.visualization.Table(document.getElementById('data_table'));</v>
      </c>
      <c r="C67" t="s">
        <v>589</v>
      </c>
      <c r="AB67" s="12"/>
    </row>
    <row r="68" spans="1:31" x14ac:dyDescent="0.3">
      <c r="B68" t="str">
        <f>C68</f>
        <v>var formatter = new google.visualization.ArrowFormat();</v>
      </c>
      <c r="C68" s="56" t="s">
        <v>594</v>
      </c>
      <c r="AB68" s="12"/>
    </row>
    <row r="69" spans="1:31" x14ac:dyDescent="0.3">
      <c r="B69" t="str">
        <f>C69</f>
        <v>formatter.format(data, 2); // Apply formatter to second column</v>
      </c>
      <c r="C69" s="56" t="s">
        <v>595</v>
      </c>
      <c r="AB69" s="12" t="s">
        <v>516</v>
      </c>
    </row>
    <row r="70" spans="1:31" x14ac:dyDescent="0.3">
      <c r="AB70" s="12" t="s">
        <v>517</v>
      </c>
    </row>
    <row r="71" spans="1:31" x14ac:dyDescent="0.3">
      <c r="B71" t="str">
        <f>CONCATENATE(C71,D71,E71,F71,G71)</f>
        <v>table.draw(data, {showRowNumber: false, alternatingRowStyle:true, width: '100%', height: '50%'});</v>
      </c>
      <c r="C71" t="s">
        <v>593</v>
      </c>
      <c r="D71" s="55" t="s">
        <v>661</v>
      </c>
      <c r="E71" t="s">
        <v>584</v>
      </c>
      <c r="F71" s="55" t="s">
        <v>583</v>
      </c>
      <c r="G71" s="48" t="s">
        <v>579</v>
      </c>
      <c r="AB71" s="12" t="s">
        <v>518</v>
      </c>
    </row>
    <row r="72" spans="1:31" x14ac:dyDescent="0.3">
      <c r="B72" t="str">
        <f>C72</f>
        <v>}</v>
      </c>
      <c r="C72" t="s">
        <v>376</v>
      </c>
      <c r="AB72" s="12" t="s">
        <v>519</v>
      </c>
    </row>
    <row r="73" spans="1:31" x14ac:dyDescent="0.3">
      <c r="B73" t="str">
        <f>C73</f>
        <v>&lt;/script&gt;</v>
      </c>
      <c r="C73" t="s">
        <v>571</v>
      </c>
      <c r="AB73" s="12" t="s">
        <v>503</v>
      </c>
    </row>
    <row r="74" spans="1:31" s="13" customFormat="1" x14ac:dyDescent="0.3">
      <c r="A74" s="13" t="s">
        <v>600</v>
      </c>
      <c r="AB74" s="13" t="s">
        <v>520</v>
      </c>
      <c r="AE74" s="13" t="s">
        <v>604</v>
      </c>
    </row>
    <row r="75" spans="1:31" x14ac:dyDescent="0.3">
      <c r="AB75" s="12"/>
    </row>
    <row r="76" spans="1:31" x14ac:dyDescent="0.3">
      <c r="B76" t="str">
        <f t="shared" ref="B76:B138" si="7">C76</f>
        <v>&lt;title&gt;Transmission Type&lt;/title&gt;</v>
      </c>
      <c r="C76" t="s">
        <v>606</v>
      </c>
      <c r="AB76" s="12"/>
    </row>
    <row r="77" spans="1:31" x14ac:dyDescent="0.3">
      <c r="B77" t="str">
        <f t="shared" si="7"/>
        <v>&lt;meta name="description" content="chart created using amCharts live editor" /&gt;</v>
      </c>
      <c r="C77" t="s">
        <v>610</v>
      </c>
      <c r="AB77" s="12"/>
    </row>
    <row r="78" spans="1:31" x14ac:dyDescent="0.3">
      <c r="B78" t="str">
        <f t="shared" si="7"/>
        <v>&lt;!-- amCharts javascript code --&gt;</v>
      </c>
      <c r="C78" t="s">
        <v>611</v>
      </c>
      <c r="AB78" s="12"/>
    </row>
    <row r="79" spans="1:31" x14ac:dyDescent="0.3">
      <c r="B79" t="str">
        <f t="shared" si="7"/>
        <v>&lt;script type="text/javascript"&gt;</v>
      </c>
      <c r="C79" t="s">
        <v>564</v>
      </c>
      <c r="AB79" s="12"/>
    </row>
    <row r="80" spans="1:31" x14ac:dyDescent="0.3">
      <c r="B80" t="str">
        <f t="shared" si="7"/>
        <v>AmCharts.makeChart('chartdiv',</v>
      </c>
      <c r="C80" t="s">
        <v>621</v>
      </c>
      <c r="AB80" s="12"/>
    </row>
    <row r="81" spans="2:28" x14ac:dyDescent="0.3">
      <c r="B81" t="str">
        <f t="shared" si="7"/>
        <v>{</v>
      </c>
      <c r="C81" t="s">
        <v>553</v>
      </c>
      <c r="AB81" s="12"/>
    </row>
    <row r="82" spans="2:28" x14ac:dyDescent="0.3">
      <c r="B82" t="str">
        <f t="shared" si="7"/>
        <v>'type': 'serial',</v>
      </c>
      <c r="C82" t="s">
        <v>622</v>
      </c>
      <c r="AB82" s="12"/>
    </row>
    <row r="83" spans="2:28" x14ac:dyDescent="0.3">
      <c r="B83" t="str">
        <f t="shared" si="7"/>
        <v>'categoryField': 'Transmission Type',</v>
      </c>
      <c r="C83" t="s">
        <v>623</v>
      </c>
      <c r="AB83" s="12"/>
    </row>
    <row r="84" spans="2:28" x14ac:dyDescent="0.3">
      <c r="B84" t="str">
        <f t="shared" si="7"/>
        <v>'rotate': true,</v>
      </c>
      <c r="C84" t="s">
        <v>624</v>
      </c>
      <c r="AB84" s="12"/>
    </row>
    <row r="85" spans="2:28" x14ac:dyDescent="0.3">
      <c r="B85" t="str">
        <f t="shared" si="7"/>
        <v>'plotAreaFillAlphas': 0.68,</v>
      </c>
      <c r="C85" t="s">
        <v>625</v>
      </c>
      <c r="AB85" s="12"/>
    </row>
    <row r="86" spans="2:28" x14ac:dyDescent="0.3">
      <c r="B86" t="str">
        <f t="shared" si="7"/>
        <v>'startDuration': 1,</v>
      </c>
      <c r="C86" t="s">
        <v>626</v>
      </c>
      <c r="AB86" s="12"/>
    </row>
    <row r="87" spans="2:28" x14ac:dyDescent="0.3">
      <c r="B87" t="str">
        <f t="shared" si="7"/>
        <v>'startEffect': 'easeOutSine',</v>
      </c>
      <c r="C87" t="s">
        <v>627</v>
      </c>
      <c r="AB87" s="12"/>
    </row>
    <row r="88" spans="2:28" x14ac:dyDescent="0.3">
      <c r="AB88" s="12"/>
    </row>
    <row r="89" spans="2:28" x14ac:dyDescent="0.3">
      <c r="B89" t="str">
        <f t="shared" si="7"/>
        <v>'fontSize': 17,</v>
      </c>
      <c r="C89" t="s">
        <v>628</v>
      </c>
      <c r="AB89" s="12"/>
    </row>
    <row r="90" spans="2:28" x14ac:dyDescent="0.3">
      <c r="AB90" s="12"/>
    </row>
    <row r="91" spans="2:28" x14ac:dyDescent="0.3">
      <c r="B91" t="str">
        <f t="shared" si="7"/>
        <v>'processCount': 100,</v>
      </c>
      <c r="C91" t="s">
        <v>629</v>
      </c>
      <c r="AB91" s="12"/>
    </row>
    <row r="92" spans="2:28" x14ac:dyDescent="0.3">
      <c r="B92" t="str">
        <f t="shared" si="7"/>
        <v>'theme': 'light',</v>
      </c>
      <c r="C92" t="s">
        <v>630</v>
      </c>
      <c r="AB92" s="12"/>
    </row>
    <row r="93" spans="2:28" x14ac:dyDescent="0.3">
      <c r="B93" t="str">
        <f t="shared" si="7"/>
        <v>'categoryAxis': {</v>
      </c>
      <c r="C93" t="s">
        <v>631</v>
      </c>
      <c r="AB93" s="12"/>
    </row>
    <row r="94" spans="2:28" x14ac:dyDescent="0.3">
      <c r="B94" t="str">
        <f t="shared" si="7"/>
        <v>'gridPosition': 'start',</v>
      </c>
      <c r="C94" t="s">
        <v>642</v>
      </c>
      <c r="AB94" s="12"/>
    </row>
    <row r="95" spans="2:28" x14ac:dyDescent="0.3">
      <c r="C95" t="s">
        <v>658</v>
      </c>
      <c r="G95" t="s">
        <v>643</v>
      </c>
      <c r="AB95" s="12"/>
    </row>
    <row r="96" spans="2:28" x14ac:dyDescent="0.3">
      <c r="B96" t="str">
        <f t="shared" si="7"/>
        <v>'fillAlpha': 0.36,</v>
      </c>
      <c r="C96" t="s">
        <v>632</v>
      </c>
      <c r="AB96" s="12"/>
    </row>
    <row r="97" spans="2:28" x14ac:dyDescent="0.3">
      <c r="B97" t="str">
        <f t="shared" si="7"/>
        <v>'gridAlpha': 0.23,</v>
      </c>
      <c r="C97" t="s">
        <v>633</v>
      </c>
      <c r="AB97" s="12"/>
    </row>
    <row r="98" spans="2:28" x14ac:dyDescent="0.3">
      <c r="B98" t="str">
        <f t="shared" si="7"/>
        <v>'title': 'transmission type'</v>
      </c>
      <c r="C98" t="s">
        <v>634</v>
      </c>
      <c r="AB98" s="12"/>
    </row>
    <row r="99" spans="2:28" x14ac:dyDescent="0.3">
      <c r="B99" t="str">
        <f t="shared" si="7"/>
        <v>},</v>
      </c>
      <c r="C99" t="s">
        <v>612</v>
      </c>
      <c r="AB99" s="12"/>
    </row>
    <row r="100" spans="2:28" x14ac:dyDescent="0.3">
      <c r="B100" t="str">
        <f t="shared" si="7"/>
        <v>'trendLines': [],</v>
      </c>
      <c r="C100" t="s">
        <v>635</v>
      </c>
      <c r="AB100" s="12"/>
    </row>
    <row r="101" spans="2:28" x14ac:dyDescent="0.3">
      <c r="B101" t="str">
        <f t="shared" si="7"/>
        <v>'graphs': [</v>
      </c>
      <c r="C101" t="s">
        <v>636</v>
      </c>
      <c r="AB101" s="12"/>
    </row>
    <row r="102" spans="2:28" x14ac:dyDescent="0.3">
      <c r="B102" t="str">
        <f t="shared" si="7"/>
        <v>{</v>
      </c>
      <c r="C102" t="s">
        <v>553</v>
      </c>
      <c r="AB102" s="12"/>
    </row>
    <row r="103" spans="2:28" x14ac:dyDescent="0.3">
      <c r="B103" t="str">
        <f t="shared" si="7"/>
        <v>'fillAlphas': 1,</v>
      </c>
      <c r="C103" t="s">
        <v>644</v>
      </c>
      <c r="AB103" s="12"/>
    </row>
    <row r="104" spans="2:28" x14ac:dyDescent="0.3">
      <c r="B104" t="str">
        <f t="shared" si="7"/>
        <v>'id': 'AmGraph-1',</v>
      </c>
      <c r="C104" t="s">
        <v>645</v>
      </c>
      <c r="AB104" s="12"/>
    </row>
    <row r="105" spans="2:28" x14ac:dyDescent="0.3">
      <c r="B105" t="str">
        <f t="shared" si="7"/>
        <v>'title': 'graph 1',</v>
      </c>
      <c r="C105" t="s">
        <v>646</v>
      </c>
      <c r="AB105" s="12"/>
    </row>
    <row r="106" spans="2:28" x14ac:dyDescent="0.3">
      <c r="B106" t="str">
        <f t="shared" si="7"/>
        <v>'type': 'column',</v>
      </c>
      <c r="C106" t="s">
        <v>647</v>
      </c>
      <c r="AB106" s="12"/>
    </row>
    <row r="107" spans="2:28" x14ac:dyDescent="0.3">
      <c r="B107" t="str">
        <f t="shared" si="7"/>
        <v>'valueField': '# of Cases'</v>
      </c>
      <c r="C107" t="s">
        <v>648</v>
      </c>
      <c r="AB107" s="12"/>
    </row>
    <row r="108" spans="2:28" x14ac:dyDescent="0.3">
      <c r="B108" t="str">
        <f t="shared" si="7"/>
        <v>}</v>
      </c>
      <c r="C108" t="s">
        <v>376</v>
      </c>
      <c r="AB108" s="12"/>
    </row>
    <row r="109" spans="2:28" x14ac:dyDescent="0.3">
      <c r="B109" t="str">
        <f t="shared" si="7"/>
        <v>],</v>
      </c>
      <c r="C109" t="s">
        <v>575</v>
      </c>
      <c r="AB109" s="12"/>
    </row>
    <row r="110" spans="2:28" x14ac:dyDescent="0.3">
      <c r="AB110" s="12"/>
    </row>
    <row r="111" spans="2:28" x14ac:dyDescent="0.3">
      <c r="B111" t="str">
        <f t="shared" si="7"/>
        <v>'valueAxes': [</v>
      </c>
      <c r="C111" t="s">
        <v>637</v>
      </c>
      <c r="AB111" s="12"/>
    </row>
    <row r="112" spans="2:28" x14ac:dyDescent="0.3">
      <c r="B112" t="str">
        <f t="shared" si="7"/>
        <v>{</v>
      </c>
      <c r="C112" t="s">
        <v>553</v>
      </c>
      <c r="AB112" s="12"/>
    </row>
    <row r="113" spans="2:28" x14ac:dyDescent="0.3">
      <c r="B113" t="str">
        <f t="shared" si="7"/>
        <v>'id': 'ValueAxis-1',</v>
      </c>
      <c r="C113" t="s">
        <v>649</v>
      </c>
      <c r="AB113" s="12"/>
    </row>
    <row r="114" spans="2:28" x14ac:dyDescent="0.3">
      <c r="B114" t="str">
        <f t="shared" si="7"/>
        <v>'labelFrequency': 5,</v>
      </c>
      <c r="C114" t="s">
        <v>650</v>
      </c>
      <c r="AB114" s="12"/>
    </row>
    <row r="115" spans="2:28" x14ac:dyDescent="0.3">
      <c r="B115" t="str">
        <f t="shared" si="7"/>
        <v>'title': '% of Cases'</v>
      </c>
      <c r="C115" t="s">
        <v>651</v>
      </c>
      <c r="AB115" s="12"/>
    </row>
    <row r="116" spans="2:28" x14ac:dyDescent="0.3">
      <c r="B116" t="str">
        <f t="shared" si="7"/>
        <v>}</v>
      </c>
      <c r="C116" t="s">
        <v>376</v>
      </c>
      <c r="AB116" s="12"/>
    </row>
    <row r="117" spans="2:28" x14ac:dyDescent="0.3">
      <c r="B117" t="str">
        <f t="shared" si="7"/>
        <v>],</v>
      </c>
      <c r="C117" t="s">
        <v>575</v>
      </c>
      <c r="AB117" s="12"/>
    </row>
    <row r="118" spans="2:28" x14ac:dyDescent="0.3">
      <c r="B118" t="str">
        <f t="shared" si="7"/>
        <v>'allLabels': [],</v>
      </c>
      <c r="C118" t="s">
        <v>638</v>
      </c>
      <c r="AB118" s="12"/>
    </row>
    <row r="119" spans="2:28" x14ac:dyDescent="0.3">
      <c r="B119" t="str">
        <f t="shared" si="7"/>
        <v>'balloon': {},</v>
      </c>
      <c r="C119" t="s">
        <v>639</v>
      </c>
      <c r="AB119" s="12"/>
    </row>
    <row r="120" spans="2:28" x14ac:dyDescent="0.3">
      <c r="B120" t="str">
        <f t="shared" si="7"/>
        <v>'titles': [</v>
      </c>
      <c r="C120" t="s">
        <v>640</v>
      </c>
      <c r="AB120" s="12"/>
    </row>
    <row r="121" spans="2:28" x14ac:dyDescent="0.3">
      <c r="B121" t="str">
        <f t="shared" si="7"/>
        <v>{</v>
      </c>
      <c r="C121" t="s">
        <v>553</v>
      </c>
      <c r="AB121" s="12"/>
    </row>
    <row r="122" spans="2:28" x14ac:dyDescent="0.3">
      <c r="B122" t="str">
        <f t="shared" si="7"/>
        <v>'alpha': 0.99,</v>
      </c>
      <c r="C122" t="s">
        <v>652</v>
      </c>
      <c r="AB122" s="12"/>
    </row>
    <row r="123" spans="2:28" x14ac:dyDescent="0.3">
      <c r="B123" t="str">
        <f t="shared" si="7"/>
        <v>'color': '#282828',</v>
      </c>
      <c r="C123" t="s">
        <v>653</v>
      </c>
      <c r="AB123" s="12"/>
    </row>
    <row r="124" spans="2:28" x14ac:dyDescent="0.3">
      <c r="B124" t="str">
        <f t="shared" si="7"/>
        <v>'id': 'Transmission types',</v>
      </c>
      <c r="C124" t="s">
        <v>654</v>
      </c>
      <c r="AB124" s="12"/>
    </row>
    <row r="125" spans="2:28" x14ac:dyDescent="0.3">
      <c r="B125" t="str">
        <f t="shared" si="7"/>
        <v>'size': 20,</v>
      </c>
      <c r="C125" t="s">
        <v>655</v>
      </c>
      <c r="AB125" s="12"/>
    </row>
    <row r="126" spans="2:28" x14ac:dyDescent="0.3">
      <c r="B126" t="str">
        <f t="shared" si="7"/>
        <v>'text': 'Transmission types'</v>
      </c>
      <c r="C126" t="s">
        <v>656</v>
      </c>
      <c r="AB126" s="12"/>
    </row>
    <row r="127" spans="2:28" x14ac:dyDescent="0.3">
      <c r="B127" t="str">
        <f t="shared" si="7"/>
        <v>}</v>
      </c>
      <c r="C127" t="s">
        <v>376</v>
      </c>
      <c r="AB127" s="12"/>
    </row>
    <row r="128" spans="2:28" x14ac:dyDescent="0.3">
      <c r="B128" t="str">
        <f t="shared" si="7"/>
        <v>],</v>
      </c>
      <c r="C128" t="s">
        <v>575</v>
      </c>
      <c r="AB128" s="12"/>
    </row>
    <row r="129" spans="2:28" x14ac:dyDescent="0.3">
      <c r="B129" t="str">
        <f t="shared" si="7"/>
        <v>'dataProvider': [</v>
      </c>
      <c r="C129" t="s">
        <v>641</v>
      </c>
      <c r="AB129" s="12"/>
    </row>
    <row r="130" spans="2:28" ht="15.75" thickBot="1" x14ac:dyDescent="0.35">
      <c r="B130" t="str">
        <f t="shared" si="7"/>
        <v>{</v>
      </c>
      <c r="C130" t="s">
        <v>553</v>
      </c>
      <c r="AB130" s="12"/>
    </row>
    <row r="131" spans="2:28" ht="16.399999999999999" thickTop="1" thickBot="1" x14ac:dyDescent="0.35">
      <c r="B131" t="str">
        <f>CONCATENATE(C131,D131,E131)</f>
        <v>'# of Cases': '0.31',</v>
      </c>
      <c r="C131" s="48" t="s">
        <v>683</v>
      </c>
      <c r="D131" s="82">
        <f>'ImportMoH combined'!$B$57</f>
        <v>0.31</v>
      </c>
      <c r="E131" t="s">
        <v>681</v>
      </c>
      <c r="AB131" s="12"/>
    </row>
    <row r="132" spans="2:28" ht="16.399999999999999" thickTop="1" thickBot="1" x14ac:dyDescent="0.35">
      <c r="B132" t="str">
        <f>CONCATENATE(C132,D132,E132)</f>
        <v>'Transmission Type': 'Imported cases'</v>
      </c>
      <c r="C132" s="48" t="s">
        <v>684</v>
      </c>
      <c r="D132" s="78" t="str">
        <f>'ImportMoH combined'!$A$56</f>
        <v>Imported cases</v>
      </c>
      <c r="E132" t="s">
        <v>682</v>
      </c>
      <c r="AB132" s="12"/>
    </row>
    <row r="133" spans="2:28" ht="16.399999999999999" thickTop="1" thickBot="1" x14ac:dyDescent="0.35">
      <c r="B133" t="str">
        <f t="shared" si="7"/>
        <v>},</v>
      </c>
      <c r="C133" t="s">
        <v>612</v>
      </c>
      <c r="D133" s="78"/>
      <c r="AB133" s="12"/>
    </row>
    <row r="134" spans="2:28" ht="16.399999999999999" thickTop="1" thickBot="1" x14ac:dyDescent="0.35">
      <c r="B134" t="str">
        <f t="shared" si="7"/>
        <v>{</v>
      </c>
      <c r="C134" t="s">
        <v>553</v>
      </c>
      <c r="D134" s="78"/>
      <c r="AB134" s="12"/>
    </row>
    <row r="135" spans="2:28" ht="16.399999999999999" thickTop="1" thickBot="1" x14ac:dyDescent="0.35">
      <c r="B135" t="str">
        <f>CONCATENATE(C135,D135,E135)</f>
        <v>'# of Cases': '0.38',</v>
      </c>
      <c r="C135" s="48" t="s">
        <v>683</v>
      </c>
      <c r="D135" s="82">
        <f>'ImportMoH combined'!$B$56</f>
        <v>0.38</v>
      </c>
      <c r="E135" t="s">
        <v>681</v>
      </c>
      <c r="F135">
        <f>45/1100</f>
        <v>4.0909090909090909E-2</v>
      </c>
      <c r="AB135" s="12"/>
    </row>
    <row r="136" spans="2:28" ht="16.399999999999999" thickTop="1" thickBot="1" x14ac:dyDescent="0.35">
      <c r="B136" t="str">
        <f>CONCATENATE(C136,D136,E136)</f>
        <v>'Transmission Type': 'Imported related cases'</v>
      </c>
      <c r="C136" s="48" t="s">
        <v>684</v>
      </c>
      <c r="D136" s="78" t="str">
        <f>'ImportMoH combined'!$A$57</f>
        <v>Imported related cases</v>
      </c>
      <c r="E136" t="s">
        <v>682</v>
      </c>
      <c r="AB136" s="12"/>
    </row>
    <row r="137" spans="2:28" ht="16.399999999999999" thickTop="1" thickBot="1" x14ac:dyDescent="0.35">
      <c r="B137" t="str">
        <f t="shared" si="7"/>
        <v>},</v>
      </c>
      <c r="C137" t="s">
        <v>612</v>
      </c>
      <c r="D137" s="78"/>
      <c r="AB137" s="12"/>
    </row>
    <row r="138" spans="2:28" ht="16.399999999999999" thickTop="1" thickBot="1" x14ac:dyDescent="0.35">
      <c r="B138" t="str">
        <f t="shared" si="7"/>
        <v>{</v>
      </c>
      <c r="C138" t="s">
        <v>553</v>
      </c>
      <c r="D138" s="78"/>
      <c r="AB138" s="12"/>
    </row>
    <row r="139" spans="2:28" ht="16.399999999999999" thickTop="1" thickBot="1" x14ac:dyDescent="0.35">
      <c r="B139" t="str">
        <f>CONCATENATE(C139,D139,E139)</f>
        <v>'# of Cases': '0.25',</v>
      </c>
      <c r="C139" s="48" t="s">
        <v>683</v>
      </c>
      <c r="D139" s="82">
        <v>0.25</v>
      </c>
      <c r="E139" t="s">
        <v>681</v>
      </c>
      <c r="AB139" s="12"/>
    </row>
    <row r="140" spans="2:28" ht="16.399999999999999" thickTop="1" thickBot="1" x14ac:dyDescent="0.35">
      <c r="B140" t="str">
        <f>CONCATENATE(C140,D140,E140)</f>
        <v>'Transmission Type': 'Locally acquired cases, epidemiologically linked'</v>
      </c>
      <c r="C140" s="48" t="s">
        <v>684</v>
      </c>
      <c r="D140" s="84" t="s">
        <v>1021</v>
      </c>
      <c r="E140" t="s">
        <v>682</v>
      </c>
      <c r="AB140" s="12"/>
    </row>
    <row r="141" spans="2:28" ht="16.399999999999999" thickTop="1" thickBot="1" x14ac:dyDescent="0.35">
      <c r="B141" t="str">
        <f>C141</f>
        <v>},</v>
      </c>
      <c r="C141" t="s">
        <v>612</v>
      </c>
      <c r="D141" s="78"/>
      <c r="AB141" s="12"/>
    </row>
    <row r="142" spans="2:28" ht="16.399999999999999" thickTop="1" thickBot="1" x14ac:dyDescent="0.35">
      <c r="B142" t="str">
        <f>C142</f>
        <v>{</v>
      </c>
      <c r="C142" t="s">
        <v>553</v>
      </c>
      <c r="D142" s="78"/>
      <c r="AB142" s="12"/>
    </row>
    <row r="143" spans="2:28" ht="16.399999999999999" thickTop="1" thickBot="1" x14ac:dyDescent="0.35">
      <c r="B143" t="str">
        <f>CONCATENATE(C143,D143,E143)</f>
        <v>'# of Cases': '0.06',</v>
      </c>
      <c r="C143" s="48" t="s">
        <v>683</v>
      </c>
      <c r="D143" s="82">
        <f>'ImportMoH combined'!$B$59</f>
        <v>0.06</v>
      </c>
      <c r="E143" t="s">
        <v>681</v>
      </c>
      <c r="AB143" s="12"/>
    </row>
    <row r="144" spans="2:28" ht="16.399999999999999" thickTop="1" thickBot="1" x14ac:dyDescent="0.35">
      <c r="B144" t="str">
        <f>CONCATENATE(C144,D144,E144)</f>
        <v>'Transmission Type': 'Locally acquired cases, unknown source'</v>
      </c>
      <c r="C144" s="48" t="s">
        <v>684</v>
      </c>
      <c r="D144" s="84" t="str">
        <f>'ImportMoH combined'!$A$59</f>
        <v>Locally acquired cases, unknown source</v>
      </c>
      <c r="E144" t="s">
        <v>682</v>
      </c>
      <c r="AB144" s="12"/>
    </row>
    <row r="145" spans="2:28" ht="16.399999999999999" thickTop="1" thickBot="1" x14ac:dyDescent="0.35">
      <c r="B145" t="str">
        <f>C145</f>
        <v>},</v>
      </c>
      <c r="C145" t="s">
        <v>612</v>
      </c>
      <c r="D145" s="84"/>
      <c r="AB145" s="12"/>
    </row>
    <row r="146" spans="2:28" ht="16.399999999999999" thickTop="1" thickBot="1" x14ac:dyDescent="0.35">
      <c r="B146" t="str">
        <f>C146</f>
        <v>{</v>
      </c>
      <c r="C146" t="s">
        <v>553</v>
      </c>
      <c r="D146" s="78"/>
      <c r="AB146" s="12"/>
    </row>
    <row r="147" spans="2:28" ht="16.399999999999999" thickTop="1" thickBot="1" x14ac:dyDescent="0.35">
      <c r="B147" t="str">
        <f>CONCATENATE(C147,D147,E147)</f>
        <v>'# of Cases': '0',</v>
      </c>
      <c r="C147" s="48" t="s">
        <v>683</v>
      </c>
      <c r="D147" s="82">
        <f>'ImportMoH combined'!$B$60</f>
        <v>0</v>
      </c>
      <c r="E147" t="s">
        <v>681</v>
      </c>
      <c r="AB147" s="12"/>
    </row>
    <row r="148" spans="2:28" ht="16.399999999999999" thickTop="1" thickBot="1" x14ac:dyDescent="0.35">
      <c r="B148" t="str">
        <f>CONCATENATE(C148,D148,E148)</f>
        <v>'Transmission Type': 'Source under investigation'</v>
      </c>
      <c r="C148" s="48" t="s">
        <v>684</v>
      </c>
      <c r="D148" s="84" t="str">
        <f>'ImportMoH combined'!$A$60</f>
        <v>Source under investigation</v>
      </c>
      <c r="E148" t="s">
        <v>682</v>
      </c>
      <c r="AB148" s="12"/>
    </row>
    <row r="149" spans="2:28" ht="16.399999999999999" thickTop="1" thickBot="1" x14ac:dyDescent="0.35">
      <c r="B149" t="str">
        <f>C149</f>
        <v>}</v>
      </c>
      <c r="C149" t="s">
        <v>376</v>
      </c>
      <c r="D149" s="78"/>
      <c r="AB149" s="12"/>
    </row>
    <row r="150" spans="2:28" ht="15.75" thickTop="1" x14ac:dyDescent="0.3">
      <c r="B150" t="str">
        <f>C150</f>
        <v>]</v>
      </c>
      <c r="C150" t="s">
        <v>576</v>
      </c>
      <c r="AB150" s="12"/>
    </row>
    <row r="151" spans="2:28" x14ac:dyDescent="0.3">
      <c r="B151" t="str">
        <f>C151</f>
        <v>}</v>
      </c>
      <c r="C151" t="s">
        <v>376</v>
      </c>
      <c r="AB151" s="12"/>
    </row>
    <row r="152" spans="2:28" x14ac:dyDescent="0.3">
      <c r="B152" t="str">
        <f>C152</f>
        <v>);</v>
      </c>
      <c r="C152" t="s">
        <v>613</v>
      </c>
      <c r="AB152" s="12" t="s">
        <v>521</v>
      </c>
    </row>
    <row r="153" spans="2:28" x14ac:dyDescent="0.3">
      <c r="B153" t="str">
        <f>C153</f>
        <v>&lt;/script&gt;</v>
      </c>
      <c r="C153" s="53" t="s">
        <v>571</v>
      </c>
      <c r="AB153" s="12" t="s">
        <v>376</v>
      </c>
    </row>
    <row r="154" spans="2:28" x14ac:dyDescent="0.3">
      <c r="D154" t="s">
        <v>596</v>
      </c>
      <c r="E154" s="57">
        <v>43915</v>
      </c>
      <c r="G154">
        <f>E155-E154</f>
        <v>28</v>
      </c>
    </row>
    <row r="155" spans="2:28" x14ac:dyDescent="0.3">
      <c r="B155" t="str">
        <f>C155</f>
        <v>&lt;/head&gt;</v>
      </c>
      <c r="C155" t="s">
        <v>367</v>
      </c>
      <c r="D155" t="s">
        <v>597</v>
      </c>
      <c r="E155" s="57">
        <v>43943</v>
      </c>
    </row>
    <row r="156" spans="2:28" x14ac:dyDescent="0.3">
      <c r="B156" t="str">
        <f>C156</f>
        <v>&lt;body&gt;</v>
      </c>
      <c r="C156" t="s">
        <v>368</v>
      </c>
      <c r="E156" s="1">
        <f ca="1">TODAY()</f>
        <v>43981</v>
      </c>
      <c r="X156" s="3" t="s">
        <v>6</v>
      </c>
      <c r="Y156">
        <v>0.22042151240087501</v>
      </c>
    </row>
    <row r="157" spans="2:28" x14ac:dyDescent="0.3">
      <c r="B157" s="53" t="str">
        <f>C157</f>
        <v>&lt;div id="container"&gt;</v>
      </c>
      <c r="C157" t="s">
        <v>475</v>
      </c>
      <c r="E157" s="1"/>
      <c r="P157" s="6" t="str">
        <f>'ImportMoH combined'!A12</f>
        <v>Total cases by DHB, as at 9.00 am, 30 May 2020</v>
      </c>
      <c r="Q157" s="6">
        <f>'ImportMoH combined'!B12</f>
        <v>0</v>
      </c>
      <c r="R157" s="6"/>
      <c r="S157" s="6"/>
      <c r="X157" s="3"/>
    </row>
    <row r="158" spans="2:28" x14ac:dyDescent="0.3">
      <c r="B158" s="53" t="str">
        <f>C158</f>
        <v>&lt;div id="header"&gt;</v>
      </c>
      <c r="C158" t="s">
        <v>472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1063</v>
      </c>
      <c r="X158" s="3" t="s">
        <v>13</v>
      </c>
      <c r="Y158">
        <v>0.24631945413022899</v>
      </c>
    </row>
    <row r="159" spans="2:28" x14ac:dyDescent="0.3">
      <c r="B159" t="str">
        <f ca="1">CONCATENATE(D159,TEXT(C159,"dd-mm-yy"),E159)</f>
        <v>&lt;h1 id="bold-red"&gt; Covid -19 in NZ update for 30-05-20&lt;/h1&gt;</v>
      </c>
      <c r="C159" s="51">
        <f ca="1">TODAY()</f>
        <v>43981</v>
      </c>
      <c r="D159" t="s">
        <v>968</v>
      </c>
      <c r="E159" t="s">
        <v>551</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17</v>
      </c>
      <c r="Y159">
        <v>0.24631945413022899</v>
      </c>
    </row>
    <row r="160" spans="2:28" x14ac:dyDescent="0.3">
      <c r="B160" t="str">
        <f>CONCATENATE(C160,D160,E160,F160,G160,H160,I160,J160,K160)</f>
        <v>&lt;h2 id="bold-red"&gt; Infected:     1504 , Active:    1 , Deaths:    22 , Recovered:    1481&lt;/h2&gt;</v>
      </c>
      <c r="C160" s="51" t="s">
        <v>969</v>
      </c>
      <c r="D160">
        <f>E42</f>
        <v>1504</v>
      </c>
      <c r="E160" t="s">
        <v>616</v>
      </c>
      <c r="F160">
        <f>D160-H160-J160</f>
        <v>1</v>
      </c>
      <c r="G160" t="s">
        <v>617</v>
      </c>
      <c r="H160">
        <f>E44</f>
        <v>22</v>
      </c>
      <c r="I160" t="s">
        <v>618</v>
      </c>
      <c r="J160">
        <f>E43</f>
        <v>1481</v>
      </c>
      <c r="K160" t="s">
        <v>615</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614</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14</v>
      </c>
      <c r="Y161">
        <v>0.18355988042570201</v>
      </c>
    </row>
    <row r="162" spans="2:25" x14ac:dyDescent="0.3">
      <c r="B162" t="str">
        <f>C162</f>
        <v>28th Feb 2020 First confirmed Covid case in NZ</v>
      </c>
      <c r="C162" t="s">
        <v>960</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8</v>
      </c>
      <c r="Y162">
        <v>0.40692932275091798</v>
      </c>
    </row>
    <row r="163" spans="2:25" x14ac:dyDescent="0.3">
      <c r="B163" t="str">
        <f ca="1">CONCATENATE(C163,D163,E163,F163)</f>
        <v>Current as per map after &lt;strong&gt;92&lt;/strong&gt; days&lt;br&gt;</v>
      </c>
      <c r="C163" t="s">
        <v>961</v>
      </c>
      <c r="D163" s="50">
        <f ca="1">TODAY()-D162</f>
        <v>92</v>
      </c>
      <c r="E163" t="s">
        <v>962</v>
      </c>
      <c r="F163" t="s">
        <v>498</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18</v>
      </c>
      <c r="Y163">
        <v>0.143308897736944</v>
      </c>
    </row>
    <row r="164" spans="2:25" x14ac:dyDescent="0.3">
      <c r="B164" t="str">
        <f ca="1">CONCATENATE(C164,D164,E164,F164,G164)</f>
        <v>Current day of lockdown = &lt;strong&gt;66&lt;/strong&gt;, -38 days to go of 4 week lockdown</v>
      </c>
      <c r="C164" t="s">
        <v>963</v>
      </c>
      <c r="D164" s="50">
        <f ca="1">TODAY() -E154</f>
        <v>66</v>
      </c>
      <c r="E164" t="s">
        <v>964</v>
      </c>
      <c r="F164" s="9">
        <f ca="1">VALUE(E155-TODAY())</f>
        <v>-38</v>
      </c>
      <c r="G164" t="s">
        <v>598</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473</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9</v>
      </c>
      <c r="Y165">
        <v>0.361888657038131</v>
      </c>
    </row>
    <row r="166" spans="2:25" x14ac:dyDescent="0.3">
      <c r="B166" t="str">
        <f t="shared" si="9"/>
        <v>&lt;h2&gt;Charts &lt;/h2&gt;</v>
      </c>
      <c r="C166" t="s">
        <v>685</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697</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686</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687</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688</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374</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689</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690</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376</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378</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657</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691</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692</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376</v>
      </c>
      <c r="P179" s="6"/>
      <c r="Q179" s="6"/>
      <c r="R179" s="6"/>
      <c r="S179" s="6"/>
      <c r="V179" s="3"/>
    </row>
    <row r="180" spans="2:25" x14ac:dyDescent="0.3">
      <c r="B180" t="str">
        <f t="shared" si="9"/>
        <v>&lt;/script&gt;</v>
      </c>
      <c r="C180" t="s">
        <v>571</v>
      </c>
      <c r="P180" s="6"/>
      <c r="Q180" s="6"/>
      <c r="R180" s="6"/>
      <c r="S180" s="6"/>
      <c r="V180" s="3"/>
    </row>
    <row r="181" spans="2:25" x14ac:dyDescent="0.3">
      <c r="P181" s="6"/>
      <c r="Q181" s="6"/>
      <c r="R181" s="6"/>
      <c r="S181" s="6"/>
      <c r="V181" s="3"/>
      <c r="X181" s="11" t="s">
        <v>10</v>
      </c>
      <c r="Y181" s="12">
        <v>0.8</v>
      </c>
    </row>
    <row r="182" spans="2:25" x14ac:dyDescent="0.3">
      <c r="B182" t="str">
        <f>C182</f>
        <v>&lt;/div&gt;</v>
      </c>
      <c r="C182" t="s">
        <v>474</v>
      </c>
      <c r="P182" s="6"/>
      <c r="Q182" s="6"/>
      <c r="R182" s="6"/>
      <c r="S182" s="6"/>
      <c r="X182" s="3" t="s">
        <v>15</v>
      </c>
      <c r="Y182">
        <v>0.281334454551671</v>
      </c>
    </row>
    <row r="183" spans="2:25" x14ac:dyDescent="0.3">
      <c r="P183" s="6"/>
      <c r="Q183" s="6"/>
      <c r="R183" s="6"/>
      <c r="S183" s="6"/>
      <c r="X183" s="3" t="s">
        <v>11</v>
      </c>
      <c r="Y183">
        <v>0.58134183648659998</v>
      </c>
    </row>
    <row r="184" spans="2:25" x14ac:dyDescent="0.3">
      <c r="P184" s="6"/>
      <c r="Q184" s="6"/>
      <c r="R184" s="6"/>
      <c r="S184" s="6"/>
      <c r="X184" s="3" t="s">
        <v>21</v>
      </c>
      <c r="Y184">
        <v>0.33511951660774297</v>
      </c>
    </row>
    <row r="185" spans="2:25" x14ac:dyDescent="0.3">
      <c r="P185" s="6"/>
      <c r="Q185" s="6"/>
      <c r="R185" s="6"/>
      <c r="S185" s="6"/>
      <c r="X185" s="3" t="s">
        <v>12</v>
      </c>
      <c r="Y185">
        <v>0.40769018543084701</v>
      </c>
    </row>
    <row r="186" spans="2:25" x14ac:dyDescent="0.3">
      <c r="P186" s="6"/>
      <c r="Q186" s="6"/>
      <c r="R186" s="6"/>
      <c r="S186" s="6"/>
      <c r="X186" s="3" t="s">
        <v>20</v>
      </c>
      <c r="Y186">
        <v>0.286257285450771</v>
      </c>
    </row>
    <row r="187" spans="2:25" x14ac:dyDescent="0.3">
      <c r="B187" s="53" t="str">
        <f>C187</f>
        <v>&lt;div id="map"&gt;</v>
      </c>
      <c r="C187" t="s">
        <v>562</v>
      </c>
      <c r="P187" s="6"/>
      <c r="Q187" s="6"/>
      <c r="R187" s="6"/>
      <c r="S187" s="6"/>
      <c r="X187" s="3" t="s">
        <v>16</v>
      </c>
      <c r="Y187">
        <v>0.13111496198110001</v>
      </c>
    </row>
    <row r="188" spans="2:25" x14ac:dyDescent="0.3">
      <c r="C188" t="s">
        <v>476</v>
      </c>
      <c r="P188" s="6"/>
      <c r="Q188" s="6"/>
      <c r="R188" s="6"/>
      <c r="S188" s="6"/>
    </row>
    <row r="189" spans="2:25" x14ac:dyDescent="0.3">
      <c r="C189" t="s">
        <v>481</v>
      </c>
      <c r="P189" s="6"/>
      <c r="Q189" s="6"/>
      <c r="R189" s="6"/>
      <c r="S189" s="6"/>
    </row>
    <row r="190" spans="2:25" x14ac:dyDescent="0.3">
      <c r="C190" t="s">
        <v>482</v>
      </c>
      <c r="F190">
        <f>MAX($Q$159:$Q$194)</f>
        <v>1</v>
      </c>
      <c r="P190" s="6"/>
      <c r="Q190" s="6"/>
      <c r="R190" s="6"/>
      <c r="S190" s="6"/>
    </row>
    <row r="191" spans="2:25" x14ac:dyDescent="0.3">
      <c r="C191" t="s">
        <v>477</v>
      </c>
      <c r="F191">
        <v>4</v>
      </c>
      <c r="P191" s="6"/>
      <c r="Q191" s="6"/>
      <c r="R191" s="6"/>
      <c r="S191" s="6"/>
    </row>
    <row r="192" spans="2:25" x14ac:dyDescent="0.3">
      <c r="C192" t="s">
        <v>483</v>
      </c>
      <c r="F192">
        <f>ROUND(F190/4,0)</f>
        <v>0</v>
      </c>
      <c r="P192" s="6"/>
      <c r="Q192" s="6"/>
      <c r="R192" s="6"/>
      <c r="S192" s="6"/>
    </row>
    <row r="193" spans="1:29" x14ac:dyDescent="0.3">
      <c r="C193" t="s">
        <v>478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485</v>
      </c>
    </row>
    <row r="197" spans="1:29" x14ac:dyDescent="0.3">
      <c r="B197" t="str">
        <f>C197</f>
        <v>&lt;svg viewBox="20 60 700 1200 "&gt;</v>
      </c>
      <c r="C197" t="s">
        <v>592</v>
      </c>
      <c r="D197" t="s">
        <v>484</v>
      </c>
      <c r="E197" t="s">
        <v>486</v>
      </c>
    </row>
    <row r="198" spans="1:29" x14ac:dyDescent="0.3">
      <c r="E198" t="s">
        <v>488</v>
      </c>
    </row>
    <row r="199" spans="1:29" x14ac:dyDescent="0.3">
      <c r="B199" t="str">
        <f>C199</f>
        <v>&lt;g id="BASE_MAP"&gt;</v>
      </c>
      <c r="C199" t="s">
        <v>233</v>
      </c>
      <c r="J199" t="s">
        <v>1062</v>
      </c>
    </row>
    <row r="200" spans="1:29" s="13" customFormat="1" x14ac:dyDescent="0.3">
      <c r="A200" s="13" t="s">
        <v>358</v>
      </c>
    </row>
    <row r="201" spans="1:29" x14ac:dyDescent="0.3">
      <c r="B201" t="str">
        <f>C201</f>
        <v>&lt;g id="Polygons"&gt;</v>
      </c>
      <c r="C201" t="s">
        <v>264</v>
      </c>
    </row>
    <row r="202" spans="1:29" x14ac:dyDescent="0.3">
      <c r="A202" t="s">
        <v>2</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272</v>
      </c>
      <c r="D202" s="6">
        <f>(ROUND(MAX($Q$158:$Q$177)*0.25,0)+VLOOKUP(A202,$P$158:$Q$177,2))/MAX($Q$158:$Q$177)</f>
        <v>1</v>
      </c>
      <c r="E202" t="s">
        <v>273</v>
      </c>
      <c r="F202" t="s">
        <v>270</v>
      </c>
      <c r="G202" t="str">
        <f t="shared" ref="G202:G221" si="10">A202</f>
        <v>Auckland</v>
      </c>
      <c r="H202" t="s">
        <v>274</v>
      </c>
      <c r="I202" t="s">
        <v>271</v>
      </c>
      <c r="J202" t="s">
        <v>1062</v>
      </c>
      <c r="K202" t="s">
        <v>265</v>
      </c>
      <c r="L202" t="s">
        <v>271</v>
      </c>
      <c r="M202" t="s">
        <v>1062</v>
      </c>
      <c r="P202" t="s">
        <v>266</v>
      </c>
      <c r="Q202" t="s">
        <v>271</v>
      </c>
      <c r="R202" t="s">
        <v>1062</v>
      </c>
      <c r="S202" t="s">
        <v>267</v>
      </c>
      <c r="T202" t="s">
        <v>271</v>
      </c>
      <c r="U202" t="s">
        <v>1062</v>
      </c>
      <c r="V202" t="s">
        <v>268</v>
      </c>
      <c r="W202" t="s">
        <v>271</v>
      </c>
      <c r="X202" t="s">
        <v>1062</v>
      </c>
      <c r="Y202" t="s">
        <v>269</v>
      </c>
      <c r="Z202" t="s">
        <v>271</v>
      </c>
      <c r="AA202" t="s">
        <v>1062</v>
      </c>
      <c r="AB202" t="s">
        <v>231</v>
      </c>
      <c r="AC202" t="s">
        <v>372</v>
      </c>
    </row>
    <row r="203" spans="1:29" x14ac:dyDescent="0.3">
      <c r="A203" t="s">
        <v>3</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272</v>
      </c>
      <c r="D203" s="6">
        <f t="shared" ref="D203:D221" si="11">(ROUND(MAX($Q$158:$Q$177)*0.25,0)+VLOOKUP(A203,$P$158:$Q$177,2))/MAX($Q$158:$Q$177)</f>
        <v>0.1</v>
      </c>
      <c r="E203" t="s">
        <v>273</v>
      </c>
      <c r="F203" t="s">
        <v>270</v>
      </c>
      <c r="G203" t="str">
        <f t="shared" si="10"/>
        <v>Bay of Plenty</v>
      </c>
      <c r="H203" t="s">
        <v>275</v>
      </c>
      <c r="I203" t="s">
        <v>271</v>
      </c>
      <c r="J203" t="s">
        <v>1062</v>
      </c>
      <c r="K203" t="s">
        <v>320</v>
      </c>
      <c r="L203" t="s">
        <v>271</v>
      </c>
      <c r="M203" t="s">
        <v>1062</v>
      </c>
      <c r="P203" t="s">
        <v>321</v>
      </c>
      <c r="Q203" t="s">
        <v>271</v>
      </c>
      <c r="R203" t="s">
        <v>1062</v>
      </c>
      <c r="S203" t="s">
        <v>322</v>
      </c>
      <c r="T203" t="s">
        <v>271</v>
      </c>
      <c r="U203" t="s">
        <v>1062</v>
      </c>
      <c r="V203" t="s">
        <v>323</v>
      </c>
      <c r="W203" t="s">
        <v>271</v>
      </c>
      <c r="X203" t="s">
        <v>1062</v>
      </c>
      <c r="AB203" t="s">
        <v>231</v>
      </c>
      <c r="AC203" t="s">
        <v>373</v>
      </c>
    </row>
    <row r="204" spans="1:29" x14ac:dyDescent="0.3">
      <c r="A204" t="s">
        <v>4</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272</v>
      </c>
      <c r="D204" s="6">
        <f t="shared" si="11"/>
        <v>0.1</v>
      </c>
      <c r="E204" t="s">
        <v>273</v>
      </c>
      <c r="F204" t="s">
        <v>270</v>
      </c>
      <c r="G204" t="str">
        <f t="shared" si="10"/>
        <v>Canterbury</v>
      </c>
      <c r="H204" t="s">
        <v>319</v>
      </c>
      <c r="I204" t="s">
        <v>271</v>
      </c>
      <c r="J204" t="s">
        <v>1062</v>
      </c>
      <c r="AB204" t="s">
        <v>231</v>
      </c>
      <c r="AC204" t="s">
        <v>262</v>
      </c>
    </row>
    <row r="205" spans="1:29" x14ac:dyDescent="0.3">
      <c r="A205" t="s">
        <v>5</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272</v>
      </c>
      <c r="D205" s="6">
        <f t="shared" si="11"/>
        <v>0.1</v>
      </c>
      <c r="E205" t="s">
        <v>273</v>
      </c>
      <c r="F205" t="s">
        <v>270</v>
      </c>
      <c r="G205" t="str">
        <f t="shared" si="10"/>
        <v>Capital and Coast</v>
      </c>
      <c r="H205" t="s">
        <v>286</v>
      </c>
      <c r="I205" t="s">
        <v>271</v>
      </c>
      <c r="J205" t="s">
        <v>1062</v>
      </c>
      <c r="AB205" t="s">
        <v>231</v>
      </c>
    </row>
    <row r="206" spans="1:29" x14ac:dyDescent="0.3">
      <c r="A206" t="s">
        <v>6</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272</v>
      </c>
      <c r="D206" s="6">
        <f t="shared" si="11"/>
        <v>0.1</v>
      </c>
      <c r="E206" t="s">
        <v>273</v>
      </c>
      <c r="F206" t="s">
        <v>270</v>
      </c>
      <c r="G206" t="str">
        <f t="shared" si="10"/>
        <v>Counties Manukau</v>
      </c>
      <c r="H206" t="s">
        <v>287</v>
      </c>
      <c r="I206" t="s">
        <v>271</v>
      </c>
      <c r="J206" t="s">
        <v>1062</v>
      </c>
      <c r="AB206" t="s">
        <v>231</v>
      </c>
    </row>
    <row r="207" spans="1:29" x14ac:dyDescent="0.3">
      <c r="A207" t="s">
        <v>7</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272</v>
      </c>
      <c r="D207" s="6">
        <f t="shared" si="11"/>
        <v>0.1</v>
      </c>
      <c r="E207" t="s">
        <v>273</v>
      </c>
      <c r="F207" t="s">
        <v>270</v>
      </c>
      <c r="G207" t="str">
        <f t="shared" si="10"/>
        <v>Hawke's Bay</v>
      </c>
      <c r="H207" t="s">
        <v>288</v>
      </c>
      <c r="I207" t="s">
        <v>271</v>
      </c>
      <c r="J207" t="s">
        <v>1062</v>
      </c>
      <c r="AB207" t="s">
        <v>231</v>
      </c>
    </row>
    <row r="208" spans="1:29" x14ac:dyDescent="0.3">
      <c r="A208" t="s">
        <v>13</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272</v>
      </c>
      <c r="D208" s="6">
        <f t="shared" si="11"/>
        <v>0.1</v>
      </c>
      <c r="E208" t="s">
        <v>273</v>
      </c>
      <c r="F208" t="s">
        <v>270</v>
      </c>
      <c r="G208" t="str">
        <f t="shared" si="10"/>
        <v>Hutt Valley</v>
      </c>
      <c r="H208" t="s">
        <v>289</v>
      </c>
      <c r="I208" t="s">
        <v>271</v>
      </c>
      <c r="J208" t="s">
        <v>1062</v>
      </c>
      <c r="AB208" t="s">
        <v>231</v>
      </c>
    </row>
    <row r="209" spans="1:47" x14ac:dyDescent="0.3">
      <c r="A209" t="s">
        <v>17</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272</v>
      </c>
      <c r="D209" s="6">
        <f t="shared" si="11"/>
        <v>0.1</v>
      </c>
      <c r="E209" t="s">
        <v>273</v>
      </c>
      <c r="F209" t="s">
        <v>270</v>
      </c>
      <c r="G209" t="str">
        <f t="shared" si="10"/>
        <v>Lakes</v>
      </c>
      <c r="H209" t="s">
        <v>290</v>
      </c>
      <c r="I209" t="s">
        <v>271</v>
      </c>
      <c r="J209" t="s">
        <v>1062</v>
      </c>
      <c r="AB209" t="s">
        <v>231</v>
      </c>
    </row>
    <row r="210" spans="1:47" x14ac:dyDescent="0.3">
      <c r="A210" t="s">
        <v>14</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272</v>
      </c>
      <c r="D210" s="6">
        <f t="shared" si="11"/>
        <v>0.1</v>
      </c>
      <c r="E210" t="s">
        <v>273</v>
      </c>
      <c r="F210" t="s">
        <v>270</v>
      </c>
      <c r="G210" t="str">
        <f t="shared" si="10"/>
        <v>MidCentral</v>
      </c>
      <c r="H210" t="s">
        <v>291</v>
      </c>
      <c r="I210" t="s">
        <v>271</v>
      </c>
      <c r="J210" t="s">
        <v>1062</v>
      </c>
      <c r="K210" t="s">
        <v>276</v>
      </c>
      <c r="L210" t="s">
        <v>271</v>
      </c>
      <c r="M210" t="s">
        <v>1062</v>
      </c>
      <c r="AB210" t="s">
        <v>231</v>
      </c>
    </row>
    <row r="211" spans="1:47" x14ac:dyDescent="0.3">
      <c r="A211" t="s">
        <v>8</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272</v>
      </c>
      <c r="D211" s="6">
        <f t="shared" si="11"/>
        <v>0.1</v>
      </c>
      <c r="E211" t="s">
        <v>273</v>
      </c>
      <c r="F211" t="s">
        <v>270</v>
      </c>
      <c r="G211" t="str">
        <f t="shared" si="10"/>
        <v>Nelson Marlborough</v>
      </c>
      <c r="H211" t="s">
        <v>292</v>
      </c>
      <c r="I211" t="s">
        <v>271</v>
      </c>
      <c r="J211" t="s">
        <v>1062</v>
      </c>
      <c r="K211" t="s">
        <v>293</v>
      </c>
      <c r="L211" t="s">
        <v>271</v>
      </c>
      <c r="M211" t="s">
        <v>294</v>
      </c>
      <c r="P211" t="s">
        <v>277</v>
      </c>
      <c r="Q211" t="s">
        <v>271</v>
      </c>
      <c r="R211" t="s">
        <v>1062</v>
      </c>
      <c r="S211" t="s">
        <v>277</v>
      </c>
      <c r="T211" t="s">
        <v>271</v>
      </c>
      <c r="U211" t="s">
        <v>1062</v>
      </c>
      <c r="V211" t="s">
        <v>295</v>
      </c>
      <c r="W211" t="s">
        <v>271</v>
      </c>
      <c r="X211" t="s">
        <v>1062</v>
      </c>
      <c r="Y211" t="s">
        <v>278</v>
      </c>
      <c r="Z211" t="s">
        <v>271</v>
      </c>
      <c r="AA211" t="s">
        <v>1062</v>
      </c>
      <c r="AB211" t="s">
        <v>231</v>
      </c>
    </row>
    <row r="212" spans="1:47" x14ac:dyDescent="0.3">
      <c r="A212" t="s">
        <v>18</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272</v>
      </c>
      <c r="D212" s="6">
        <f t="shared" si="11"/>
        <v>0.1</v>
      </c>
      <c r="E212" t="s">
        <v>273</v>
      </c>
      <c r="F212" t="s">
        <v>270</v>
      </c>
      <c r="G212" t="str">
        <f t="shared" si="10"/>
        <v>Northland</v>
      </c>
      <c r="H212" t="s">
        <v>296</v>
      </c>
      <c r="I212" t="s">
        <v>271</v>
      </c>
      <c r="J212" t="s">
        <v>1062</v>
      </c>
      <c r="K212" t="s">
        <v>297</v>
      </c>
      <c r="L212" t="s">
        <v>271</v>
      </c>
      <c r="M212" t="s">
        <v>1062</v>
      </c>
      <c r="P212" t="s">
        <v>298</v>
      </c>
      <c r="Q212" t="s">
        <v>271</v>
      </c>
      <c r="R212" t="s">
        <v>1062</v>
      </c>
      <c r="S212" t="s">
        <v>299</v>
      </c>
      <c r="T212" t="s">
        <v>271</v>
      </c>
      <c r="U212" t="s">
        <v>1062</v>
      </c>
      <c r="V212" t="s">
        <v>300</v>
      </c>
      <c r="W212" t="s">
        <v>271</v>
      </c>
      <c r="X212" t="s">
        <v>1062</v>
      </c>
      <c r="Y212" t="s">
        <v>279</v>
      </c>
      <c r="Z212" t="s">
        <v>271</v>
      </c>
      <c r="AA212" t="s">
        <v>1062</v>
      </c>
      <c r="AB212" t="s">
        <v>231</v>
      </c>
    </row>
    <row r="213" spans="1:47" x14ac:dyDescent="0.3">
      <c r="A213" t="s">
        <v>9</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272</v>
      </c>
      <c r="D213" s="6">
        <f t="shared" si="11"/>
        <v>0.1</v>
      </c>
      <c r="E213" t="s">
        <v>273</v>
      </c>
      <c r="F213" t="s">
        <v>270</v>
      </c>
      <c r="G213" t="str">
        <f t="shared" si="10"/>
        <v>South Canterbury</v>
      </c>
      <c r="H213" t="s">
        <v>301</v>
      </c>
      <c r="I213" t="s">
        <v>271</v>
      </c>
      <c r="J213" t="s">
        <v>1062</v>
      </c>
      <c r="AB213" t="s">
        <v>231</v>
      </c>
    </row>
    <row r="214" spans="1:47" s="12" customFormat="1" x14ac:dyDescent="0.3">
      <c r="A214" t="s">
        <v>10</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272</v>
      </c>
      <c r="D214" s="6">
        <f t="shared" si="11"/>
        <v>0.1</v>
      </c>
      <c r="E214" s="12" t="s">
        <v>273</v>
      </c>
      <c r="F214" s="12" t="s">
        <v>270</v>
      </c>
      <c r="G214" s="12" t="str">
        <f t="shared" si="10"/>
        <v>Southern</v>
      </c>
      <c r="H214" s="12" t="s">
        <v>318</v>
      </c>
      <c r="I214" s="12" t="s">
        <v>271</v>
      </c>
      <c r="J214" t="s">
        <v>1062</v>
      </c>
      <c r="K214" s="12" t="s">
        <v>302</v>
      </c>
      <c r="L214" s="12" t="s">
        <v>271</v>
      </c>
      <c r="M214" t="s">
        <v>1062</v>
      </c>
      <c r="N214"/>
      <c r="O214"/>
      <c r="P214" s="12" t="s">
        <v>303</v>
      </c>
      <c r="Q214" s="12" t="s">
        <v>271</v>
      </c>
      <c r="R214" t="s">
        <v>1062</v>
      </c>
      <c r="S214" s="12" t="s">
        <v>280</v>
      </c>
      <c r="T214" s="12" t="s">
        <v>271</v>
      </c>
      <c r="U214" t="s">
        <v>1062</v>
      </c>
      <c r="V214" s="12" t="s">
        <v>304</v>
      </c>
      <c r="W214" s="12" t="s">
        <v>271</v>
      </c>
      <c r="X214" t="s">
        <v>1062</v>
      </c>
      <c r="Y214" s="12" t="s">
        <v>281</v>
      </c>
      <c r="Z214" s="12" t="s">
        <v>271</v>
      </c>
      <c r="AA214" t="s">
        <v>1062</v>
      </c>
      <c r="AB214" s="12" t="s">
        <v>282</v>
      </c>
      <c r="AC214" s="12" t="s">
        <v>263</v>
      </c>
      <c r="AD214" s="12" t="s">
        <v>271</v>
      </c>
      <c r="AE214" t="s">
        <v>1062</v>
      </c>
      <c r="AF214" s="12" t="s">
        <v>305</v>
      </c>
      <c r="AG214" s="12" t="s">
        <v>271</v>
      </c>
      <c r="AH214" t="s">
        <v>1062</v>
      </c>
      <c r="AI214" s="12" t="s">
        <v>306</v>
      </c>
      <c r="AJ214" s="12" t="s">
        <v>271</v>
      </c>
      <c r="AK214" t="s">
        <v>1062</v>
      </c>
      <c r="AL214" s="12" t="s">
        <v>283</v>
      </c>
      <c r="AM214" s="12" t="s">
        <v>271</v>
      </c>
      <c r="AN214" t="s">
        <v>1062</v>
      </c>
      <c r="AO214" s="12" t="s">
        <v>284</v>
      </c>
      <c r="AP214" s="12" t="s">
        <v>271</v>
      </c>
      <c r="AQ214" t="s">
        <v>1062</v>
      </c>
      <c r="AR214" t="s">
        <v>307</v>
      </c>
      <c r="AS214" s="12" t="s">
        <v>271</v>
      </c>
      <c r="AT214" t="s">
        <v>1062</v>
      </c>
      <c r="AU214" t="s">
        <v>231</v>
      </c>
    </row>
    <row r="215" spans="1:47" x14ac:dyDescent="0.3">
      <c r="A215" t="s">
        <v>212</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272</v>
      </c>
      <c r="D215" s="6">
        <f t="shared" si="11"/>
        <v>0.1</v>
      </c>
      <c r="E215" t="s">
        <v>273</v>
      </c>
      <c r="F215" t="s">
        <v>270</v>
      </c>
      <c r="G215" t="str">
        <f t="shared" si="10"/>
        <v>Tairāwhiti</v>
      </c>
      <c r="H215" t="s">
        <v>308</v>
      </c>
      <c r="I215" t="s">
        <v>271</v>
      </c>
      <c r="J215" t="s">
        <v>1062</v>
      </c>
      <c r="AB215" t="s">
        <v>231</v>
      </c>
    </row>
    <row r="216" spans="1:47" x14ac:dyDescent="0.3">
      <c r="A216" t="s">
        <v>15</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272</v>
      </c>
      <c r="D216" s="6">
        <f t="shared" si="11"/>
        <v>0.1</v>
      </c>
      <c r="E216" t="s">
        <v>273</v>
      </c>
      <c r="F216" t="s">
        <v>270</v>
      </c>
      <c r="G216" t="str">
        <f t="shared" si="10"/>
        <v>Taranaki</v>
      </c>
      <c r="H216" t="s">
        <v>309</v>
      </c>
      <c r="I216" t="s">
        <v>271</v>
      </c>
      <c r="J216" t="s">
        <v>1062</v>
      </c>
      <c r="AB216" t="s">
        <v>231</v>
      </c>
    </row>
    <row r="217" spans="1:47" x14ac:dyDescent="0.3">
      <c r="A217" t="s">
        <v>11</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272</v>
      </c>
      <c r="D217" s="6">
        <f t="shared" si="11"/>
        <v>0.1</v>
      </c>
      <c r="E217" t="s">
        <v>273</v>
      </c>
      <c r="F217" t="s">
        <v>270</v>
      </c>
      <c r="G217" t="str">
        <f t="shared" si="10"/>
        <v>Waikato</v>
      </c>
      <c r="H217" t="s">
        <v>310</v>
      </c>
      <c r="I217" t="s">
        <v>271</v>
      </c>
      <c r="J217" t="s">
        <v>1062</v>
      </c>
      <c r="K217" t="s">
        <v>311</v>
      </c>
      <c r="L217" t="s">
        <v>271</v>
      </c>
      <c r="M217" t="s">
        <v>1062</v>
      </c>
      <c r="P217" t="s">
        <v>312</v>
      </c>
      <c r="Q217" t="s">
        <v>271</v>
      </c>
      <c r="R217" t="s">
        <v>1062</v>
      </c>
      <c r="S217" t="s">
        <v>313</v>
      </c>
      <c r="T217" t="s">
        <v>271</v>
      </c>
      <c r="U217" t="s">
        <v>1062</v>
      </c>
      <c r="V217" t="s">
        <v>314</v>
      </c>
      <c r="W217" t="s">
        <v>271</v>
      </c>
      <c r="X217" t="s">
        <v>1062</v>
      </c>
      <c r="AB217" t="s">
        <v>231</v>
      </c>
    </row>
    <row r="218" spans="1:47" x14ac:dyDescent="0.3">
      <c r="A218" t="s">
        <v>21</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272</v>
      </c>
      <c r="D218" s="6">
        <f t="shared" si="11"/>
        <v>0.1</v>
      </c>
      <c r="E218" t="s">
        <v>273</v>
      </c>
      <c r="F218" t="s">
        <v>270</v>
      </c>
      <c r="G218" t="str">
        <f t="shared" si="10"/>
        <v>Wairarapa</v>
      </c>
      <c r="H218" t="s">
        <v>315</v>
      </c>
      <c r="I218" t="s">
        <v>271</v>
      </c>
      <c r="J218" t="s">
        <v>1062</v>
      </c>
      <c r="AB218" t="s">
        <v>231</v>
      </c>
    </row>
    <row r="219" spans="1:47" x14ac:dyDescent="0.3">
      <c r="A219" t="s">
        <v>826</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272</v>
      </c>
      <c r="D219" s="6">
        <f t="shared" si="11"/>
        <v>0.1</v>
      </c>
      <c r="E219" t="s">
        <v>273</v>
      </c>
      <c r="F219" t="s">
        <v>270</v>
      </c>
      <c r="G219" t="str">
        <f t="shared" si="10"/>
        <v>Waitematā</v>
      </c>
      <c r="H219" t="s">
        <v>385</v>
      </c>
      <c r="I219" t="s">
        <v>271</v>
      </c>
      <c r="J219" t="s">
        <v>1062</v>
      </c>
      <c r="K219" t="s">
        <v>285</v>
      </c>
      <c r="L219" t="s">
        <v>271</v>
      </c>
      <c r="M219" t="s">
        <v>1062</v>
      </c>
      <c r="AB219" t="s">
        <v>231</v>
      </c>
    </row>
    <row r="220" spans="1:47" x14ac:dyDescent="0.3">
      <c r="A220" t="s">
        <v>20</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272</v>
      </c>
      <c r="D220" s="6">
        <f t="shared" si="11"/>
        <v>0.1</v>
      </c>
      <c r="E220" t="s">
        <v>273</v>
      </c>
      <c r="F220" t="s">
        <v>270</v>
      </c>
      <c r="G220" t="str">
        <f t="shared" si="10"/>
        <v>West Coast</v>
      </c>
      <c r="H220" t="s">
        <v>316</v>
      </c>
      <c r="I220" t="s">
        <v>271</v>
      </c>
      <c r="J220" t="s">
        <v>1062</v>
      </c>
      <c r="AB220" t="s">
        <v>231</v>
      </c>
    </row>
    <row r="221" spans="1:47" x14ac:dyDescent="0.3">
      <c r="A221" t="s">
        <v>16</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272</v>
      </c>
      <c r="D221" s="6">
        <f t="shared" si="11"/>
        <v>0.1</v>
      </c>
      <c r="E221" t="s">
        <v>273</v>
      </c>
      <c r="F221" t="s">
        <v>270</v>
      </c>
      <c r="G221" t="str">
        <f t="shared" si="10"/>
        <v>Whanganui</v>
      </c>
      <c r="H221" t="s">
        <v>317</v>
      </c>
      <c r="I221" t="s">
        <v>271</v>
      </c>
      <c r="J221" t="s">
        <v>1062</v>
      </c>
      <c r="AB221" t="s">
        <v>231</v>
      </c>
    </row>
    <row r="222" spans="1:47" x14ac:dyDescent="0.3">
      <c r="A222" s="3"/>
      <c r="B222" t="str">
        <f>C222</f>
        <v>&lt;/g&gt;</v>
      </c>
      <c r="C222" t="s">
        <v>231</v>
      </c>
    </row>
    <row r="223" spans="1:47" s="13" customFormat="1" x14ac:dyDescent="0.3">
      <c r="A223" s="14" t="s">
        <v>356</v>
      </c>
      <c r="E223" s="10" t="s">
        <v>466</v>
      </c>
      <c r="F223" t="s">
        <v>347</v>
      </c>
      <c r="G223">
        <v>0.75</v>
      </c>
    </row>
    <row r="224" spans="1:47" x14ac:dyDescent="0.3">
      <c r="B224" t="str">
        <f>C224</f>
        <v>&lt;g id="Borders"&gt;</v>
      </c>
      <c r="C224" t="s">
        <v>324</v>
      </c>
    </row>
    <row r="225" spans="2:8" x14ac:dyDescent="0.3">
      <c r="B225" t="str">
        <f>CONCATENATE(,C225,$D$225,$E$225,$F$225,$G$225,$H$225)</f>
        <v>&lt;path d="M385.58,243.3s-.35.18-.89-.36-.74-.26-.63-1.1a8.62,8.62,0,0,0,.15-1.88,5.74,5.74,0,0,1,.09-2,6,6,0,0,0,.43-1.61,8.38,8.38,0,0,1,.26-1.91,3.17,3.17,0,0,1,1.24-2.18"  fill="none" stroke="#191970" stroke-width="0.75"&gt;&lt;/path&gt;</v>
      </c>
      <c r="C225" t="s">
        <v>350</v>
      </c>
      <c r="D225" t="s">
        <v>355</v>
      </c>
      <c r="E225" t="s">
        <v>466</v>
      </c>
      <c r="F225" t="s">
        <v>362</v>
      </c>
      <c r="G225">
        <v>0.75</v>
      </c>
      <c r="H225" t="s">
        <v>348</v>
      </c>
    </row>
    <row r="226" spans="2:8" x14ac:dyDescent="0.3">
      <c r="B226" t="str">
        <f t="shared" ref="B226:B243" si="12">CONCATENATE(,C226,$D$225,$E$225,$F$225,$G$225,$H$225)</f>
        <v>&lt;path d="M397.13,235.31l-.47,1.82a4.33,4.33,0,0,1-.68,1.93,3.56,3.56,0,0,1-1.09,1.16c-.64.43-2.28,1.66-2.28,1.66" fill="none" stroke="#191970" stroke-width="0.75"&gt;&lt;/path&gt;</v>
      </c>
      <c r="C226" t="s">
        <v>349</v>
      </c>
    </row>
    <row r="227" spans="2:8" x14ac:dyDescent="0.3">
      <c r="B227" t="str">
        <f t="shared" si="12"/>
        <v>&lt;path d="M373.42,200.72a14.68,14.68,0,0,0,3.44-2.1,18.32,18.32,0,0,1,2.82-2.3c1.54-1,1.45-.41,2.81-2s4.3-5.21,4.3-5.21"  fill="none" stroke="#191970" stroke-width="0.75"&gt;&lt;/path&gt;</v>
      </c>
      <c r="C227" t="s">
        <v>351</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326</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327</v>
      </c>
    </row>
    <row r="230" spans="2:8" x14ac:dyDescent="0.3">
      <c r="B230" t="str">
        <f t="shared" si="12"/>
        <v>&lt;path d="M524,365.64l-.3,2.07s1.82,4.9,3.64,5.18,1.86,2.05,3.64.28-.14-.84,3.5-1.26,5.12-1.81,5.95-.05a24,24,0,0,1,1.45,3.83c.67,2-.36,3,1.45,4s1.59,2.91,2.25,4.73l2,5.48" fill="none" stroke="#191970" stroke-width="0.75"&gt;&lt;/path&gt;</v>
      </c>
      <c r="C230" t="s">
        <v>352</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328</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329</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330</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330</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331</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332</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333</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353</v>
      </c>
    </row>
    <row r="239" spans="2:8" x14ac:dyDescent="0.3">
      <c r="B239" t="str">
        <f t="shared" si="12"/>
        <v>&lt;path d="M415.59,542.86a10.51,10.51,0,0,1,3.12-.35,32.62,32.62,0,0,0,4.34-.09c1.54-.11,2.23-3.22,5.22-.37" fill="none" stroke="#191970" stroke-width="0.75"&gt;&lt;/path&gt;</v>
      </c>
      <c r="C239" t="s">
        <v>354</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334</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335</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336</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337</v>
      </c>
    </row>
    <row r="244" spans="1:6" x14ac:dyDescent="0.3">
      <c r="B244" t="str">
        <f>C244</f>
        <v>&lt;/g&gt;</v>
      </c>
      <c r="C244" t="s">
        <v>231</v>
      </c>
    </row>
    <row r="245" spans="1:6" s="13" customFormat="1" x14ac:dyDescent="0.3">
      <c r="A245" s="13" t="s">
        <v>357</v>
      </c>
      <c r="B245" s="13" t="s">
        <v>263</v>
      </c>
      <c r="C245" s="13" t="s">
        <v>263</v>
      </c>
      <c r="E245" t="s">
        <v>347</v>
      </c>
    </row>
    <row r="246" spans="1:6" x14ac:dyDescent="0.3">
      <c r="B246" t="str">
        <f>C246</f>
        <v>&lt;g id="Lakes"&gt;</v>
      </c>
      <c r="C246" t="s">
        <v>325</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338</v>
      </c>
      <c r="D247" t="s">
        <v>271</v>
      </c>
      <c r="E247" t="s">
        <v>347</v>
      </c>
      <c r="F247" t="s">
        <v>348</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339</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340</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341</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342</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343</v>
      </c>
    </row>
    <row r="253" spans="1:6" x14ac:dyDescent="0.3">
      <c r="B253" t="str">
        <f t="shared" si="13"/>
        <v>&lt;path d="M82,821.31a1.23,1.23,0,0,1-1.1-1,10.37,10.37,0,0,0-.61-2.1,8.53,8.53,0,0,0-1.09-2.62c-.32-.41-.77-.65-1-1.35s-.07-.85-.07-.85c1.05.62,1.05.62,1.55,1.43a5.12,5.12,0,0,1,1,1.92,10.11,10.11,0,0,1,.79,2.51C81.56,820.19,82.38,821.41,82,821.31Z" fill="#fff"&gt;&lt;/path&gt;</v>
      </c>
      <c r="C253" t="s">
        <v>344</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345</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346</v>
      </c>
    </row>
    <row r="256" spans="1:6" x14ac:dyDescent="0.3">
      <c r="B256" t="str">
        <f>C256</f>
        <v>&lt;/g&gt;</v>
      </c>
      <c r="C256" t="s">
        <v>231</v>
      </c>
    </row>
    <row r="257" spans="1:33" x14ac:dyDescent="0.3">
      <c r="B257" t="s">
        <v>263</v>
      </c>
    </row>
    <row r="259" spans="1:33" x14ac:dyDescent="0.3">
      <c r="D259" t="s">
        <v>522</v>
      </c>
      <c r="J259" t="s">
        <v>239</v>
      </c>
    </row>
    <row r="260" spans="1:33" s="13" customFormat="1" x14ac:dyDescent="0.3">
      <c r="A260" s="13" t="s">
        <v>359</v>
      </c>
      <c r="V260" t="s">
        <v>461</v>
      </c>
      <c r="W260" t="s">
        <v>465</v>
      </c>
      <c r="X260"/>
      <c r="Y260" t="s">
        <v>462</v>
      </c>
      <c r="Z260" t="s">
        <v>465</v>
      </c>
      <c r="AC260" t="s">
        <v>461</v>
      </c>
      <c r="AD260" t="s">
        <v>465</v>
      </c>
      <c r="AE260"/>
      <c r="AF260" t="s">
        <v>462</v>
      </c>
      <c r="AG260" t="s">
        <v>465</v>
      </c>
    </row>
    <row r="261" spans="1:33" x14ac:dyDescent="0.3">
      <c r="B261" t="str">
        <f>C261</f>
        <v>&lt;g id="LABELS"&gt;</v>
      </c>
      <c r="C261" t="s">
        <v>230</v>
      </c>
      <c r="J261" t="s">
        <v>523</v>
      </c>
      <c r="V261" t="s">
        <v>463</v>
      </c>
      <c r="W261" t="s">
        <v>464</v>
      </c>
      <c r="Y261" t="s">
        <v>463</v>
      </c>
      <c r="Z261" t="s">
        <v>464</v>
      </c>
      <c r="AC261" t="s">
        <v>463</v>
      </c>
      <c r="AD261" t="s">
        <v>464</v>
      </c>
      <c r="AF261" t="s">
        <v>463</v>
      </c>
      <c r="AG261" t="s">
        <v>464</v>
      </c>
    </row>
    <row r="263" spans="1:33" x14ac:dyDescent="0.3">
      <c r="A263" t="s">
        <v>2</v>
      </c>
      <c r="B263" t="str">
        <f>CONCATENATE($C$263,A263,$D$263,E263," ",F263,$G$263,$H$263,A263,$J$263)</f>
        <v>&lt;g id="Auckland" transform="translate(470 150)"&gt;    &lt;text text-anchor="middle" y="30" class=""&gt;Auckland&lt;/text&gt;&lt;/g&gt;</v>
      </c>
      <c r="C263" t="s">
        <v>234</v>
      </c>
      <c r="D263" t="s">
        <v>235</v>
      </c>
      <c r="E263" s="4">
        <f>V263</f>
        <v>470</v>
      </c>
      <c r="F263" s="4">
        <f>W263</f>
        <v>150</v>
      </c>
      <c r="G263" t="s">
        <v>237</v>
      </c>
      <c r="H263" t="s">
        <v>238</v>
      </c>
      <c r="I263" t="s">
        <v>2</v>
      </c>
      <c r="J263" t="s">
        <v>239</v>
      </c>
      <c r="K263" t="str">
        <f>Tooltips!B4</f>
        <v>&lt;title&gt;Auckland DHB @Pop = 441100 ,   Confirmed  = Total, new today= Change in last 24 hours ,Active Active ,Recovered Recovered ,Deaths Deceased, &lt;/title&gt;</v>
      </c>
      <c r="L263" t="s">
        <v>236</v>
      </c>
      <c r="P263" s="15" t="str">
        <f>LEFT(L263,(FIND(" ",L263,1)-1))</f>
        <v>323</v>
      </c>
      <c r="Q263" t="str">
        <f>MID(L263,FIND(" ",L263,1)+1,256)</f>
        <v>276.79</v>
      </c>
      <c r="V263" s="30">
        <v>470</v>
      </c>
      <c r="W263" s="30">
        <v>150</v>
      </c>
      <c r="X263" s="41" t="s">
        <v>2</v>
      </c>
      <c r="Y263" s="31">
        <v>535</v>
      </c>
      <c r="Z263" s="31">
        <v>180</v>
      </c>
      <c r="AC263" s="30">
        <v>450</v>
      </c>
      <c r="AD263" s="30">
        <v>150</v>
      </c>
      <c r="AE263" s="32" t="s">
        <v>2</v>
      </c>
      <c r="AF263" s="31">
        <v>510</v>
      </c>
      <c r="AG263" s="31">
        <v>180</v>
      </c>
    </row>
    <row r="264" spans="1:33" x14ac:dyDescent="0.3">
      <c r="A264" t="s">
        <v>3</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240</v>
      </c>
      <c r="P264" s="15" t="str">
        <f t="shared" ref="P264:P282" si="17">LEFT(L264,(FIND(" ",L264,1)-1))</f>
        <v>555.83</v>
      </c>
      <c r="Q264" t="str">
        <f>MID(L264,FIND(" ",L264,1)+1,256)</f>
        <v>261.02</v>
      </c>
      <c r="V264" s="30">
        <v>545</v>
      </c>
      <c r="W264" s="30">
        <v>230</v>
      </c>
      <c r="X264" s="41" t="s">
        <v>3</v>
      </c>
      <c r="Y264" s="31">
        <v>610</v>
      </c>
      <c r="Z264" s="30">
        <v>260</v>
      </c>
      <c r="AC264" s="30">
        <v>545</v>
      </c>
      <c r="AD264" s="30">
        <v>261.02</v>
      </c>
      <c r="AE264" s="32" t="s">
        <v>3</v>
      </c>
      <c r="AF264" s="31">
        <v>610</v>
      </c>
      <c r="AG264" s="30">
        <v>290</v>
      </c>
    </row>
    <row r="265" spans="1:33" x14ac:dyDescent="0.3">
      <c r="A265" t="s">
        <v>4</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241</v>
      </c>
      <c r="P265" s="15" t="str">
        <f t="shared" si="17"/>
        <v>349.06</v>
      </c>
      <c r="Q265" t="str">
        <f t="shared" ref="Q265:Q282" si="18">MID(L265,FIND(" ",L265,1)+1,256)</f>
        <v>680.71</v>
      </c>
      <c r="V265" s="30">
        <v>349.06</v>
      </c>
      <c r="W265" s="30">
        <v>680.71</v>
      </c>
      <c r="X265" s="41" t="s">
        <v>4</v>
      </c>
      <c r="Y265" s="31">
        <v>410</v>
      </c>
      <c r="Z265" s="31">
        <v>710.71</v>
      </c>
      <c r="AC265" s="30">
        <v>349.06</v>
      </c>
      <c r="AD265" s="30">
        <v>680.71</v>
      </c>
      <c r="AE265" s="32" t="s">
        <v>4</v>
      </c>
      <c r="AF265" s="31">
        <v>410</v>
      </c>
      <c r="AG265" s="31">
        <v>710.71</v>
      </c>
    </row>
    <row r="266" spans="1:33" x14ac:dyDescent="0.3">
      <c r="A266" t="s">
        <v>5</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242</v>
      </c>
      <c r="P266" s="15" t="str">
        <f t="shared" si="17"/>
        <v>272.99</v>
      </c>
      <c r="Q266" t="str">
        <f t="shared" si="18"/>
        <v>469.5</v>
      </c>
      <c r="V266" s="30">
        <v>350</v>
      </c>
      <c r="W266" s="30">
        <v>500</v>
      </c>
      <c r="X266" s="41" t="s">
        <v>5</v>
      </c>
      <c r="Y266" s="31">
        <v>270</v>
      </c>
      <c r="Z266" s="30">
        <v>530</v>
      </c>
      <c r="AC266" s="30">
        <v>350</v>
      </c>
      <c r="AD266" s="30">
        <v>500</v>
      </c>
      <c r="AE266" s="32" t="s">
        <v>5</v>
      </c>
      <c r="AF266" s="31">
        <v>270</v>
      </c>
      <c r="AG266" s="30">
        <v>530</v>
      </c>
    </row>
    <row r="267" spans="1:33" x14ac:dyDescent="0.3">
      <c r="A267" t="s">
        <v>6</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243</v>
      </c>
      <c r="P267" s="15" t="str">
        <f t="shared" si="17"/>
        <v>480.28</v>
      </c>
      <c r="Q267" t="str">
        <f t="shared" si="18"/>
        <v>219.19</v>
      </c>
      <c r="V267" s="30">
        <v>320</v>
      </c>
      <c r="W267" s="31">
        <v>250</v>
      </c>
      <c r="X267" s="41" t="s">
        <v>6</v>
      </c>
      <c r="Y267" s="31">
        <v>230</v>
      </c>
      <c r="Z267" s="31">
        <v>280</v>
      </c>
      <c r="AC267" s="30">
        <v>320</v>
      </c>
      <c r="AD267" s="31">
        <v>250</v>
      </c>
      <c r="AE267" s="32" t="s">
        <v>6</v>
      </c>
      <c r="AF267" s="31">
        <v>230</v>
      </c>
      <c r="AG267" s="31">
        <v>280</v>
      </c>
    </row>
    <row r="268" spans="1:33" x14ac:dyDescent="0.3">
      <c r="A268" t="s">
        <v>7</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244</v>
      </c>
      <c r="P268" s="15" t="str">
        <f t="shared" si="17"/>
        <v>548.78</v>
      </c>
      <c r="Q268" t="str">
        <f t="shared" si="18"/>
        <v>425.51</v>
      </c>
      <c r="V268" s="30">
        <v>570</v>
      </c>
      <c r="W268" s="30">
        <v>400</v>
      </c>
      <c r="X268" s="41" t="s">
        <v>7</v>
      </c>
      <c r="Y268" s="31">
        <v>640</v>
      </c>
      <c r="Z268" s="31">
        <v>430</v>
      </c>
      <c r="AC268" s="30">
        <v>570</v>
      </c>
      <c r="AD268" s="30">
        <v>400</v>
      </c>
      <c r="AE268" s="32" t="s">
        <v>7</v>
      </c>
      <c r="AF268" s="31">
        <v>640</v>
      </c>
      <c r="AG268" s="31">
        <v>430</v>
      </c>
    </row>
    <row r="269" spans="1:33" x14ac:dyDescent="0.3">
      <c r="A269" t="s">
        <v>13</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245</v>
      </c>
      <c r="P269" s="15" t="str">
        <f t="shared" si="17"/>
        <v>410.82</v>
      </c>
      <c r="Q269" t="str">
        <f t="shared" si="18"/>
        <v>600.18</v>
      </c>
      <c r="V269" s="30">
        <v>460</v>
      </c>
      <c r="W269" s="30">
        <v>555</v>
      </c>
      <c r="X269" s="41" t="s">
        <v>13</v>
      </c>
      <c r="Y269" s="31">
        <v>520</v>
      </c>
      <c r="Z269" s="31">
        <v>585</v>
      </c>
      <c r="AC269" s="30">
        <v>460</v>
      </c>
      <c r="AD269" s="30">
        <v>555</v>
      </c>
      <c r="AE269" s="32" t="s">
        <v>13</v>
      </c>
      <c r="AF269" s="31">
        <v>520</v>
      </c>
      <c r="AG269" s="31">
        <v>585</v>
      </c>
    </row>
    <row r="270" spans="1:33" x14ac:dyDescent="0.3">
      <c r="A270" t="s">
        <v>17</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246</v>
      </c>
      <c r="P270" s="15" t="str">
        <f t="shared" si="17"/>
        <v>448.43</v>
      </c>
      <c r="Q270" t="str">
        <f t="shared" si="18"/>
        <v>375.11</v>
      </c>
      <c r="V270" s="39">
        <v>468.43</v>
      </c>
      <c r="W270" s="39">
        <v>370</v>
      </c>
      <c r="X270" s="41" t="s">
        <v>17</v>
      </c>
      <c r="Y270" s="39">
        <v>530</v>
      </c>
      <c r="Z270" s="39">
        <v>370</v>
      </c>
      <c r="AC270" s="39">
        <v>468.43</v>
      </c>
      <c r="AD270" s="39">
        <v>381.11</v>
      </c>
      <c r="AE270" s="38" t="s">
        <v>17</v>
      </c>
      <c r="AF270" s="39">
        <v>530</v>
      </c>
      <c r="AG270" s="39">
        <v>410</v>
      </c>
    </row>
    <row r="271" spans="1:33" x14ac:dyDescent="0.3">
      <c r="A271" t="s">
        <v>14</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247</v>
      </c>
      <c r="P271" s="15" t="str">
        <f t="shared" si="17"/>
        <v>530.2</v>
      </c>
      <c r="Q271" t="str">
        <f t="shared" si="18"/>
        <v>473.26</v>
      </c>
      <c r="V271" s="30">
        <v>530.20000000000005</v>
      </c>
      <c r="W271" s="30">
        <v>490</v>
      </c>
      <c r="X271" s="41" t="s">
        <v>14</v>
      </c>
      <c r="Y271" s="31">
        <v>590</v>
      </c>
      <c r="Z271" s="31">
        <v>520</v>
      </c>
      <c r="AA271" s="40"/>
      <c r="AC271" s="30">
        <v>530.20000000000005</v>
      </c>
      <c r="AD271" s="30">
        <v>490</v>
      </c>
      <c r="AE271" s="32" t="s">
        <v>14</v>
      </c>
      <c r="AF271" s="31">
        <v>590</v>
      </c>
      <c r="AG271" s="31">
        <v>520</v>
      </c>
    </row>
    <row r="272" spans="1:33" x14ac:dyDescent="0.3">
      <c r="A272" t="s">
        <v>8</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248</v>
      </c>
      <c r="P272" s="15" t="str">
        <f t="shared" si="17"/>
        <v>246.24</v>
      </c>
      <c r="Q272" t="str">
        <f t="shared" si="18"/>
        <v>541.89</v>
      </c>
      <c r="V272" s="30">
        <v>250</v>
      </c>
      <c r="W272" s="30">
        <v>541.89</v>
      </c>
      <c r="X272" s="41" t="s">
        <v>8</v>
      </c>
      <c r="Y272" s="31">
        <v>160</v>
      </c>
      <c r="Z272" s="30">
        <v>570</v>
      </c>
      <c r="AC272" s="30">
        <v>250</v>
      </c>
      <c r="AD272" s="30">
        <v>541.89</v>
      </c>
      <c r="AE272" s="32" t="s">
        <v>8</v>
      </c>
      <c r="AF272" s="31">
        <v>160</v>
      </c>
      <c r="AG272" s="30">
        <v>570</v>
      </c>
    </row>
    <row r="273" spans="1:33" x14ac:dyDescent="0.3">
      <c r="A273" t="s">
        <v>18</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249</v>
      </c>
      <c r="P273" s="15" t="str">
        <f t="shared" si="17"/>
        <v>402.4</v>
      </c>
      <c r="Q273" t="str">
        <f t="shared" si="18"/>
        <v>119.64</v>
      </c>
      <c r="V273" s="33">
        <v>260</v>
      </c>
      <c r="W273" s="34">
        <v>119.64</v>
      </c>
      <c r="X273" s="41" t="s">
        <v>18</v>
      </c>
      <c r="Y273" s="36">
        <v>210</v>
      </c>
      <c r="Z273" s="31">
        <v>149.63999999999999</v>
      </c>
      <c r="AC273" s="33">
        <v>260</v>
      </c>
      <c r="AD273" s="34">
        <v>119.64</v>
      </c>
      <c r="AE273" s="35" t="s">
        <v>18</v>
      </c>
      <c r="AF273" s="36">
        <v>210</v>
      </c>
      <c r="AG273" s="31">
        <v>149.63999999999999</v>
      </c>
    </row>
    <row r="274" spans="1:33" x14ac:dyDescent="0.3">
      <c r="A274" t="s">
        <v>9</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250</v>
      </c>
      <c r="P274" s="15" t="str">
        <f t="shared" si="17"/>
        <v>308.14</v>
      </c>
      <c r="Q274" t="str">
        <f t="shared" si="18"/>
        <v>768.18</v>
      </c>
      <c r="V274" s="30">
        <v>308.14</v>
      </c>
      <c r="W274" s="30">
        <v>768.18</v>
      </c>
      <c r="X274" s="41" t="s">
        <v>9</v>
      </c>
      <c r="Y274" s="31">
        <v>385</v>
      </c>
      <c r="Z274" s="31">
        <v>798.18</v>
      </c>
      <c r="AC274" s="30">
        <v>308.14</v>
      </c>
      <c r="AD274" s="30">
        <v>768.18</v>
      </c>
      <c r="AE274" s="32" t="s">
        <v>9</v>
      </c>
      <c r="AF274" s="31">
        <v>385</v>
      </c>
      <c r="AG274" s="31">
        <v>798.18</v>
      </c>
    </row>
    <row r="275" spans="1:33" x14ac:dyDescent="0.3">
      <c r="A275" t="s">
        <v>10</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251</v>
      </c>
      <c r="P275" s="15" t="str">
        <f t="shared" si="17"/>
        <v>121.24</v>
      </c>
      <c r="Q275" t="str">
        <f t="shared" si="18"/>
        <v>905.89</v>
      </c>
      <c r="V275" s="30">
        <v>235</v>
      </c>
      <c r="W275" s="31">
        <v>895.89</v>
      </c>
      <c r="X275" s="41" t="s">
        <v>10</v>
      </c>
      <c r="Y275" s="31">
        <v>300</v>
      </c>
      <c r="Z275" s="31">
        <v>930</v>
      </c>
      <c r="AC275" s="30">
        <v>235</v>
      </c>
      <c r="AD275" s="31">
        <v>895.89</v>
      </c>
      <c r="AE275" s="32" t="s">
        <v>10</v>
      </c>
      <c r="AF275" s="31">
        <v>300</v>
      </c>
      <c r="AG275" s="31">
        <v>930</v>
      </c>
    </row>
    <row r="276" spans="1:33" x14ac:dyDescent="0.3">
      <c r="A276" t="s">
        <v>212</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252</v>
      </c>
      <c r="P276" s="15" t="str">
        <f t="shared" si="17"/>
        <v>570.02</v>
      </c>
      <c r="Q276" t="str">
        <f t="shared" si="18"/>
        <v>363.17</v>
      </c>
      <c r="V276" s="30">
        <v>600</v>
      </c>
      <c r="W276" s="30">
        <v>330</v>
      </c>
      <c r="X276" s="41" t="s">
        <v>19</v>
      </c>
      <c r="Y276" s="31">
        <v>650</v>
      </c>
      <c r="Z276" s="31">
        <v>360</v>
      </c>
      <c r="AC276" s="30">
        <v>600</v>
      </c>
      <c r="AD276" s="30">
        <v>330</v>
      </c>
      <c r="AE276" s="32" t="s">
        <v>19</v>
      </c>
      <c r="AF276" s="31">
        <v>650</v>
      </c>
      <c r="AG276" s="31">
        <v>360</v>
      </c>
    </row>
    <row r="277" spans="1:33" x14ac:dyDescent="0.3">
      <c r="A277" t="s">
        <v>15</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253</v>
      </c>
      <c r="P277" s="15" t="str">
        <f t="shared" si="17"/>
        <v>353.8</v>
      </c>
      <c r="Q277" t="str">
        <f t="shared" si="18"/>
        <v>362.04</v>
      </c>
      <c r="V277" s="30">
        <v>310</v>
      </c>
      <c r="W277" s="31">
        <v>375</v>
      </c>
      <c r="X277" s="41" t="s">
        <v>15</v>
      </c>
      <c r="Y277" s="31">
        <v>260</v>
      </c>
      <c r="Z277" s="31">
        <v>405</v>
      </c>
      <c r="AC277" s="30">
        <v>310</v>
      </c>
      <c r="AD277" s="31">
        <v>375</v>
      </c>
      <c r="AE277" s="32" t="s">
        <v>15</v>
      </c>
      <c r="AF277" s="31">
        <v>260</v>
      </c>
      <c r="AG277" s="31">
        <v>405</v>
      </c>
    </row>
    <row r="278" spans="1:33" x14ac:dyDescent="0.3">
      <c r="A278" t="s">
        <v>11</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254</v>
      </c>
      <c r="P278" s="15" t="str">
        <f t="shared" si="17"/>
        <v>350.68</v>
      </c>
      <c r="Q278" t="str">
        <f t="shared" si="18"/>
        <v>309.9</v>
      </c>
      <c r="V278" s="30">
        <v>360</v>
      </c>
      <c r="W278" s="30">
        <v>309.89999999999998</v>
      </c>
      <c r="X278" s="41" t="s">
        <v>11</v>
      </c>
      <c r="Y278" s="31">
        <v>300</v>
      </c>
      <c r="Z278" s="31">
        <v>339.9</v>
      </c>
      <c r="AC278" s="30">
        <v>360</v>
      </c>
      <c r="AD278" s="30">
        <v>309.89999999999998</v>
      </c>
      <c r="AE278" s="32" t="s">
        <v>11</v>
      </c>
      <c r="AF278" s="31">
        <v>300</v>
      </c>
      <c r="AG278" s="31">
        <v>339.9</v>
      </c>
    </row>
    <row r="279" spans="1:33" x14ac:dyDescent="0.3">
      <c r="A279" t="s">
        <v>21</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255</v>
      </c>
      <c r="P279" s="15" t="str">
        <f t="shared" si="17"/>
        <v>518</v>
      </c>
      <c r="Q279" t="str">
        <f t="shared" si="18"/>
        <v>528.12</v>
      </c>
      <c r="V279" s="37">
        <v>500</v>
      </c>
      <c r="W279" s="37">
        <v>525</v>
      </c>
      <c r="X279" s="41" t="s">
        <v>21</v>
      </c>
      <c r="Y279" s="39">
        <v>550</v>
      </c>
      <c r="Z279" s="39">
        <v>555</v>
      </c>
      <c r="AC279" s="37">
        <v>500</v>
      </c>
      <c r="AD279" s="37">
        <v>525</v>
      </c>
      <c r="AE279" s="38" t="s">
        <v>21</v>
      </c>
      <c r="AF279" s="39">
        <v>550</v>
      </c>
      <c r="AG279" s="39">
        <v>555</v>
      </c>
    </row>
    <row r="280" spans="1:33" x14ac:dyDescent="0.3">
      <c r="A280" t="s">
        <v>826</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256</v>
      </c>
      <c r="P280" s="15" t="str">
        <f t="shared" si="17"/>
        <v>436.93</v>
      </c>
      <c r="Q280" t="str">
        <f t="shared" si="18"/>
        <v>179.19</v>
      </c>
      <c r="V280" s="30">
        <v>300</v>
      </c>
      <c r="W280" s="31">
        <v>200</v>
      </c>
      <c r="X280" s="41" t="s">
        <v>12</v>
      </c>
      <c r="Y280" s="31">
        <v>230</v>
      </c>
      <c r="Z280" s="31">
        <v>230</v>
      </c>
      <c r="AC280" s="30">
        <v>300</v>
      </c>
      <c r="AD280" s="31">
        <v>200</v>
      </c>
      <c r="AE280" s="32" t="s">
        <v>12</v>
      </c>
      <c r="AF280" s="31">
        <v>240</v>
      </c>
      <c r="AG280" s="31">
        <v>230</v>
      </c>
    </row>
    <row r="281" spans="1:33" x14ac:dyDescent="0.3">
      <c r="A281" t="s">
        <v>20</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257</v>
      </c>
      <c r="P281" s="15" t="str">
        <f t="shared" si="17"/>
        <v>174.07</v>
      </c>
      <c r="Q281" t="str">
        <f t="shared" si="18"/>
        <v>623.96</v>
      </c>
      <c r="V281" s="37">
        <v>174.07</v>
      </c>
      <c r="W281" s="37">
        <v>623.96</v>
      </c>
      <c r="X281" s="41" t="s">
        <v>20</v>
      </c>
      <c r="Y281" s="39">
        <v>123</v>
      </c>
      <c r="Z281" s="37">
        <v>653</v>
      </c>
      <c r="AC281" s="37">
        <v>174.07</v>
      </c>
      <c r="AD281" s="37">
        <v>623.96</v>
      </c>
      <c r="AE281" s="38" t="s">
        <v>20</v>
      </c>
      <c r="AF281" s="39">
        <v>123</v>
      </c>
      <c r="AG281" s="37">
        <v>653</v>
      </c>
    </row>
    <row r="282" spans="1:33" ht="15.75" thickBot="1" x14ac:dyDescent="0.35">
      <c r="A282" t="s">
        <v>16</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258</v>
      </c>
      <c r="P282" s="15" t="str">
        <f t="shared" si="17"/>
        <v>353.79</v>
      </c>
      <c r="Q282" t="str">
        <f t="shared" si="18"/>
        <v>427.95</v>
      </c>
      <c r="V282" s="37">
        <v>380</v>
      </c>
      <c r="W282" s="37">
        <v>450</v>
      </c>
      <c r="X282" s="42" t="s">
        <v>16</v>
      </c>
      <c r="Y282" s="39">
        <v>325</v>
      </c>
      <c r="Z282" s="37">
        <v>480</v>
      </c>
      <c r="AC282" s="37">
        <v>380</v>
      </c>
      <c r="AD282" s="37">
        <v>450</v>
      </c>
      <c r="AE282" s="38" t="s">
        <v>16</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231</v>
      </c>
      <c r="V284" s="15"/>
      <c r="W284" s="15"/>
      <c r="X284" s="15"/>
    </row>
    <row r="285" spans="1:33" ht="15.75" thickBot="1" x14ac:dyDescent="0.35">
      <c r="V285" s="15"/>
      <c r="W285" s="15"/>
      <c r="X285" s="15"/>
    </row>
    <row r="286" spans="1:33" s="13" customFormat="1" x14ac:dyDescent="0.3">
      <c r="A286" s="14" t="s">
        <v>360</v>
      </c>
      <c r="G286" s="13" t="s">
        <v>260</v>
      </c>
      <c r="H286" s="13" t="s">
        <v>261</v>
      </c>
      <c r="J286" s="10"/>
      <c r="L286" s="13">
        <v>0.125</v>
      </c>
      <c r="V286" s="22" t="s">
        <v>461</v>
      </c>
      <c r="W286" s="23" t="s">
        <v>465</v>
      </c>
      <c r="X286" s="23"/>
      <c r="Y286" s="16" t="s">
        <v>462</v>
      </c>
      <c r="Z286" s="17" t="s">
        <v>465</v>
      </c>
    </row>
    <row r="287" spans="1:33" x14ac:dyDescent="0.3">
      <c r="B287" t="str">
        <f>C287</f>
        <v>&lt;g id="DOTS"&gt;</v>
      </c>
      <c r="C287" t="s">
        <v>232</v>
      </c>
      <c r="J287" s="10"/>
      <c r="V287" s="24" t="s">
        <v>463</v>
      </c>
      <c r="W287" s="25" t="s">
        <v>464</v>
      </c>
      <c r="X287" s="25"/>
      <c r="Y287" s="18" t="s">
        <v>463</v>
      </c>
      <c r="Z287" s="19" t="s">
        <v>464</v>
      </c>
    </row>
    <row r="288" spans="1:33" x14ac:dyDescent="0.3">
      <c r="A288" t="s">
        <v>2</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552</v>
      </c>
      <c r="D288" t="s">
        <v>235</v>
      </c>
      <c r="E288" s="4">
        <f t="shared" ref="E288:F294" si="19">Y263</f>
        <v>535</v>
      </c>
      <c r="F288" s="4">
        <f t="shared" si="19"/>
        <v>180</v>
      </c>
      <c r="G288" t="s">
        <v>237</v>
      </c>
      <c r="H288" t="s">
        <v>259</v>
      </c>
      <c r="I288">
        <f>$L$286*M288+12.5</f>
        <v>12.625</v>
      </c>
      <c r="J288" t="s">
        <v>371</v>
      </c>
      <c r="K288" t="s">
        <v>372</v>
      </c>
      <c r="L288" t="s">
        <v>555</v>
      </c>
      <c r="M288" s="6">
        <f>VLOOKUP($A288,$P$158:$W$177,8)</f>
        <v>1</v>
      </c>
      <c r="N288" s="6">
        <f>VLOOKUP($A288,$P$158:$V$177,2)</f>
        <v>1</v>
      </c>
      <c r="O288" s="6">
        <f>VLOOKUP($A288,$P$158:$V$177,3)</f>
        <v>177</v>
      </c>
      <c r="P288" t="s">
        <v>239</v>
      </c>
      <c r="R288" t="s">
        <v>426</v>
      </c>
      <c r="S288" t="s">
        <v>427</v>
      </c>
      <c r="V288" s="24" t="s">
        <v>386</v>
      </c>
      <c r="W288" s="25" t="s">
        <v>387</v>
      </c>
      <c r="X288" s="28" t="s">
        <v>2</v>
      </c>
      <c r="Y288" s="18" t="s">
        <v>426</v>
      </c>
      <c r="Z288" s="19" t="s">
        <v>427</v>
      </c>
    </row>
    <row r="289" spans="1:26" x14ac:dyDescent="0.3">
      <c r="A289" t="s">
        <v>3</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372</v>
      </c>
      <c r="M289" s="6">
        <f t="shared" ref="M289:M307" si="21">VLOOKUP($A289,$P$158:$W$177,8)</f>
        <v>0</v>
      </c>
      <c r="N289" s="6">
        <f t="shared" ref="N289:N307" si="22">VLOOKUP($A289,$P$158:$V$177,2)</f>
        <v>0.1</v>
      </c>
      <c r="O289" s="6">
        <f t="shared" ref="O289:O307" si="23">VLOOKUP($A289,$P$158:$V$177,3)</f>
        <v>47</v>
      </c>
      <c r="R289" t="s">
        <v>428</v>
      </c>
      <c r="S289" t="s">
        <v>429</v>
      </c>
      <c r="V289" s="24" t="s">
        <v>388</v>
      </c>
      <c r="W289" s="25" t="s">
        <v>389</v>
      </c>
      <c r="X289" s="28" t="s">
        <v>3</v>
      </c>
      <c r="Y289" s="18" t="s">
        <v>428</v>
      </c>
      <c r="Z289" s="19" t="s">
        <v>429</v>
      </c>
    </row>
    <row r="290" spans="1:26" x14ac:dyDescent="0.3">
      <c r="A290" t="s">
        <v>4</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372</v>
      </c>
      <c r="M290" s="6">
        <f t="shared" si="21"/>
        <v>0</v>
      </c>
      <c r="N290" s="6">
        <f t="shared" si="22"/>
        <v>0.1</v>
      </c>
      <c r="O290" s="6">
        <f t="shared" si="23"/>
        <v>152</v>
      </c>
      <c r="R290" t="s">
        <v>430</v>
      </c>
      <c r="S290" t="s">
        <v>431</v>
      </c>
      <c r="V290" s="24" t="s">
        <v>390</v>
      </c>
      <c r="W290" s="25" t="s">
        <v>391</v>
      </c>
      <c r="X290" s="28" t="s">
        <v>4</v>
      </c>
      <c r="Y290" s="18" t="s">
        <v>430</v>
      </c>
      <c r="Z290" s="19" t="s">
        <v>431</v>
      </c>
    </row>
    <row r="291" spans="1:26" x14ac:dyDescent="0.3">
      <c r="A291" t="s">
        <v>5</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372</v>
      </c>
      <c r="M291" s="6">
        <f t="shared" si="21"/>
        <v>0</v>
      </c>
      <c r="N291" s="6">
        <f t="shared" si="22"/>
        <v>0.1</v>
      </c>
      <c r="O291" s="6">
        <f t="shared" si="23"/>
        <v>93</v>
      </c>
      <c r="R291" t="s">
        <v>432</v>
      </c>
      <c r="S291" t="s">
        <v>433</v>
      </c>
      <c r="V291" s="24" t="s">
        <v>392</v>
      </c>
      <c r="W291" s="25" t="s">
        <v>393</v>
      </c>
      <c r="X291" s="28" t="s">
        <v>5</v>
      </c>
      <c r="Y291" s="18" t="s">
        <v>432</v>
      </c>
      <c r="Z291" s="19" t="s">
        <v>433</v>
      </c>
    </row>
    <row r="292" spans="1:26" x14ac:dyDescent="0.3">
      <c r="A292" t="s">
        <v>6</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372</v>
      </c>
      <c r="M292" s="6">
        <f t="shared" si="21"/>
        <v>0</v>
      </c>
      <c r="N292" s="6">
        <f t="shared" si="22"/>
        <v>0.1</v>
      </c>
      <c r="O292" s="6">
        <f t="shared" si="23"/>
        <v>131</v>
      </c>
      <c r="R292" t="s">
        <v>434</v>
      </c>
      <c r="S292" t="s">
        <v>435</v>
      </c>
      <c r="V292" s="24" t="s">
        <v>394</v>
      </c>
      <c r="W292" s="25" t="s">
        <v>395</v>
      </c>
      <c r="X292" s="28" t="s">
        <v>6</v>
      </c>
      <c r="Y292" s="18" t="s">
        <v>434</v>
      </c>
      <c r="Z292" s="19" t="s">
        <v>435</v>
      </c>
    </row>
    <row r="293" spans="1:26" x14ac:dyDescent="0.3">
      <c r="A293" t="s">
        <v>7</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372</v>
      </c>
      <c r="M293" s="6">
        <f t="shared" si="21"/>
        <v>0</v>
      </c>
      <c r="N293" s="6">
        <f t="shared" si="22"/>
        <v>0.1</v>
      </c>
      <c r="O293" s="6">
        <f t="shared" si="23"/>
        <v>44</v>
      </c>
      <c r="R293" t="s">
        <v>436</v>
      </c>
      <c r="S293" t="s">
        <v>437</v>
      </c>
      <c r="V293" s="24" t="s">
        <v>396</v>
      </c>
      <c r="W293" s="25" t="s">
        <v>397</v>
      </c>
      <c r="X293" s="28" t="s">
        <v>7</v>
      </c>
      <c r="Y293" s="18" t="s">
        <v>436</v>
      </c>
      <c r="Z293" s="19" t="s">
        <v>437</v>
      </c>
    </row>
    <row r="294" spans="1:26" x14ac:dyDescent="0.3">
      <c r="A294" t="s">
        <v>13</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372</v>
      </c>
      <c r="M294" s="6">
        <f t="shared" si="21"/>
        <v>0</v>
      </c>
      <c r="N294" s="6">
        <f t="shared" si="22"/>
        <v>0.1</v>
      </c>
      <c r="O294" s="6">
        <f t="shared" si="23"/>
        <v>20</v>
      </c>
      <c r="R294" t="s">
        <v>398</v>
      </c>
      <c r="S294" t="s">
        <v>399</v>
      </c>
      <c r="V294" s="24" t="s">
        <v>398</v>
      </c>
      <c r="W294" s="25" t="s">
        <v>399</v>
      </c>
      <c r="X294" s="28" t="s">
        <v>13</v>
      </c>
      <c r="Y294" s="18" t="s">
        <v>398</v>
      </c>
      <c r="Z294" s="19" t="s">
        <v>399</v>
      </c>
    </row>
    <row r="295" spans="1:26" x14ac:dyDescent="0.3">
      <c r="A295" t="s">
        <v>17</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372</v>
      </c>
      <c r="M295" s="6">
        <f t="shared" si="21"/>
        <v>0</v>
      </c>
      <c r="N295" s="6">
        <f t="shared" si="22"/>
        <v>0.1</v>
      </c>
      <c r="O295" s="6">
        <f t="shared" si="23"/>
        <v>16</v>
      </c>
      <c r="R295" t="s">
        <v>438</v>
      </c>
      <c r="S295" t="s">
        <v>439</v>
      </c>
      <c r="V295" s="24" t="s">
        <v>400</v>
      </c>
      <c r="W295" s="25" t="s">
        <v>401</v>
      </c>
      <c r="X295" s="28" t="s">
        <v>17</v>
      </c>
      <c r="Y295" s="18" t="s">
        <v>438</v>
      </c>
      <c r="Z295" s="19" t="s">
        <v>439</v>
      </c>
    </row>
    <row r="296" spans="1:26" x14ac:dyDescent="0.3">
      <c r="A296" t="s">
        <v>14</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372</v>
      </c>
      <c r="M296" s="6">
        <f t="shared" si="21"/>
        <v>0</v>
      </c>
      <c r="N296" s="6">
        <f t="shared" si="22"/>
        <v>0.1</v>
      </c>
      <c r="O296" s="6">
        <f t="shared" si="23"/>
        <v>32</v>
      </c>
      <c r="R296" t="s">
        <v>440</v>
      </c>
      <c r="S296" t="s">
        <v>441</v>
      </c>
      <c r="V296" s="24" t="s">
        <v>402</v>
      </c>
      <c r="W296" s="25" t="s">
        <v>403</v>
      </c>
      <c r="X296" s="28" t="s">
        <v>14</v>
      </c>
      <c r="Y296" s="18" t="s">
        <v>440</v>
      </c>
      <c r="Z296" s="19" t="s">
        <v>441</v>
      </c>
    </row>
    <row r="297" spans="1:26" x14ac:dyDescent="0.3">
      <c r="A297" t="s">
        <v>8</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372</v>
      </c>
      <c r="M297" s="6">
        <f t="shared" si="21"/>
        <v>0</v>
      </c>
      <c r="N297" s="6">
        <f t="shared" si="22"/>
        <v>0.1</v>
      </c>
      <c r="O297" s="6">
        <f t="shared" si="23"/>
        <v>49</v>
      </c>
      <c r="R297" t="s">
        <v>442</v>
      </c>
      <c r="S297" t="s">
        <v>443</v>
      </c>
      <c r="V297" s="24" t="s">
        <v>404</v>
      </c>
      <c r="W297" s="25" t="s">
        <v>405</v>
      </c>
      <c r="X297" s="28" t="s">
        <v>8</v>
      </c>
      <c r="Y297" s="18" t="s">
        <v>442</v>
      </c>
      <c r="Z297" s="19" t="s">
        <v>443</v>
      </c>
    </row>
    <row r="298" spans="1:26" x14ac:dyDescent="0.3">
      <c r="A298" t="s">
        <v>18</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372</v>
      </c>
      <c r="M298" s="6">
        <f t="shared" si="21"/>
        <v>0</v>
      </c>
      <c r="N298" s="6">
        <f t="shared" si="22"/>
        <v>0.1</v>
      </c>
      <c r="O298" s="6">
        <f t="shared" si="23"/>
        <v>28</v>
      </c>
      <c r="R298" t="s">
        <v>444</v>
      </c>
      <c r="S298" t="s">
        <v>445</v>
      </c>
      <c r="V298" s="24" t="s">
        <v>406</v>
      </c>
      <c r="W298" s="25" t="s">
        <v>407</v>
      </c>
      <c r="X298" s="28" t="s">
        <v>18</v>
      </c>
      <c r="Y298" s="18" t="s">
        <v>444</v>
      </c>
      <c r="Z298" s="19" t="s">
        <v>445</v>
      </c>
    </row>
    <row r="299" spans="1:26" x14ac:dyDescent="0.3">
      <c r="A299" t="s">
        <v>9</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372</v>
      </c>
      <c r="M299" s="6">
        <f t="shared" si="21"/>
        <v>0</v>
      </c>
      <c r="N299" s="6">
        <f t="shared" si="22"/>
        <v>0.1</v>
      </c>
      <c r="O299" s="6">
        <f t="shared" si="23"/>
        <v>17</v>
      </c>
      <c r="R299" t="s">
        <v>446</v>
      </c>
      <c r="S299" t="s">
        <v>447</v>
      </c>
      <c r="V299" s="24" t="s">
        <v>408</v>
      </c>
      <c r="W299" s="25" t="s">
        <v>409</v>
      </c>
      <c r="X299" s="28" t="s">
        <v>9</v>
      </c>
      <c r="Y299" s="18" t="s">
        <v>446</v>
      </c>
      <c r="Z299" s="19" t="s">
        <v>447</v>
      </c>
    </row>
    <row r="300" spans="1:26" x14ac:dyDescent="0.3">
      <c r="A300" t="s">
        <v>10</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372</v>
      </c>
      <c r="M300" s="6">
        <f t="shared" si="21"/>
        <v>0</v>
      </c>
      <c r="N300" s="6">
        <f t="shared" si="22"/>
        <v>0.1</v>
      </c>
      <c r="O300" s="6">
        <f t="shared" si="23"/>
        <v>214</v>
      </c>
      <c r="R300" t="s">
        <v>448</v>
      </c>
      <c r="S300" t="s">
        <v>449</v>
      </c>
      <c r="V300" s="24" t="s">
        <v>410</v>
      </c>
      <c r="W300" s="25" t="s">
        <v>411</v>
      </c>
      <c r="X300" s="28" t="s">
        <v>10</v>
      </c>
      <c r="Y300" s="18" t="s">
        <v>448</v>
      </c>
      <c r="Z300" s="19" t="s">
        <v>449</v>
      </c>
    </row>
    <row r="301" spans="1:26" x14ac:dyDescent="0.3">
      <c r="A301" t="s">
        <v>212</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372</v>
      </c>
      <c r="M301" s="6">
        <f t="shared" si="21"/>
        <v>0</v>
      </c>
      <c r="N301" s="6">
        <f t="shared" si="22"/>
        <v>0.1</v>
      </c>
      <c r="O301" s="6">
        <f t="shared" si="23"/>
        <v>4</v>
      </c>
      <c r="R301" t="s">
        <v>412</v>
      </c>
      <c r="S301" t="s">
        <v>413</v>
      </c>
      <c r="V301" s="24" t="s">
        <v>412</v>
      </c>
      <c r="W301" s="25" t="s">
        <v>413</v>
      </c>
      <c r="X301" s="28" t="s">
        <v>19</v>
      </c>
      <c r="Y301" s="18" t="s">
        <v>412</v>
      </c>
      <c r="Z301" s="19" t="s">
        <v>413</v>
      </c>
    </row>
    <row r="302" spans="1:26" x14ac:dyDescent="0.3">
      <c r="A302" t="s">
        <v>15</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372</v>
      </c>
      <c r="M302" s="6">
        <f t="shared" si="21"/>
        <v>0</v>
      </c>
      <c r="N302" s="6">
        <f t="shared" si="22"/>
        <v>0.1</v>
      </c>
      <c r="O302" s="6">
        <f t="shared" si="23"/>
        <v>16</v>
      </c>
      <c r="R302" t="s">
        <v>450</v>
      </c>
      <c r="S302" t="s">
        <v>451</v>
      </c>
      <c r="V302" s="24" t="s">
        <v>414</v>
      </c>
      <c r="W302" s="25" t="s">
        <v>415</v>
      </c>
      <c r="X302" s="28" t="s">
        <v>15</v>
      </c>
      <c r="Y302" s="18" t="s">
        <v>450</v>
      </c>
      <c r="Z302" s="19" t="s">
        <v>451</v>
      </c>
    </row>
    <row r="303" spans="1:26" x14ac:dyDescent="0.3">
      <c r="A303" t="s">
        <v>11</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372</v>
      </c>
      <c r="M303" s="6">
        <f t="shared" si="21"/>
        <v>0</v>
      </c>
      <c r="N303" s="6">
        <f t="shared" si="22"/>
        <v>0.1</v>
      </c>
      <c r="O303" s="6">
        <f t="shared" si="23"/>
        <v>187</v>
      </c>
      <c r="R303" t="s">
        <v>452</v>
      </c>
      <c r="S303" t="s">
        <v>453</v>
      </c>
      <c r="V303" s="24" t="s">
        <v>416</v>
      </c>
      <c r="W303" s="25" t="s">
        <v>417</v>
      </c>
      <c r="X303" s="28" t="s">
        <v>11</v>
      </c>
      <c r="Y303" s="18" t="s">
        <v>452</v>
      </c>
      <c r="Z303" s="19" t="s">
        <v>453</v>
      </c>
    </row>
    <row r="304" spans="1:26" x14ac:dyDescent="0.3">
      <c r="A304" t="s">
        <v>21</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372</v>
      </c>
      <c r="M304" s="6">
        <f t="shared" si="21"/>
        <v>0</v>
      </c>
      <c r="N304" s="6">
        <f t="shared" si="22"/>
        <v>0.1</v>
      </c>
      <c r="O304" s="6">
        <f t="shared" si="23"/>
        <v>8</v>
      </c>
      <c r="R304" t="s">
        <v>454</v>
      </c>
      <c r="S304" t="s">
        <v>455</v>
      </c>
      <c r="V304" s="24" t="s">
        <v>418</v>
      </c>
      <c r="W304" s="25" t="s">
        <v>419</v>
      </c>
      <c r="X304" s="28" t="s">
        <v>21</v>
      </c>
      <c r="Y304" s="18" t="s">
        <v>454</v>
      </c>
      <c r="Z304" s="19" t="s">
        <v>455</v>
      </c>
    </row>
    <row r="305" spans="1:26" s="59" customFormat="1" x14ac:dyDescent="0.3">
      <c r="A305" s="59" t="s">
        <v>826</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372</v>
      </c>
      <c r="M305" s="6">
        <f t="shared" si="21"/>
        <v>0</v>
      </c>
      <c r="N305" s="6">
        <f t="shared" si="22"/>
        <v>0.1</v>
      </c>
      <c r="O305" s="6">
        <f t="shared" si="23"/>
        <v>233</v>
      </c>
      <c r="R305" s="59" t="s">
        <v>456</v>
      </c>
      <c r="S305" s="59" t="s">
        <v>395</v>
      </c>
      <c r="V305" s="61" t="s">
        <v>420</v>
      </c>
      <c r="W305" s="62" t="s">
        <v>421</v>
      </c>
      <c r="X305" s="63" t="s">
        <v>12</v>
      </c>
      <c r="Y305" s="64" t="s">
        <v>456</v>
      </c>
      <c r="Z305" s="65" t="s">
        <v>395</v>
      </c>
    </row>
    <row r="306" spans="1:26" x14ac:dyDescent="0.3">
      <c r="A306" t="s">
        <v>20</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372</v>
      </c>
      <c r="M306" s="6">
        <f t="shared" si="21"/>
        <v>0</v>
      </c>
      <c r="N306" s="6">
        <f t="shared" si="22"/>
        <v>0.1</v>
      </c>
      <c r="O306" s="6">
        <f t="shared" si="23"/>
        <v>4</v>
      </c>
      <c r="R306" t="s">
        <v>457</v>
      </c>
      <c r="S306" t="s">
        <v>458</v>
      </c>
      <c r="V306" s="24" t="s">
        <v>422</v>
      </c>
      <c r="W306" s="25" t="s">
        <v>423</v>
      </c>
      <c r="X306" s="28" t="s">
        <v>20</v>
      </c>
      <c r="Y306" s="18" t="s">
        <v>457</v>
      </c>
      <c r="Z306" s="19" t="s">
        <v>458</v>
      </c>
    </row>
    <row r="307" spans="1:26" ht="15.75" thickBot="1" x14ac:dyDescent="0.35">
      <c r="A307" t="s">
        <v>16</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372</v>
      </c>
      <c r="M307" s="6">
        <f t="shared" si="21"/>
        <v>0</v>
      </c>
      <c r="N307" s="6">
        <f t="shared" si="22"/>
        <v>0.1</v>
      </c>
      <c r="O307" s="6">
        <f t="shared" si="23"/>
        <v>4</v>
      </c>
      <c r="R307" t="s">
        <v>459</v>
      </c>
      <c r="S307" t="s">
        <v>460</v>
      </c>
      <c r="V307" s="26" t="s">
        <v>424</v>
      </c>
      <c r="W307" s="27" t="s">
        <v>425</v>
      </c>
      <c r="X307" s="29" t="s">
        <v>16</v>
      </c>
      <c r="Y307" s="20" t="s">
        <v>459</v>
      </c>
      <c r="Z307" s="21" t="s">
        <v>460</v>
      </c>
    </row>
    <row r="308" spans="1:26" x14ac:dyDescent="0.3">
      <c r="B308" t="str">
        <f>C308</f>
        <v>&lt;/g&gt;&lt;/g&gt;</v>
      </c>
      <c r="C308" t="s">
        <v>361</v>
      </c>
    </row>
    <row r="309" spans="1:26" x14ac:dyDescent="0.3">
      <c r="B309" t="str">
        <f>C309</f>
        <v>&lt;/svg&gt;</v>
      </c>
      <c r="C309" t="s">
        <v>369</v>
      </c>
    </row>
    <row r="310" spans="1:26" x14ac:dyDescent="0.3">
      <c r="B310" t="str">
        <f>C310</f>
        <v>&lt;/div&gt;</v>
      </c>
      <c r="C310" t="s">
        <v>474</v>
      </c>
      <c r="K310" t="s">
        <v>468</v>
      </c>
    </row>
    <row r="311" spans="1:26" x14ac:dyDescent="0.3">
      <c r="K311" t="s">
        <v>379</v>
      </c>
    </row>
    <row r="312" spans="1:26" x14ac:dyDescent="0.3">
      <c r="B312" t="str">
        <f>C312</f>
        <v>&lt;div id="data" align="right"&gt;</v>
      </c>
      <c r="C312" t="s">
        <v>590</v>
      </c>
      <c r="K312" s="10" t="s">
        <v>468</v>
      </c>
    </row>
    <row r="313" spans="1:26" x14ac:dyDescent="0.3">
      <c r="B313" t="str">
        <f>C313</f>
        <v>&lt;div id="data_table" align="left"&gt;</v>
      </c>
      <c r="C313" t="s">
        <v>588</v>
      </c>
      <c r="K313" s="10"/>
    </row>
    <row r="314" spans="1:26" x14ac:dyDescent="0.3">
      <c r="B314" t="str">
        <f>C314</f>
        <v>&lt;/div&gt;</v>
      </c>
      <c r="C314" t="s">
        <v>474</v>
      </c>
      <c r="K314" s="10"/>
    </row>
    <row r="315" spans="1:26" x14ac:dyDescent="0.3">
      <c r="B315" t="str">
        <f>C315</f>
        <v>&lt;br&gt;&lt;br&gt;</v>
      </c>
      <c r="C315" t="s">
        <v>602</v>
      </c>
      <c r="K315" s="10"/>
    </row>
    <row r="316" spans="1:26" x14ac:dyDescent="0.3">
      <c r="K316" s="10"/>
    </row>
    <row r="317" spans="1:26" x14ac:dyDescent="0.3">
      <c r="B317" t="str">
        <f>C317</f>
        <v>&lt;div id="chartdiv" style="width: 100%; height: 400px; background-color: #FFFFFF;" &gt;</v>
      </c>
      <c r="C317" t="s">
        <v>660</v>
      </c>
      <c r="E317" t="s">
        <v>599</v>
      </c>
    </row>
    <row r="318" spans="1:26" x14ac:dyDescent="0.3">
      <c r="B318" t="str">
        <f>C318</f>
        <v>&lt;/div&gt;</v>
      </c>
      <c r="C318" t="s">
        <v>474</v>
      </c>
    </row>
    <row r="320" spans="1:26" x14ac:dyDescent="0.3">
      <c r="B320" t="str">
        <f>C320</f>
        <v>&lt;/div&gt;</v>
      </c>
      <c r="C320" t="s">
        <v>474</v>
      </c>
    </row>
    <row r="322" spans="1:3" x14ac:dyDescent="0.3">
      <c r="B322" t="str">
        <f>C322</f>
        <v>&lt;/div&gt;</v>
      </c>
      <c r="C322" t="s">
        <v>474</v>
      </c>
    </row>
    <row r="323" spans="1:3" x14ac:dyDescent="0.3">
      <c r="B323" t="str">
        <f>C323</f>
        <v>&lt;/body&gt;</v>
      </c>
      <c r="C323" t="s">
        <v>370</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29"/>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25</v>
      </c>
      <c r="B1" s="6" t="s">
        <v>26</v>
      </c>
    </row>
    <row r="3" spans="1:2" x14ac:dyDescent="0.3">
      <c r="A3" t="s">
        <v>27</v>
      </c>
    </row>
    <row r="5" spans="1:2" x14ac:dyDescent="0.3">
      <c r="A5" t="s">
        <v>28</v>
      </c>
    </row>
    <row r="6" spans="1:2" x14ac:dyDescent="0.3">
      <c r="A6" t="s">
        <v>29</v>
      </c>
    </row>
    <row r="8" spans="1:2" x14ac:dyDescent="0.3">
      <c r="A8" t="s">
        <v>663</v>
      </c>
    </row>
    <row r="10" spans="1:2" x14ac:dyDescent="0.3">
      <c r="A10" t="s">
        <v>676</v>
      </c>
    </row>
    <row r="12" spans="1:2" x14ac:dyDescent="0.3">
      <c r="A12" t="s">
        <v>30</v>
      </c>
    </row>
    <row r="14" spans="1:2" x14ac:dyDescent="0.3">
      <c r="A14" t="s">
        <v>31</v>
      </c>
    </row>
    <row r="15" spans="1:2" x14ac:dyDescent="0.3">
      <c r="A15" t="s">
        <v>32</v>
      </c>
    </row>
    <row r="16" spans="1:2" x14ac:dyDescent="0.3">
      <c r="A16" t="s">
        <v>33</v>
      </c>
    </row>
    <row r="17" spans="1:1" x14ac:dyDescent="0.3">
      <c r="A17" t="s">
        <v>34</v>
      </c>
    </row>
    <row r="18" spans="1:1" x14ac:dyDescent="0.3">
      <c r="A18" t="s">
        <v>35</v>
      </c>
    </row>
    <row r="19" spans="1:1" x14ac:dyDescent="0.3">
      <c r="A19" t="s">
        <v>36</v>
      </c>
    </row>
    <row r="21" spans="1:1" x14ac:dyDescent="0.3">
      <c r="A21" t="s">
        <v>37</v>
      </c>
    </row>
    <row r="23" spans="1:1" x14ac:dyDescent="0.3">
      <c r="A23" t="s">
        <v>1050</v>
      </c>
    </row>
    <row r="25" spans="1:1" x14ac:dyDescent="0.3">
      <c r="A25" t="s">
        <v>1051</v>
      </c>
    </row>
    <row r="27" spans="1:1" x14ac:dyDescent="0.3">
      <c r="A27" t="s">
        <v>1052</v>
      </c>
    </row>
    <row r="29" spans="1:1" x14ac:dyDescent="0.3">
      <c r="A29" t="s">
        <v>38</v>
      </c>
    </row>
    <row r="31" spans="1:1" x14ac:dyDescent="0.3">
      <c r="A31" t="s">
        <v>39</v>
      </c>
    </row>
    <row r="33" spans="1:5" x14ac:dyDescent="0.3">
      <c r="A33" t="s">
        <v>1031</v>
      </c>
    </row>
    <row r="35" spans="1:5" x14ac:dyDescent="0.3">
      <c r="A35" t="s">
        <v>1032</v>
      </c>
    </row>
    <row r="37" spans="1:5" x14ac:dyDescent="0.3">
      <c r="A37" t="s">
        <v>1053</v>
      </c>
    </row>
    <row r="39" spans="1:5" x14ac:dyDescent="0.3">
      <c r="A39" t="s">
        <v>1024</v>
      </c>
    </row>
    <row r="41" spans="1:5" x14ac:dyDescent="0.3">
      <c r="A41" t="s">
        <v>1033</v>
      </c>
    </row>
    <row r="43" spans="1:5" x14ac:dyDescent="0.3">
      <c r="A43" t="s">
        <v>40</v>
      </c>
    </row>
    <row r="44" spans="1:5" x14ac:dyDescent="0.3">
      <c r="E44" s="5"/>
    </row>
    <row r="45" spans="1:5" x14ac:dyDescent="0.3">
      <c r="A45" t="s">
        <v>41</v>
      </c>
      <c r="E45" s="5"/>
    </row>
    <row r="46" spans="1:5" x14ac:dyDescent="0.3">
      <c r="E46" s="5"/>
    </row>
    <row r="47" spans="1:5" x14ac:dyDescent="0.3">
      <c r="A47" t="s">
        <v>42</v>
      </c>
      <c r="B47" t="s">
        <v>43</v>
      </c>
      <c r="C47" t="s">
        <v>44</v>
      </c>
      <c r="D47" t="s">
        <v>45</v>
      </c>
      <c r="E47" s="5" t="s">
        <v>1025</v>
      </c>
    </row>
    <row r="48" spans="1:5" x14ac:dyDescent="0.3">
      <c r="A48" t="s">
        <v>2</v>
      </c>
      <c r="B48" t="s">
        <v>46</v>
      </c>
      <c r="C48" t="s">
        <v>47</v>
      </c>
      <c r="D48" t="s">
        <v>48</v>
      </c>
      <c r="E48" s="5">
        <v>441100</v>
      </c>
    </row>
    <row r="49" spans="1:5" x14ac:dyDescent="0.3">
      <c r="A49" t="s">
        <v>3</v>
      </c>
      <c r="B49" t="s">
        <v>49</v>
      </c>
      <c r="C49" t="s">
        <v>50</v>
      </c>
      <c r="D49" t="s">
        <v>51</v>
      </c>
      <c r="E49" s="5">
        <v>207700</v>
      </c>
    </row>
    <row r="50" spans="1:5" x14ac:dyDescent="0.3">
      <c r="A50" t="s">
        <v>4</v>
      </c>
      <c r="B50" t="s">
        <v>52</v>
      </c>
      <c r="C50" t="s">
        <v>53</v>
      </c>
      <c r="D50" t="s">
        <v>833</v>
      </c>
      <c r="E50" s="5">
        <v>502000</v>
      </c>
    </row>
    <row r="51" spans="1:5" x14ac:dyDescent="0.3">
      <c r="A51" t="s">
        <v>5</v>
      </c>
      <c r="B51" t="s">
        <v>54</v>
      </c>
      <c r="C51" t="s">
        <v>55</v>
      </c>
      <c r="D51" t="s">
        <v>56</v>
      </c>
      <c r="E51" s="5">
        <v>288100</v>
      </c>
    </row>
    <row r="52" spans="1:5" x14ac:dyDescent="0.3">
      <c r="A52" t="s">
        <v>6</v>
      </c>
      <c r="B52" t="s">
        <v>57</v>
      </c>
      <c r="C52" t="s">
        <v>664</v>
      </c>
      <c r="D52" t="s">
        <v>58</v>
      </c>
      <c r="E52" s="5">
        <v>481700</v>
      </c>
    </row>
    <row r="53" spans="1:5" x14ac:dyDescent="0.3">
      <c r="A53" t="s">
        <v>7</v>
      </c>
      <c r="B53" t="s">
        <v>59</v>
      </c>
      <c r="C53" t="s">
        <v>60</v>
      </c>
      <c r="D53" t="s">
        <v>61</v>
      </c>
      <c r="E53" s="5">
        <v>153900</v>
      </c>
    </row>
    <row r="54" spans="1:5" x14ac:dyDescent="0.3">
      <c r="A54" t="s">
        <v>13</v>
      </c>
      <c r="B54" t="s">
        <v>62</v>
      </c>
      <c r="C54" t="s">
        <v>63</v>
      </c>
      <c r="D54" t="s">
        <v>64</v>
      </c>
      <c r="E54" s="5">
        <v>142700</v>
      </c>
    </row>
    <row r="55" spans="1:5" x14ac:dyDescent="0.3">
      <c r="A55" t="s">
        <v>17</v>
      </c>
      <c r="C55" t="s">
        <v>65</v>
      </c>
      <c r="D55" t="s">
        <v>1038</v>
      </c>
      <c r="E55" s="5">
        <v>101800</v>
      </c>
    </row>
    <row r="56" spans="1:5" x14ac:dyDescent="0.3">
      <c r="A56" t="s">
        <v>14</v>
      </c>
      <c r="B56" t="s">
        <v>66</v>
      </c>
      <c r="C56" t="s">
        <v>67</v>
      </c>
      <c r="D56" t="s">
        <v>68</v>
      </c>
      <c r="E56" s="5">
        <v>166000</v>
      </c>
    </row>
    <row r="57" spans="1:5" x14ac:dyDescent="0.3">
      <c r="A57" t="s">
        <v>8</v>
      </c>
      <c r="B57" t="s">
        <v>69</v>
      </c>
      <c r="C57" t="s">
        <v>70</v>
      </c>
      <c r="D57" t="s">
        <v>71</v>
      </c>
      <c r="E57" s="5">
        <v>136800</v>
      </c>
    </row>
    <row r="58" spans="1:5" x14ac:dyDescent="0.3">
      <c r="A58" t="s">
        <v>18</v>
      </c>
      <c r="B58" t="s">
        <v>72</v>
      </c>
      <c r="C58" t="s">
        <v>73</v>
      </c>
      <c r="D58" t="s">
        <v>74</v>
      </c>
      <c r="E58" s="5">
        <v>155800</v>
      </c>
    </row>
    <row r="59" spans="1:5" x14ac:dyDescent="0.3">
      <c r="A59" t="s">
        <v>9</v>
      </c>
      <c r="B59" t="s">
        <v>75</v>
      </c>
      <c r="C59" t="s">
        <v>76</v>
      </c>
      <c r="D59" t="s">
        <v>77</v>
      </c>
      <c r="E59" s="5">
        <v>55600</v>
      </c>
    </row>
    <row r="60" spans="1:5" x14ac:dyDescent="0.3">
      <c r="A60" t="s">
        <v>10</v>
      </c>
      <c r="B60" t="s">
        <v>78</v>
      </c>
      <c r="C60" t="s">
        <v>79</v>
      </c>
      <c r="D60" t="s">
        <v>80</v>
      </c>
      <c r="E60" s="5">
        <v>300400</v>
      </c>
    </row>
    <row r="61" spans="1:5" x14ac:dyDescent="0.3">
      <c r="A61" t="s">
        <v>212</v>
      </c>
      <c r="B61" t="s">
        <v>1029</v>
      </c>
      <c r="C61" t="s">
        <v>1030</v>
      </c>
      <c r="D61" t="s">
        <v>81</v>
      </c>
      <c r="E61" s="5">
        <v>46200</v>
      </c>
    </row>
    <row r="62" spans="1:5" x14ac:dyDescent="0.3">
      <c r="A62" t="s">
        <v>15</v>
      </c>
      <c r="B62" t="s">
        <v>82</v>
      </c>
      <c r="C62" t="s">
        <v>83</v>
      </c>
      <c r="D62" t="s">
        <v>84</v>
      </c>
      <c r="E62" s="5">
        <v>108300</v>
      </c>
    </row>
    <row r="63" spans="1:5" x14ac:dyDescent="0.3">
      <c r="A63" t="s">
        <v>11</v>
      </c>
      <c r="B63" t="s">
        <v>85</v>
      </c>
      <c r="C63" t="s">
        <v>86</v>
      </c>
      <c r="D63" t="s">
        <v>87</v>
      </c>
      <c r="E63" s="5">
        <v>365700</v>
      </c>
    </row>
    <row r="64" spans="1:5" x14ac:dyDescent="0.3">
      <c r="A64" t="s">
        <v>21</v>
      </c>
      <c r="B64" t="s">
        <v>88</v>
      </c>
      <c r="C64" t="s">
        <v>89</v>
      </c>
      <c r="D64" t="s">
        <v>90</v>
      </c>
      <c r="E64" s="5">
        <v>39900</v>
      </c>
    </row>
    <row r="65" spans="1:5" x14ac:dyDescent="0.3">
      <c r="A65" t="s">
        <v>12</v>
      </c>
      <c r="B65" t="s">
        <v>91</v>
      </c>
      <c r="C65" t="s">
        <v>92</v>
      </c>
      <c r="D65" t="s">
        <v>93</v>
      </c>
      <c r="E65" s="5">
        <v>528500</v>
      </c>
    </row>
    <row r="66" spans="1:5" x14ac:dyDescent="0.3">
      <c r="A66" t="s">
        <v>20</v>
      </c>
      <c r="B66" t="s">
        <v>94</v>
      </c>
      <c r="C66" t="s">
        <v>95</v>
      </c>
      <c r="D66" t="s">
        <v>96</v>
      </c>
      <c r="E66" s="5">
        <v>32600</v>
      </c>
    </row>
    <row r="67" spans="1:5" x14ac:dyDescent="0.3">
      <c r="A67" t="s">
        <v>16</v>
      </c>
      <c r="B67" t="s">
        <v>97</v>
      </c>
      <c r="C67" t="s">
        <v>98</v>
      </c>
      <c r="D67" t="s">
        <v>99</v>
      </c>
      <c r="E67" s="5">
        <v>63200</v>
      </c>
    </row>
    <row r="69" spans="1:5" x14ac:dyDescent="0.3">
      <c r="A69" t="s">
        <v>100</v>
      </c>
    </row>
    <row r="71" spans="1:5" x14ac:dyDescent="0.3">
      <c r="A71" t="s">
        <v>101</v>
      </c>
    </row>
    <row r="72" spans="1:5" x14ac:dyDescent="0.3">
      <c r="A72" t="s">
        <v>102</v>
      </c>
    </row>
    <row r="74" spans="1:5" x14ac:dyDescent="0.3">
      <c r="A74" t="s">
        <v>103</v>
      </c>
    </row>
    <row r="76" spans="1:5" x14ac:dyDescent="0.3">
      <c r="A76" t="s">
        <v>993</v>
      </c>
    </row>
    <row r="77" spans="1:5" x14ac:dyDescent="0.3">
      <c r="A77" t="s">
        <v>104</v>
      </c>
    </row>
    <row r="78" spans="1:5" x14ac:dyDescent="0.3">
      <c r="A78" t="s">
        <v>1034</v>
      </c>
    </row>
    <row r="79" spans="1:5" x14ac:dyDescent="0.3">
      <c r="A79" t="s">
        <v>105</v>
      </c>
    </row>
    <row r="80" spans="1:5" x14ac:dyDescent="0.3">
      <c r="A80" t="s">
        <v>1039</v>
      </c>
    </row>
    <row r="81" spans="1:3" x14ac:dyDescent="0.3">
      <c r="A81" t="s">
        <v>1026</v>
      </c>
    </row>
    <row r="82" spans="1:3" x14ac:dyDescent="0.3">
      <c r="A82" t="s">
        <v>1027</v>
      </c>
    </row>
    <row r="83" spans="1:3" x14ac:dyDescent="0.3">
      <c r="A83" t="s">
        <v>1028</v>
      </c>
    </row>
    <row r="85" spans="1:3" x14ac:dyDescent="0.3">
      <c r="A85" t="s">
        <v>106</v>
      </c>
    </row>
    <row r="87" spans="1:3" x14ac:dyDescent="0.3">
      <c r="A87" t="s">
        <v>107</v>
      </c>
    </row>
    <row r="89" spans="1:3" x14ac:dyDescent="0.3">
      <c r="A89" t="s">
        <v>108</v>
      </c>
    </row>
    <row r="91" spans="1:3" x14ac:dyDescent="0.3">
      <c r="A91" t="s">
        <v>109</v>
      </c>
    </row>
    <row r="93" spans="1:3" x14ac:dyDescent="0.3">
      <c r="A93" t="s">
        <v>110</v>
      </c>
    </row>
    <row r="95" spans="1:3" x14ac:dyDescent="0.3">
      <c r="A95" t="s">
        <v>111</v>
      </c>
    </row>
    <row r="96" spans="1:3" x14ac:dyDescent="0.3">
      <c r="A96" t="s">
        <v>112</v>
      </c>
      <c r="B96" t="s">
        <v>113</v>
      </c>
      <c r="C96" t="s">
        <v>2</v>
      </c>
    </row>
    <row r="97" spans="2:3" x14ac:dyDescent="0.3">
      <c r="C97" t="s">
        <v>3</v>
      </c>
    </row>
    <row r="98" spans="2:3" x14ac:dyDescent="0.3">
      <c r="C98" t="s">
        <v>5</v>
      </c>
    </row>
    <row r="99" spans="2:3" x14ac:dyDescent="0.3">
      <c r="C99" t="s">
        <v>6</v>
      </c>
    </row>
    <row r="100" spans="2:3" x14ac:dyDescent="0.3">
      <c r="C100" t="s">
        <v>7</v>
      </c>
    </row>
    <row r="101" spans="2:3" x14ac:dyDescent="0.3">
      <c r="C101" t="s">
        <v>13</v>
      </c>
    </row>
    <row r="102" spans="2:3" x14ac:dyDescent="0.3">
      <c r="C102" t="s">
        <v>17</v>
      </c>
    </row>
    <row r="103" spans="2:3" x14ac:dyDescent="0.3">
      <c r="C103" t="s">
        <v>14</v>
      </c>
    </row>
    <row r="104" spans="2:3" x14ac:dyDescent="0.3">
      <c r="C104" t="s">
        <v>18</v>
      </c>
    </row>
    <row r="105" spans="2:3" x14ac:dyDescent="0.3">
      <c r="C105" t="s">
        <v>212</v>
      </c>
    </row>
    <row r="106" spans="2:3" x14ac:dyDescent="0.3">
      <c r="C106" t="s">
        <v>15</v>
      </c>
    </row>
    <row r="107" spans="2:3" x14ac:dyDescent="0.3">
      <c r="C107" t="s">
        <v>11</v>
      </c>
    </row>
    <row r="108" spans="2:3" x14ac:dyDescent="0.3">
      <c r="C108" t="s">
        <v>21</v>
      </c>
    </row>
    <row r="109" spans="2:3" x14ac:dyDescent="0.3">
      <c r="C109" t="s">
        <v>12</v>
      </c>
    </row>
    <row r="110" spans="2:3" x14ac:dyDescent="0.3">
      <c r="C110" t="s">
        <v>16</v>
      </c>
    </row>
    <row r="112" spans="2:3" x14ac:dyDescent="0.3">
      <c r="B112" t="s">
        <v>114</v>
      </c>
      <c r="C112" t="s">
        <v>4</v>
      </c>
    </row>
    <row r="113" spans="1:3" x14ac:dyDescent="0.3">
      <c r="C113" t="s">
        <v>8</v>
      </c>
    </row>
    <row r="114" spans="1:3" x14ac:dyDescent="0.3">
      <c r="C114" t="s">
        <v>9</v>
      </c>
    </row>
    <row r="115" spans="1:3" x14ac:dyDescent="0.3">
      <c r="C115" t="s">
        <v>10</v>
      </c>
    </row>
    <row r="116" spans="1:3" x14ac:dyDescent="0.3">
      <c r="C116" t="s">
        <v>20</v>
      </c>
    </row>
    <row r="118" spans="1:3" x14ac:dyDescent="0.3">
      <c r="A118" t="s">
        <v>115</v>
      </c>
      <c r="B118" t="s">
        <v>116</v>
      </c>
    </row>
    <row r="119" spans="1:3" x14ac:dyDescent="0.3">
      <c r="B119" t="s">
        <v>117</v>
      </c>
    </row>
    <row r="121" spans="1:3" x14ac:dyDescent="0.3">
      <c r="A121" t="s">
        <v>118</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834</v>
      </c>
    </row>
    <row r="131" spans="1:1" x14ac:dyDescent="0.3">
      <c r="A131" t="s">
        <v>108</v>
      </c>
    </row>
    <row r="133" spans="1:1" x14ac:dyDescent="0.3">
      <c r="A133" t="s">
        <v>109</v>
      </c>
    </row>
    <row r="135" spans="1:1" x14ac:dyDescent="0.3">
      <c r="A135" t="s">
        <v>110</v>
      </c>
    </row>
    <row r="137" spans="1:1" x14ac:dyDescent="0.3">
      <c r="A137" t="s">
        <v>119</v>
      </c>
    </row>
    <row r="138" spans="1:1" x14ac:dyDescent="0.3">
      <c r="A138" t="s">
        <v>120</v>
      </c>
    </row>
    <row r="139" spans="1:1" x14ac:dyDescent="0.3">
      <c r="A139" t="s">
        <v>121</v>
      </c>
    </row>
    <row r="140" spans="1:1" x14ac:dyDescent="0.3">
      <c r="A140" t="s">
        <v>122</v>
      </c>
    </row>
    <row r="141" spans="1:1" x14ac:dyDescent="0.3">
      <c r="A141" t="s">
        <v>123</v>
      </c>
    </row>
    <row r="142" spans="1:1" x14ac:dyDescent="0.3">
      <c r="A142" t="s">
        <v>124</v>
      </c>
    </row>
    <row r="143" spans="1:1" x14ac:dyDescent="0.3">
      <c r="A143" t="s">
        <v>125</v>
      </c>
    </row>
    <row r="144" spans="1:1" x14ac:dyDescent="0.3">
      <c r="A144" t="s">
        <v>126</v>
      </c>
    </row>
    <row r="145" spans="1:1" x14ac:dyDescent="0.3">
      <c r="A145" t="s">
        <v>127</v>
      </c>
    </row>
    <row r="146" spans="1:1" x14ac:dyDescent="0.3">
      <c r="A146" t="s">
        <v>128</v>
      </c>
    </row>
    <row r="147" spans="1:1" x14ac:dyDescent="0.3">
      <c r="A147" t="s">
        <v>129</v>
      </c>
    </row>
    <row r="148" spans="1:1" x14ac:dyDescent="0.3">
      <c r="A148" t="s">
        <v>130</v>
      </c>
    </row>
    <row r="149" spans="1:1" x14ac:dyDescent="0.3">
      <c r="A149" t="s">
        <v>131</v>
      </c>
    </row>
    <row r="150" spans="1:1" x14ac:dyDescent="0.3">
      <c r="A150" t="s">
        <v>1045</v>
      </c>
    </row>
    <row r="151" spans="1:1" x14ac:dyDescent="0.3">
      <c r="A151" t="s">
        <v>132</v>
      </c>
    </row>
    <row r="152" spans="1:1" x14ac:dyDescent="0.3">
      <c r="A152" t="s">
        <v>133</v>
      </c>
    </row>
    <row r="153" spans="1:1" x14ac:dyDescent="0.3">
      <c r="A153" t="s">
        <v>134</v>
      </c>
    </row>
    <row r="154" spans="1:1" x14ac:dyDescent="0.3">
      <c r="A154" t="s">
        <v>135</v>
      </c>
    </row>
    <row r="155" spans="1:1" x14ac:dyDescent="0.3">
      <c r="A155" t="s">
        <v>136</v>
      </c>
    </row>
    <row r="156" spans="1:1" x14ac:dyDescent="0.3">
      <c r="A156" t="s">
        <v>137</v>
      </c>
    </row>
    <row r="157" spans="1:1" x14ac:dyDescent="0.3">
      <c r="A157" t="s">
        <v>138</v>
      </c>
    </row>
    <row r="158" spans="1:1" x14ac:dyDescent="0.3">
      <c r="A158" t="s">
        <v>139</v>
      </c>
    </row>
    <row r="159" spans="1:1" x14ac:dyDescent="0.3">
      <c r="A159" t="s">
        <v>140</v>
      </c>
    </row>
    <row r="160" spans="1:1" x14ac:dyDescent="0.3">
      <c r="A160" t="s">
        <v>141</v>
      </c>
    </row>
    <row r="161" spans="1:1" x14ac:dyDescent="0.3">
      <c r="A161" t="s">
        <v>142</v>
      </c>
    </row>
    <row r="162" spans="1:1" x14ac:dyDescent="0.3">
      <c r="A162" t="s">
        <v>143</v>
      </c>
    </row>
    <row r="163" spans="1:1" x14ac:dyDescent="0.3">
      <c r="A163" t="s">
        <v>144</v>
      </c>
    </row>
    <row r="164" spans="1:1" x14ac:dyDescent="0.3">
      <c r="A164" t="s">
        <v>145</v>
      </c>
    </row>
    <row r="165" spans="1:1" x14ac:dyDescent="0.3">
      <c r="A165" t="s">
        <v>146</v>
      </c>
    </row>
    <row r="166" spans="1:1" x14ac:dyDescent="0.3">
      <c r="A166" t="s">
        <v>147</v>
      </c>
    </row>
    <row r="168" spans="1:1" x14ac:dyDescent="0.3">
      <c r="A168" t="s">
        <v>148</v>
      </c>
    </row>
    <row r="170" spans="1:1" x14ac:dyDescent="0.3">
      <c r="A170" t="s">
        <v>108</v>
      </c>
    </row>
    <row r="172" spans="1:1" x14ac:dyDescent="0.3">
      <c r="A172" t="s">
        <v>109</v>
      </c>
    </row>
    <row r="174" spans="1:1" x14ac:dyDescent="0.3">
      <c r="A174" t="s">
        <v>110</v>
      </c>
    </row>
    <row r="176" spans="1:1" x14ac:dyDescent="0.3">
      <c r="A176" t="s">
        <v>1036</v>
      </c>
    </row>
    <row r="177" spans="1:3" x14ac:dyDescent="0.3">
      <c r="A177" t="s">
        <v>534</v>
      </c>
      <c r="B177" t="s">
        <v>665</v>
      </c>
      <c r="C177" t="s">
        <v>535</v>
      </c>
    </row>
    <row r="178" spans="1:3" x14ac:dyDescent="0.3">
      <c r="C178" t="s">
        <v>538</v>
      </c>
    </row>
    <row r="179" spans="1:3" x14ac:dyDescent="0.3">
      <c r="C179" t="s">
        <v>835</v>
      </c>
    </row>
    <row r="180" spans="1:3" x14ac:dyDescent="0.3">
      <c r="C180" t="s">
        <v>540</v>
      </c>
    </row>
    <row r="181" spans="1:3" x14ac:dyDescent="0.3">
      <c r="C181" t="s">
        <v>541</v>
      </c>
    </row>
    <row r="182" spans="1:3" x14ac:dyDescent="0.3">
      <c r="C182" t="s">
        <v>980</v>
      </c>
    </row>
    <row r="183" spans="1:3" x14ac:dyDescent="0.3">
      <c r="C183" t="s">
        <v>981</v>
      </c>
    </row>
    <row r="184" spans="1:3" x14ac:dyDescent="0.3">
      <c r="C184" t="s">
        <v>982</v>
      </c>
    </row>
    <row r="185" spans="1:3" x14ac:dyDescent="0.3">
      <c r="C185" t="s">
        <v>983</v>
      </c>
    </row>
    <row r="186" spans="1:3" x14ac:dyDescent="0.3">
      <c r="C186" t="s">
        <v>984</v>
      </c>
    </row>
    <row r="187" spans="1:3" x14ac:dyDescent="0.3">
      <c r="C187" t="s">
        <v>985</v>
      </c>
    </row>
    <row r="188" spans="1:3" x14ac:dyDescent="0.3">
      <c r="C188" t="s">
        <v>986</v>
      </c>
    </row>
    <row r="189" spans="1:3" x14ac:dyDescent="0.3">
      <c r="C189" t="s">
        <v>987</v>
      </c>
    </row>
    <row r="190" spans="1:3" x14ac:dyDescent="0.3">
      <c r="C190" t="s">
        <v>988</v>
      </c>
    </row>
    <row r="191" spans="1:3" x14ac:dyDescent="0.3">
      <c r="C191" t="s">
        <v>989</v>
      </c>
    </row>
    <row r="192" spans="1:3" x14ac:dyDescent="0.3">
      <c r="C192" t="s">
        <v>990</v>
      </c>
    </row>
    <row r="194" spans="2:3" x14ac:dyDescent="0.3">
      <c r="B194" t="s">
        <v>666</v>
      </c>
      <c r="C194" t="s">
        <v>536</v>
      </c>
    </row>
    <row r="195" spans="2:3" x14ac:dyDescent="0.3">
      <c r="C195" t="s">
        <v>537</v>
      </c>
    </row>
    <row r="196" spans="2:3" x14ac:dyDescent="0.3">
      <c r="C196" t="s">
        <v>1054</v>
      </c>
    </row>
    <row r="197" spans="2:3" x14ac:dyDescent="0.3">
      <c r="C197" t="s">
        <v>667</v>
      </c>
    </row>
    <row r="198" spans="2:3" x14ac:dyDescent="0.3">
      <c r="C198" t="s">
        <v>668</v>
      </c>
    </row>
    <row r="199" spans="2:3" x14ac:dyDescent="0.3">
      <c r="C199" t="s">
        <v>1055</v>
      </c>
    </row>
    <row r="200" spans="2:3" x14ac:dyDescent="0.3">
      <c r="C200" t="s">
        <v>542</v>
      </c>
    </row>
    <row r="202" spans="2:3" x14ac:dyDescent="0.3">
      <c r="B202" t="s">
        <v>669</v>
      </c>
      <c r="C202" t="s">
        <v>670</v>
      </c>
    </row>
    <row r="203" spans="2:3" x14ac:dyDescent="0.3">
      <c r="C203" t="s">
        <v>994</v>
      </c>
    </row>
    <row r="204" spans="2:3" x14ac:dyDescent="0.3">
      <c r="C204" t="s">
        <v>995</v>
      </c>
    </row>
    <row r="205" spans="2:3" x14ac:dyDescent="0.3">
      <c r="C205" t="s">
        <v>996</v>
      </c>
    </row>
    <row r="206" spans="2:3" x14ac:dyDescent="0.3">
      <c r="C206" t="s">
        <v>543</v>
      </c>
    </row>
    <row r="208" spans="2:3" x14ac:dyDescent="0.3">
      <c r="B208" t="s">
        <v>671</v>
      </c>
      <c r="C208" t="s">
        <v>836</v>
      </c>
    </row>
    <row r="209" spans="1:3" x14ac:dyDescent="0.3">
      <c r="C209" t="s">
        <v>976</v>
      </c>
    </row>
    <row r="210" spans="1:3" x14ac:dyDescent="0.3">
      <c r="C210" t="s">
        <v>539</v>
      </c>
    </row>
    <row r="212" spans="1:3" x14ac:dyDescent="0.3">
      <c r="A212" t="s">
        <v>544</v>
      </c>
      <c r="B212" t="s">
        <v>125</v>
      </c>
    </row>
    <row r="213" spans="1:3" x14ac:dyDescent="0.3">
      <c r="B213" t="s">
        <v>204</v>
      </c>
    </row>
    <row r="214" spans="1:3" x14ac:dyDescent="0.3">
      <c r="B214" t="s">
        <v>1046</v>
      </c>
    </row>
    <row r="216" spans="1:3" x14ac:dyDescent="0.3">
      <c r="A216" t="s">
        <v>545</v>
      </c>
      <c r="B216" t="s">
        <v>837</v>
      </c>
    </row>
    <row r="217" spans="1:3" x14ac:dyDescent="0.3">
      <c r="B217" t="s">
        <v>546</v>
      </c>
    </row>
    <row r="218" spans="1:3" x14ac:dyDescent="0.3">
      <c r="B218" t="s">
        <v>547</v>
      </c>
    </row>
    <row r="219" spans="1:3" x14ac:dyDescent="0.3">
      <c r="B219" t="s">
        <v>1048</v>
      </c>
    </row>
    <row r="220" spans="1:3" x14ac:dyDescent="0.3">
      <c r="B220" t="s">
        <v>991</v>
      </c>
    </row>
    <row r="221" spans="1:3" x14ac:dyDescent="0.3">
      <c r="B221" t="s">
        <v>1047</v>
      </c>
    </row>
    <row r="222" spans="1:3" x14ac:dyDescent="0.3">
      <c r="B222" t="s">
        <v>838</v>
      </c>
    </row>
    <row r="223" spans="1:3" x14ac:dyDescent="0.3">
      <c r="B223" t="s">
        <v>1056</v>
      </c>
    </row>
    <row r="224" spans="1:3" x14ac:dyDescent="0.3">
      <c r="B224" t="s">
        <v>1035</v>
      </c>
    </row>
    <row r="225" spans="1:2" x14ac:dyDescent="0.3">
      <c r="B225" t="s">
        <v>1049</v>
      </c>
    </row>
    <row r="226" spans="1:2" x14ac:dyDescent="0.3">
      <c r="B226" t="s">
        <v>1057</v>
      </c>
    </row>
    <row r="227" spans="1:2" x14ac:dyDescent="0.3">
      <c r="B227" t="s">
        <v>839</v>
      </c>
    </row>
    <row r="228" spans="1:2" x14ac:dyDescent="0.3">
      <c r="B228" t="s">
        <v>997</v>
      </c>
    </row>
    <row r="229" spans="1:2" x14ac:dyDescent="0.3">
      <c r="B229" t="s">
        <v>1037</v>
      </c>
    </row>
    <row r="230" spans="1:2" x14ac:dyDescent="0.3">
      <c r="B230" t="s">
        <v>1023</v>
      </c>
    </row>
    <row r="231" spans="1:2" x14ac:dyDescent="0.3">
      <c r="B231" t="s">
        <v>1058</v>
      </c>
    </row>
    <row r="232" spans="1:2" x14ac:dyDescent="0.3">
      <c r="B232" t="s">
        <v>672</v>
      </c>
    </row>
    <row r="234" spans="1:2" x14ac:dyDescent="0.3">
      <c r="A234" t="s">
        <v>673</v>
      </c>
      <c r="B234" t="s">
        <v>674</v>
      </c>
    </row>
    <row r="235" spans="1:2" x14ac:dyDescent="0.3">
      <c r="B235" t="s">
        <v>675</v>
      </c>
    </row>
    <row r="237" spans="1:2" x14ac:dyDescent="0.3">
      <c r="A237" t="s">
        <v>1059</v>
      </c>
    </row>
    <row r="238" spans="1:2" x14ac:dyDescent="0.3">
      <c r="A238" t="s">
        <v>149</v>
      </c>
    </row>
    <row r="240" spans="1:2" x14ac:dyDescent="0.3">
      <c r="A240" t="s">
        <v>111</v>
      </c>
    </row>
    <row r="242" spans="1:1" x14ac:dyDescent="0.3">
      <c r="A242" t="s">
        <v>150</v>
      </c>
    </row>
    <row r="244" spans="1:1" x14ac:dyDescent="0.3">
      <c r="A244" t="s">
        <v>151</v>
      </c>
    </row>
    <row r="245" spans="1:1" x14ac:dyDescent="0.3">
      <c r="A245" t="s">
        <v>1040</v>
      </c>
    </row>
    <row r="246" spans="1:1" x14ac:dyDescent="0.3">
      <c r="A246" t="s">
        <v>152</v>
      </c>
    </row>
    <row r="247" spans="1:1" x14ac:dyDescent="0.3">
      <c r="A247" t="s">
        <v>677</v>
      </c>
    </row>
    <row r="248" spans="1:1" x14ac:dyDescent="0.3">
      <c r="A248" t="s">
        <v>1060</v>
      </c>
    </row>
    <row r="249" spans="1:1" x14ac:dyDescent="0.3">
      <c r="A249" t="s">
        <v>678</v>
      </c>
    </row>
    <row r="251" spans="1:1" x14ac:dyDescent="0.3">
      <c r="A251" t="s">
        <v>153</v>
      </c>
    </row>
    <row r="253" spans="1:1" x14ac:dyDescent="0.3">
      <c r="A253" t="s">
        <v>154</v>
      </c>
    </row>
    <row r="255" spans="1:1" x14ac:dyDescent="0.3">
      <c r="A255" t="s">
        <v>155</v>
      </c>
    </row>
    <row r="256" spans="1:1" x14ac:dyDescent="0.3">
      <c r="A256" t="s">
        <v>156</v>
      </c>
    </row>
    <row r="257" spans="1:1" x14ac:dyDescent="0.3">
      <c r="A257" t="s">
        <v>157</v>
      </c>
    </row>
    <row r="258" spans="1:1" x14ac:dyDescent="0.3">
      <c r="A258" t="s">
        <v>158</v>
      </c>
    </row>
    <row r="259" spans="1:1" x14ac:dyDescent="0.3">
      <c r="A259" t="s">
        <v>159</v>
      </c>
    </row>
    <row r="261" spans="1:1" x14ac:dyDescent="0.3">
      <c r="A261" t="s">
        <v>160</v>
      </c>
    </row>
    <row r="263" spans="1:1" x14ac:dyDescent="0.3">
      <c r="A263" t="s">
        <v>161</v>
      </c>
    </row>
    <row r="264" spans="1:1" x14ac:dyDescent="0.3">
      <c r="A264" t="s">
        <v>156</v>
      </c>
    </row>
    <row r="266" spans="1:1" x14ac:dyDescent="0.3">
      <c r="A266" t="s">
        <v>162</v>
      </c>
    </row>
    <row r="268" spans="1:1" x14ac:dyDescent="0.3">
      <c r="A268" t="s">
        <v>163</v>
      </c>
    </row>
    <row r="270" spans="1:1" x14ac:dyDescent="0.3">
      <c r="A270" t="s">
        <v>164</v>
      </c>
    </row>
    <row r="271" spans="1:1" x14ac:dyDescent="0.3">
      <c r="A271" t="s">
        <v>165</v>
      </c>
    </row>
    <row r="272" spans="1:1" x14ac:dyDescent="0.3">
      <c r="A272" t="s">
        <v>166</v>
      </c>
    </row>
    <row r="274" spans="1:1" x14ac:dyDescent="0.3">
      <c r="A274" t="s">
        <v>167</v>
      </c>
    </row>
    <row r="276" spans="1:1" x14ac:dyDescent="0.3">
      <c r="A276" t="s">
        <v>168</v>
      </c>
    </row>
    <row r="278" spans="1:1" x14ac:dyDescent="0.3">
      <c r="A278" t="s">
        <v>169</v>
      </c>
    </row>
    <row r="280" spans="1:1" x14ac:dyDescent="0.3">
      <c r="A280" t="s">
        <v>170</v>
      </c>
    </row>
    <row r="281" spans="1:1" x14ac:dyDescent="0.3">
      <c r="A281" t="s">
        <v>30</v>
      </c>
    </row>
    <row r="282" spans="1:1" x14ac:dyDescent="0.3">
      <c r="A282" t="s">
        <v>171</v>
      </c>
    </row>
    <row r="283" spans="1:1" x14ac:dyDescent="0.3">
      <c r="A283" t="s">
        <v>172</v>
      </c>
    </row>
    <row r="284" spans="1:1" x14ac:dyDescent="0.3">
      <c r="A284" t="s">
        <v>173</v>
      </c>
    </row>
    <row r="285" spans="1:1" x14ac:dyDescent="0.3">
      <c r="A285" t="s">
        <v>174</v>
      </c>
    </row>
    <row r="286" spans="1:1" x14ac:dyDescent="0.3">
      <c r="A286" t="s">
        <v>175</v>
      </c>
    </row>
    <row r="288" spans="1:1" x14ac:dyDescent="0.3">
      <c r="A288" t="s">
        <v>176</v>
      </c>
    </row>
    <row r="290" spans="1:1" x14ac:dyDescent="0.3">
      <c r="A290" t="s">
        <v>177</v>
      </c>
    </row>
    <row r="291" spans="1:1" x14ac:dyDescent="0.3">
      <c r="A291" t="s">
        <v>178</v>
      </c>
    </row>
    <row r="292" spans="1:1" x14ac:dyDescent="0.3">
      <c r="A292" t="s">
        <v>179</v>
      </c>
    </row>
    <row r="293" spans="1:1" x14ac:dyDescent="0.3">
      <c r="A293" t="s">
        <v>180</v>
      </c>
    </row>
    <row r="294" spans="1:1" x14ac:dyDescent="0.3">
      <c r="A294" t="s">
        <v>181</v>
      </c>
    </row>
    <row r="296" spans="1:1" x14ac:dyDescent="0.3">
      <c r="A296" t="s">
        <v>182</v>
      </c>
    </row>
    <row r="298" spans="1:1" x14ac:dyDescent="0.3">
      <c r="A298" t="s">
        <v>183</v>
      </c>
    </row>
    <row r="299" spans="1:1" x14ac:dyDescent="0.3">
      <c r="A299" t="s">
        <v>184</v>
      </c>
    </row>
    <row r="300" spans="1:1" x14ac:dyDescent="0.3">
      <c r="A300" t="s">
        <v>185</v>
      </c>
    </row>
    <row r="301" spans="1:1" x14ac:dyDescent="0.3">
      <c r="A301" t="s">
        <v>186</v>
      </c>
    </row>
    <row r="302" spans="1:1" x14ac:dyDescent="0.3">
      <c r="A302" t="s">
        <v>187</v>
      </c>
    </row>
    <row r="303" spans="1:1" x14ac:dyDescent="0.3">
      <c r="A303" t="s">
        <v>188</v>
      </c>
    </row>
    <row r="304" spans="1:1" x14ac:dyDescent="0.3">
      <c r="A304" t="s">
        <v>189</v>
      </c>
    </row>
    <row r="305" spans="1:1" x14ac:dyDescent="0.3">
      <c r="A305" t="s">
        <v>190</v>
      </c>
    </row>
    <row r="307" spans="1:1" x14ac:dyDescent="0.3">
      <c r="A307" t="s">
        <v>228</v>
      </c>
    </row>
    <row r="309" spans="1:1" x14ac:dyDescent="0.3">
      <c r="A309" t="s">
        <v>229</v>
      </c>
    </row>
    <row r="311" spans="1:1" x14ac:dyDescent="0.3">
      <c r="A311" t="s">
        <v>191</v>
      </c>
    </row>
    <row r="313" spans="1:1" x14ac:dyDescent="0.3">
      <c r="A313" t="s">
        <v>192</v>
      </c>
    </row>
    <row r="314" spans="1:1" x14ac:dyDescent="0.3">
      <c r="A314" t="s">
        <v>193</v>
      </c>
    </row>
    <row r="316" spans="1:1" x14ac:dyDescent="0.3">
      <c r="A316" t="s">
        <v>1061</v>
      </c>
    </row>
    <row r="317" spans="1:1" x14ac:dyDescent="0.3">
      <c r="A317" t="s">
        <v>194</v>
      </c>
    </row>
    <row r="319" spans="1:1" x14ac:dyDescent="0.3">
      <c r="A319" t="s">
        <v>195</v>
      </c>
    </row>
    <row r="320" spans="1:1" x14ac:dyDescent="0.3">
      <c r="A320" t="s">
        <v>178</v>
      </c>
    </row>
    <row r="321" spans="1:1" x14ac:dyDescent="0.3">
      <c r="A321" t="s">
        <v>196</v>
      </c>
    </row>
    <row r="322" spans="1:1" x14ac:dyDescent="0.3">
      <c r="A322" t="s">
        <v>197</v>
      </c>
    </row>
    <row r="323" spans="1:1" x14ac:dyDescent="0.3">
      <c r="A323" t="s">
        <v>198</v>
      </c>
    </row>
    <row r="324" spans="1:1" x14ac:dyDescent="0.3">
      <c r="A324" t="s">
        <v>199</v>
      </c>
    </row>
    <row r="325" spans="1:1" x14ac:dyDescent="0.3">
      <c r="A325" t="s">
        <v>200</v>
      </c>
    </row>
    <row r="326" spans="1:1" x14ac:dyDescent="0.3">
      <c r="A326" t="s">
        <v>201</v>
      </c>
    </row>
    <row r="328" spans="1:1" x14ac:dyDescent="0.3">
      <c r="A328" t="s">
        <v>202</v>
      </c>
    </row>
    <row r="329" spans="1:1" x14ac:dyDescent="0.3">
      <c r="A329" t="s">
        <v>203</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58"/>
  <sheetViews>
    <sheetView workbookViewId="0">
      <selection activeCell="A11" sqref="A1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467</v>
      </c>
      <c r="B1" s="10" t="s">
        <v>227</v>
      </c>
    </row>
    <row r="2" spans="1:7" x14ac:dyDescent="0.3">
      <c r="A2" t="s">
        <v>1064</v>
      </c>
    </row>
    <row r="3" spans="1:7" x14ac:dyDescent="0.3">
      <c r="B3" t="s">
        <v>827</v>
      </c>
      <c r="C3" t="s">
        <v>528</v>
      </c>
    </row>
    <row r="4" spans="1:7" x14ac:dyDescent="0.3">
      <c r="A4" t="s">
        <v>206</v>
      </c>
      <c r="B4" s="5">
        <v>1154</v>
      </c>
      <c r="C4">
        <v>0</v>
      </c>
    </row>
    <row r="5" spans="1:7" x14ac:dyDescent="0.3">
      <c r="A5" t="s">
        <v>207</v>
      </c>
      <c r="B5">
        <v>350</v>
      </c>
      <c r="C5">
        <v>0</v>
      </c>
    </row>
    <row r="6" spans="1:7" x14ac:dyDescent="0.3">
      <c r="A6" t="s">
        <v>208</v>
      </c>
      <c r="B6" s="5">
        <v>1504</v>
      </c>
      <c r="C6">
        <v>0</v>
      </c>
    </row>
    <row r="7" spans="1:7" x14ac:dyDescent="0.3">
      <c r="A7" t="s">
        <v>209</v>
      </c>
      <c r="B7" s="5">
        <v>1481</v>
      </c>
      <c r="C7">
        <v>0</v>
      </c>
    </row>
    <row r="8" spans="1:7" x14ac:dyDescent="0.3">
      <c r="A8" t="s">
        <v>210</v>
      </c>
      <c r="B8" s="5">
        <v>22</v>
      </c>
      <c r="C8">
        <v>0</v>
      </c>
    </row>
    <row r="9" spans="1:7" x14ac:dyDescent="0.3">
      <c r="A9" t="s">
        <v>1044</v>
      </c>
      <c r="B9">
        <v>1</v>
      </c>
      <c r="C9">
        <v>0</v>
      </c>
    </row>
    <row r="10" spans="1:7" x14ac:dyDescent="0.3">
      <c r="A10" t="s">
        <v>828</v>
      </c>
      <c r="B10">
        <v>0</v>
      </c>
      <c r="C10">
        <v>0</v>
      </c>
    </row>
    <row r="12" spans="1:7" x14ac:dyDescent="0.3">
      <c r="A12" t="s">
        <v>1065</v>
      </c>
    </row>
    <row r="13" spans="1:7" x14ac:dyDescent="0.3">
      <c r="A13" t="s">
        <v>1</v>
      </c>
      <c r="B13" s="49" t="s">
        <v>829</v>
      </c>
      <c r="C13" t="s">
        <v>830</v>
      </c>
      <c r="D13" t="s">
        <v>831</v>
      </c>
      <c r="E13" t="s">
        <v>213</v>
      </c>
      <c r="F13" t="s">
        <v>528</v>
      </c>
      <c r="G13" t="str">
        <f>B37</f>
        <v>Total cases</v>
      </c>
    </row>
    <row r="14" spans="1:7" x14ac:dyDescent="0.3">
      <c r="A14" t="s">
        <v>2</v>
      </c>
      <c r="B14" s="49">
        <v>1</v>
      </c>
      <c r="C14">
        <v>177</v>
      </c>
      <c r="E14">
        <v>178</v>
      </c>
      <c r="F14">
        <v>0</v>
      </c>
    </row>
    <row r="15" spans="1:7" x14ac:dyDescent="0.3">
      <c r="A15" t="s">
        <v>3</v>
      </c>
      <c r="B15" s="49">
        <v>0</v>
      </c>
      <c r="C15">
        <v>47</v>
      </c>
      <c r="E15">
        <v>47</v>
      </c>
      <c r="F15">
        <v>0</v>
      </c>
    </row>
    <row r="16" spans="1:7" x14ac:dyDescent="0.3">
      <c r="A16" t="s">
        <v>4</v>
      </c>
      <c r="B16" s="49">
        <v>0</v>
      </c>
      <c r="C16">
        <v>152</v>
      </c>
      <c r="D16">
        <v>12</v>
      </c>
      <c r="E16">
        <v>164</v>
      </c>
      <c r="F16">
        <v>0</v>
      </c>
    </row>
    <row r="17" spans="1:7" x14ac:dyDescent="0.3">
      <c r="A17" t="s">
        <v>5</v>
      </c>
      <c r="B17" s="49">
        <v>0</v>
      </c>
      <c r="C17">
        <v>93</v>
      </c>
      <c r="D17">
        <v>2</v>
      </c>
      <c r="E17">
        <v>95</v>
      </c>
      <c r="F17">
        <v>0</v>
      </c>
    </row>
    <row r="18" spans="1:7" x14ac:dyDescent="0.3">
      <c r="A18" t="s">
        <v>6</v>
      </c>
      <c r="B18" s="49">
        <v>0</v>
      </c>
      <c r="C18">
        <v>131</v>
      </c>
      <c r="E18">
        <v>131</v>
      </c>
      <c r="F18">
        <v>0</v>
      </c>
      <c r="G18">
        <f>B39</f>
        <v>0</v>
      </c>
    </row>
    <row r="19" spans="1:7" x14ac:dyDescent="0.3">
      <c r="A19" t="s">
        <v>7</v>
      </c>
      <c r="B19" s="49">
        <v>0</v>
      </c>
      <c r="C19">
        <v>44</v>
      </c>
      <c r="E19">
        <v>44</v>
      </c>
      <c r="F19">
        <v>0</v>
      </c>
    </row>
    <row r="20" spans="1:7" x14ac:dyDescent="0.3">
      <c r="A20" t="s">
        <v>13</v>
      </c>
      <c r="B20" s="49">
        <v>0</v>
      </c>
      <c r="C20">
        <v>20</v>
      </c>
      <c r="E20">
        <v>20</v>
      </c>
      <c r="F20">
        <v>0</v>
      </c>
    </row>
    <row r="21" spans="1:7" x14ac:dyDescent="0.3">
      <c r="A21" t="s">
        <v>17</v>
      </c>
      <c r="B21" s="49">
        <v>0</v>
      </c>
      <c r="C21">
        <v>16</v>
      </c>
      <c r="E21">
        <v>16</v>
      </c>
      <c r="F21">
        <v>0</v>
      </c>
    </row>
    <row r="22" spans="1:7" x14ac:dyDescent="0.3">
      <c r="A22" t="s">
        <v>832</v>
      </c>
      <c r="B22" s="49">
        <v>0</v>
      </c>
      <c r="C22">
        <v>32</v>
      </c>
      <c r="E22">
        <v>32</v>
      </c>
      <c r="F22">
        <v>0</v>
      </c>
    </row>
    <row r="23" spans="1:7" x14ac:dyDescent="0.3">
      <c r="A23" t="s">
        <v>8</v>
      </c>
      <c r="B23" s="49">
        <v>0</v>
      </c>
      <c r="C23">
        <v>49</v>
      </c>
      <c r="E23">
        <v>49</v>
      </c>
      <c r="F23">
        <v>0</v>
      </c>
    </row>
    <row r="24" spans="1:7" x14ac:dyDescent="0.3">
      <c r="A24" t="s">
        <v>18</v>
      </c>
      <c r="B24" s="49">
        <v>0</v>
      </c>
      <c r="C24">
        <v>28</v>
      </c>
      <c r="E24">
        <v>28</v>
      </c>
      <c r="F24">
        <v>0</v>
      </c>
    </row>
    <row r="25" spans="1:7" x14ac:dyDescent="0.3">
      <c r="A25" t="s">
        <v>9</v>
      </c>
      <c r="B25" s="49">
        <v>0</v>
      </c>
      <c r="C25">
        <v>17</v>
      </c>
      <c r="E25">
        <v>17</v>
      </c>
      <c r="F25">
        <v>0</v>
      </c>
    </row>
    <row r="26" spans="1:7" x14ac:dyDescent="0.3">
      <c r="A26" t="s">
        <v>10</v>
      </c>
      <c r="B26" s="49">
        <v>0</v>
      </c>
      <c r="C26">
        <v>214</v>
      </c>
      <c r="D26">
        <v>2</v>
      </c>
      <c r="E26">
        <v>216</v>
      </c>
      <c r="F26">
        <v>0</v>
      </c>
    </row>
    <row r="27" spans="1:7" x14ac:dyDescent="0.3">
      <c r="A27" t="s">
        <v>212</v>
      </c>
      <c r="B27" s="49">
        <v>0</v>
      </c>
      <c r="C27">
        <v>4</v>
      </c>
      <c r="E27">
        <v>4</v>
      </c>
      <c r="F27">
        <v>0</v>
      </c>
    </row>
    <row r="28" spans="1:7" x14ac:dyDescent="0.3">
      <c r="A28" t="s">
        <v>15</v>
      </c>
      <c r="B28" s="49">
        <v>0</v>
      </c>
      <c r="C28">
        <v>16</v>
      </c>
      <c r="E28">
        <v>16</v>
      </c>
      <c r="F28">
        <v>0</v>
      </c>
    </row>
    <row r="29" spans="1:7" x14ac:dyDescent="0.3">
      <c r="A29" t="s">
        <v>11</v>
      </c>
      <c r="B29" s="49">
        <v>0</v>
      </c>
      <c r="C29">
        <v>187</v>
      </c>
      <c r="D29">
        <v>1</v>
      </c>
      <c r="E29">
        <v>188</v>
      </c>
      <c r="F29">
        <v>0</v>
      </c>
    </row>
    <row r="30" spans="1:7" x14ac:dyDescent="0.3">
      <c r="A30" t="s">
        <v>21</v>
      </c>
      <c r="B30" s="49">
        <v>0</v>
      </c>
      <c r="C30">
        <v>8</v>
      </c>
      <c r="E30">
        <v>8</v>
      </c>
      <c r="F30">
        <v>0</v>
      </c>
    </row>
    <row r="31" spans="1:7" x14ac:dyDescent="0.3">
      <c r="A31" t="s">
        <v>826</v>
      </c>
      <c r="B31" s="49">
        <v>0</v>
      </c>
      <c r="C31">
        <v>233</v>
      </c>
      <c r="D31">
        <v>4</v>
      </c>
      <c r="E31">
        <v>237</v>
      </c>
      <c r="F31">
        <v>0</v>
      </c>
    </row>
    <row r="32" spans="1:7" x14ac:dyDescent="0.3">
      <c r="A32" t="s">
        <v>20</v>
      </c>
      <c r="B32" s="49">
        <v>0</v>
      </c>
      <c r="C32">
        <v>4</v>
      </c>
      <c r="D32">
        <v>1</v>
      </c>
      <c r="E32">
        <v>5</v>
      </c>
      <c r="F32">
        <v>0</v>
      </c>
    </row>
    <row r="33" spans="1:11" x14ac:dyDescent="0.3">
      <c r="A33" t="s">
        <v>16</v>
      </c>
      <c r="B33" s="5">
        <v>0</v>
      </c>
      <c r="C33" s="5">
        <v>9</v>
      </c>
      <c r="E33" s="5">
        <v>9</v>
      </c>
      <c r="F33">
        <v>0</v>
      </c>
    </row>
    <row r="34" spans="1:11" x14ac:dyDescent="0.3">
      <c r="A34" t="s">
        <v>213</v>
      </c>
      <c r="B34">
        <v>1</v>
      </c>
      <c r="C34" s="5">
        <v>1481</v>
      </c>
      <c r="D34">
        <v>22</v>
      </c>
      <c r="E34" s="5">
        <v>1504</v>
      </c>
      <c r="F34">
        <v>0</v>
      </c>
      <c r="G34">
        <f>SUM(G14:G33)</f>
        <v>0</v>
      </c>
    </row>
    <row r="36" spans="1:11" x14ac:dyDescent="0.3">
      <c r="A36" t="s">
        <v>1066</v>
      </c>
    </row>
    <row r="37" spans="1:11" x14ac:dyDescent="0.3">
      <c r="A37" t="s">
        <v>1</v>
      </c>
      <c r="B37" t="s">
        <v>211</v>
      </c>
    </row>
    <row r="38" spans="1:11" x14ac:dyDescent="0.3">
      <c r="A38" t="s">
        <v>213</v>
      </c>
      <c r="B38">
        <v>0</v>
      </c>
    </row>
    <row r="39" spans="1:11" x14ac:dyDescent="0.3">
      <c r="I39" t="s">
        <v>680</v>
      </c>
      <c r="K39" t="s">
        <v>679</v>
      </c>
    </row>
    <row r="40" spans="1:11" x14ac:dyDescent="0.3">
      <c r="A40" t="s">
        <v>1067</v>
      </c>
      <c r="H40" s="45"/>
    </row>
    <row r="41" spans="1:11" x14ac:dyDescent="0.3">
      <c r="A41" t="s">
        <v>1001</v>
      </c>
      <c r="B41" t="s">
        <v>829</v>
      </c>
      <c r="C41" t="s">
        <v>830</v>
      </c>
      <c r="D41" t="s">
        <v>831</v>
      </c>
      <c r="E41" t="s">
        <v>213</v>
      </c>
    </row>
    <row r="42" spans="1:11" x14ac:dyDescent="0.3">
      <c r="A42" t="s">
        <v>1002</v>
      </c>
      <c r="B42">
        <v>0</v>
      </c>
      <c r="C42">
        <v>36</v>
      </c>
      <c r="E42">
        <v>36</v>
      </c>
    </row>
    <row r="43" spans="1:11" x14ac:dyDescent="0.3">
      <c r="A43" t="s">
        <v>1003</v>
      </c>
      <c r="B43">
        <v>0</v>
      </c>
      <c r="C43">
        <v>121</v>
      </c>
      <c r="E43">
        <v>121</v>
      </c>
    </row>
    <row r="44" spans="1:11" x14ac:dyDescent="0.3">
      <c r="A44" t="s">
        <v>1004</v>
      </c>
      <c r="B44">
        <v>0</v>
      </c>
      <c r="C44">
        <v>358</v>
      </c>
      <c r="E44">
        <v>358</v>
      </c>
    </row>
    <row r="45" spans="1:11" x14ac:dyDescent="0.3">
      <c r="A45" t="s">
        <v>1005</v>
      </c>
      <c r="B45">
        <v>0</v>
      </c>
      <c r="C45">
        <v>229</v>
      </c>
      <c r="E45">
        <v>229</v>
      </c>
    </row>
    <row r="46" spans="1:11" x14ac:dyDescent="0.3">
      <c r="A46" t="s">
        <v>1006</v>
      </c>
      <c r="B46" s="5">
        <v>0</v>
      </c>
      <c r="C46">
        <v>220</v>
      </c>
      <c r="E46">
        <v>220</v>
      </c>
    </row>
    <row r="47" spans="1:11" x14ac:dyDescent="0.3">
      <c r="A47" t="s">
        <v>1007</v>
      </c>
      <c r="B47" s="9">
        <v>1</v>
      </c>
      <c r="C47">
        <v>245</v>
      </c>
      <c r="E47">
        <v>246</v>
      </c>
      <c r="G47">
        <f t="shared" ref="G47:G52" si="0">VALUE(B47)*100</f>
        <v>100</v>
      </c>
    </row>
    <row r="48" spans="1:11" x14ac:dyDescent="0.3">
      <c r="A48" t="s">
        <v>1008</v>
      </c>
      <c r="B48" s="9">
        <v>0</v>
      </c>
      <c r="C48">
        <v>175</v>
      </c>
      <c r="D48">
        <v>3</v>
      </c>
      <c r="E48">
        <v>178</v>
      </c>
      <c r="G48">
        <f t="shared" si="0"/>
        <v>0</v>
      </c>
    </row>
    <row r="49" spans="1:7" x14ac:dyDescent="0.3">
      <c r="A49" t="s">
        <v>1041</v>
      </c>
      <c r="B49" s="9">
        <v>0</v>
      </c>
      <c r="C49">
        <v>70</v>
      </c>
      <c r="D49">
        <v>7</v>
      </c>
      <c r="E49">
        <v>77</v>
      </c>
      <c r="G49">
        <f t="shared" si="0"/>
        <v>0</v>
      </c>
    </row>
    <row r="50" spans="1:7" x14ac:dyDescent="0.3">
      <c r="A50" t="s">
        <v>1042</v>
      </c>
      <c r="B50" s="9">
        <v>0</v>
      </c>
      <c r="C50">
        <v>23</v>
      </c>
      <c r="D50">
        <v>7</v>
      </c>
      <c r="E50">
        <v>30</v>
      </c>
      <c r="G50">
        <f t="shared" si="0"/>
        <v>0</v>
      </c>
    </row>
    <row r="51" spans="1:7" x14ac:dyDescent="0.3">
      <c r="A51" t="s">
        <v>1043</v>
      </c>
      <c r="B51" s="9">
        <v>0</v>
      </c>
      <c r="C51">
        <v>4</v>
      </c>
      <c r="D51">
        <v>5</v>
      </c>
      <c r="E51">
        <v>9</v>
      </c>
      <c r="G51">
        <f t="shared" si="0"/>
        <v>0</v>
      </c>
    </row>
    <row r="52" spans="1:7" x14ac:dyDescent="0.3">
      <c r="A52" t="s">
        <v>213</v>
      </c>
      <c r="B52" s="9">
        <v>1</v>
      </c>
      <c r="C52">
        <v>1481</v>
      </c>
      <c r="D52">
        <v>22</v>
      </c>
      <c r="E52">
        <v>1504</v>
      </c>
      <c r="G52">
        <f t="shared" si="0"/>
        <v>100</v>
      </c>
    </row>
    <row r="53" spans="1:7" x14ac:dyDescent="0.3">
      <c r="B53" s="9"/>
      <c r="G53">
        <f>SUM(G49:G52)</f>
        <v>100</v>
      </c>
    </row>
    <row r="54" spans="1:7" x14ac:dyDescent="0.3">
      <c r="A54" t="s">
        <v>1017</v>
      </c>
      <c r="B54" s="9"/>
      <c r="C54" s="9"/>
      <c r="D54" s="9"/>
      <c r="E54" s="9"/>
      <c r="F54" s="46"/>
    </row>
    <row r="55" spans="1:7" x14ac:dyDescent="0.3">
      <c r="A55" t="s">
        <v>1018</v>
      </c>
      <c r="B55" s="5" t="s">
        <v>214</v>
      </c>
      <c r="C55" s="46"/>
      <c r="D55" s="46"/>
      <c r="E55" s="46"/>
      <c r="F55" s="46"/>
    </row>
    <row r="56" spans="1:7" x14ac:dyDescent="0.3">
      <c r="A56" t="s">
        <v>1019</v>
      </c>
      <c r="B56" s="79">
        <v>0.38</v>
      </c>
      <c r="C56" s="46"/>
      <c r="D56" s="46"/>
      <c r="E56" s="46"/>
      <c r="F56" s="46"/>
    </row>
    <row r="57" spans="1:7" x14ac:dyDescent="0.3">
      <c r="A57" t="s">
        <v>1020</v>
      </c>
      <c r="B57" s="79">
        <v>0.31</v>
      </c>
      <c r="C57" s="46"/>
      <c r="D57" s="81"/>
      <c r="E57" s="46"/>
      <c r="F57" s="46"/>
    </row>
    <row r="58" spans="1:7" x14ac:dyDescent="0.3">
      <c r="A58" t="s">
        <v>1021</v>
      </c>
      <c r="B58" s="79">
        <v>0.25</v>
      </c>
      <c r="C58" s="46"/>
      <c r="D58" s="81"/>
      <c r="E58" s="46"/>
      <c r="F58" s="46"/>
    </row>
    <row r="59" spans="1:7" x14ac:dyDescent="0.3">
      <c r="A59" t="s">
        <v>1022</v>
      </c>
      <c r="B59" s="79">
        <v>0.06</v>
      </c>
      <c r="C59" s="46"/>
      <c r="D59" s="81"/>
      <c r="E59" s="46"/>
      <c r="F59" s="46"/>
    </row>
    <row r="60" spans="1:7" x14ac:dyDescent="0.3">
      <c r="A60" t="s">
        <v>217</v>
      </c>
      <c r="B60" s="79">
        <v>0</v>
      </c>
      <c r="C60" s="46"/>
      <c r="D60" s="81"/>
      <c r="E60" s="46"/>
      <c r="F60" s="46"/>
    </row>
    <row r="61" spans="1:7" x14ac:dyDescent="0.3">
      <c r="A61" s="7"/>
      <c r="B61" s="83"/>
    </row>
    <row r="62" spans="1:7" x14ac:dyDescent="0.3">
      <c r="A62" s="7" t="s">
        <v>1068</v>
      </c>
      <c r="B62" s="83"/>
      <c r="C62" s="8"/>
      <c r="D62" s="8"/>
      <c r="E62" s="8"/>
      <c r="F62" s="8"/>
    </row>
    <row r="63" spans="1:7" x14ac:dyDescent="0.3">
      <c r="A63" s="7"/>
      <c r="B63" s="8" t="s">
        <v>218</v>
      </c>
      <c r="C63" s="46" t="s">
        <v>531</v>
      </c>
    </row>
    <row r="64" spans="1:7" x14ac:dyDescent="0.3">
      <c r="A64" s="7" t="s">
        <v>559</v>
      </c>
      <c r="B64" s="58">
        <v>3020</v>
      </c>
      <c r="C64" s="46">
        <v>43980</v>
      </c>
      <c r="D64" s="8"/>
      <c r="E64" s="8"/>
      <c r="F64" s="8"/>
    </row>
    <row r="65" spans="1:6" x14ac:dyDescent="0.3">
      <c r="A65" s="7" t="s">
        <v>219</v>
      </c>
      <c r="B65" s="58">
        <v>3289</v>
      </c>
      <c r="C65" s="46" t="s">
        <v>1069</v>
      </c>
      <c r="D65" s="8"/>
      <c r="E65" s="8"/>
      <c r="F65" s="8"/>
    </row>
    <row r="66" spans="1:6" x14ac:dyDescent="0.3">
      <c r="A66" s="7" t="s">
        <v>532</v>
      </c>
      <c r="B66" s="58">
        <v>278872</v>
      </c>
      <c r="C66" s="46" t="s">
        <v>1070</v>
      </c>
      <c r="D66" s="8"/>
      <c r="E66" s="8"/>
      <c r="F66" s="8"/>
    </row>
    <row r="67" spans="1:6" x14ac:dyDescent="0.3">
      <c r="A67" s="7" t="s">
        <v>533</v>
      </c>
      <c r="B67" s="58" t="s">
        <v>1071</v>
      </c>
      <c r="C67" s="46">
        <v>43980</v>
      </c>
      <c r="D67" s="8"/>
      <c r="E67" s="8"/>
      <c r="F67" s="8"/>
    </row>
    <row r="68" spans="1:6" x14ac:dyDescent="0.3">
      <c r="A68" s="7"/>
      <c r="B68" s="58"/>
      <c r="C68" s="46"/>
      <c r="D68" s="8"/>
      <c r="E68" s="8"/>
      <c r="F68" s="8"/>
    </row>
    <row r="69" spans="1:6" x14ac:dyDescent="0.3">
      <c r="A69" s="7" t="s">
        <v>662</v>
      </c>
      <c r="B69" s="58"/>
      <c r="C69" s="46"/>
      <c r="D69" s="8"/>
      <c r="E69" s="8"/>
      <c r="F69" s="8"/>
    </row>
    <row r="70" spans="1:6" x14ac:dyDescent="0.3">
      <c r="A70" s="7" t="s">
        <v>531</v>
      </c>
      <c r="B70" s="58" t="s">
        <v>694</v>
      </c>
      <c r="C70" s="46" t="s">
        <v>695</v>
      </c>
      <c r="D70" s="8"/>
      <c r="E70" s="8"/>
      <c r="F70" s="8"/>
    </row>
    <row r="71" spans="1:6" x14ac:dyDescent="0.3">
      <c r="A71" s="7" t="s">
        <v>696</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238745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B154" s="8"/>
    </row>
    <row r="155" spans="1:3" x14ac:dyDescent="0.3">
      <c r="A155" t="s">
        <v>220</v>
      </c>
      <c r="B155" s="8" t="s">
        <v>221</v>
      </c>
    </row>
    <row r="156" spans="1:3" x14ac:dyDescent="0.3">
      <c r="A156" t="s">
        <v>205</v>
      </c>
      <c r="B156" s="8" t="s">
        <v>222</v>
      </c>
    </row>
    <row r="157" spans="1:3" x14ac:dyDescent="0.3">
      <c r="A157" t="s">
        <v>223</v>
      </c>
      <c r="B157" s="8" t="s">
        <v>224</v>
      </c>
    </row>
    <row r="158" spans="1:3" x14ac:dyDescent="0.3">
      <c r="A158" t="s">
        <v>225</v>
      </c>
      <c r="B158" s="8" t="s">
        <v>226</v>
      </c>
    </row>
  </sheetData>
  <hyperlinks>
    <hyperlink ref="B1" r:id="rId1" xr:uid="{24EE2F3A-241B-48F6-9232-4DC72D1C4687}"/>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698</v>
      </c>
      <c r="B3" s="66"/>
      <c r="C3" s="66" t="s">
        <v>699</v>
      </c>
      <c r="D3" s="67" t="s">
        <v>700</v>
      </c>
      <c r="E3" s="67" t="s">
        <v>2</v>
      </c>
      <c r="F3" s="66" t="s">
        <v>2</v>
      </c>
      <c r="G3" s="66" t="s">
        <v>699</v>
      </c>
      <c r="H3" s="66"/>
      <c r="I3" s="66" t="s">
        <v>701</v>
      </c>
      <c r="J3" s="68" t="s">
        <v>702</v>
      </c>
      <c r="K3" s="66" t="s">
        <v>703</v>
      </c>
      <c r="L3" s="66" t="s">
        <v>703</v>
      </c>
      <c r="M3" s="69" t="s">
        <v>704</v>
      </c>
      <c r="N3" s="66"/>
      <c r="O3" s="69" t="str">
        <f>CONCATENATE(G3,I3,J3,K3,F3,L3,M3)</f>
        <v>auckD.push(history["Auckland"][i].date.substring(0, 10));</v>
      </c>
      <c r="P3" s="66"/>
    </row>
    <row r="4" spans="1:16" ht="26.85" thickBot="1" x14ac:dyDescent="0.35">
      <c r="A4" s="70" t="s">
        <v>705</v>
      </c>
      <c r="B4" s="66"/>
      <c r="C4" s="66" t="s">
        <v>706</v>
      </c>
      <c r="D4" s="67" t="s">
        <v>707</v>
      </c>
      <c r="E4" s="67" t="s">
        <v>3</v>
      </c>
      <c r="F4" s="66" t="s">
        <v>3</v>
      </c>
      <c r="G4" s="66" t="s">
        <v>706</v>
      </c>
      <c r="H4" s="66"/>
      <c r="I4" s="66" t="s">
        <v>701</v>
      </c>
      <c r="J4" s="68" t="s">
        <v>702</v>
      </c>
      <c r="K4" s="66" t="s">
        <v>703</v>
      </c>
      <c r="L4" s="66" t="s">
        <v>703</v>
      </c>
      <c r="M4" s="69" t="s">
        <v>704</v>
      </c>
      <c r="N4" s="66"/>
      <c r="O4" s="69" t="s">
        <v>708</v>
      </c>
      <c r="P4" s="66"/>
    </row>
    <row r="5" spans="1:16" ht="26.85" thickBot="1" x14ac:dyDescent="0.35">
      <c r="A5" s="70" t="s">
        <v>709</v>
      </c>
      <c r="B5" s="66"/>
      <c r="C5" s="66" t="s">
        <v>710</v>
      </c>
      <c r="D5" s="67" t="s">
        <v>711</v>
      </c>
      <c r="E5" s="67" t="s">
        <v>4</v>
      </c>
      <c r="F5" s="66" t="s">
        <v>4</v>
      </c>
      <c r="G5" s="66" t="s">
        <v>710</v>
      </c>
      <c r="H5" s="66"/>
      <c r="I5" s="66" t="s">
        <v>701</v>
      </c>
      <c r="J5" s="68" t="s">
        <v>702</v>
      </c>
      <c r="K5" s="66" t="s">
        <v>703</v>
      </c>
      <c r="L5" s="66" t="s">
        <v>703</v>
      </c>
      <c r="M5" s="69" t="s">
        <v>704</v>
      </c>
      <c r="N5" s="66"/>
      <c r="O5" s="69" t="s">
        <v>712</v>
      </c>
      <c r="P5" s="66"/>
    </row>
    <row r="6" spans="1:16" ht="26.85" thickBot="1" x14ac:dyDescent="0.35">
      <c r="A6" s="70" t="s">
        <v>713</v>
      </c>
      <c r="B6" s="66"/>
      <c r="C6" s="66" t="s">
        <v>714</v>
      </c>
      <c r="D6" s="67" t="s">
        <v>715</v>
      </c>
      <c r="E6" s="67" t="s">
        <v>5</v>
      </c>
      <c r="F6" s="66" t="s">
        <v>5</v>
      </c>
      <c r="G6" s="66" t="s">
        <v>714</v>
      </c>
      <c r="H6" s="66"/>
      <c r="I6" s="66" t="s">
        <v>701</v>
      </c>
      <c r="J6" s="68" t="s">
        <v>702</v>
      </c>
      <c r="K6" s="66" t="s">
        <v>703</v>
      </c>
      <c r="L6" s="66" t="s">
        <v>703</v>
      </c>
      <c r="M6" s="69" t="s">
        <v>704</v>
      </c>
      <c r="N6" s="66"/>
      <c r="O6" s="69" t="s">
        <v>716</v>
      </c>
      <c r="P6" s="66"/>
    </row>
    <row r="7" spans="1:16" ht="26.85" thickBot="1" x14ac:dyDescent="0.35">
      <c r="A7" s="70" t="s">
        <v>717</v>
      </c>
      <c r="B7" s="66"/>
      <c r="C7" s="66" t="s">
        <v>718</v>
      </c>
      <c r="D7" s="67" t="s">
        <v>719</v>
      </c>
      <c r="E7" s="67" t="s">
        <v>6</v>
      </c>
      <c r="F7" s="66" t="s">
        <v>6</v>
      </c>
      <c r="G7" s="66" t="s">
        <v>718</v>
      </c>
      <c r="H7" s="66"/>
      <c r="I7" s="66" t="s">
        <v>701</v>
      </c>
      <c r="J7" s="68" t="s">
        <v>702</v>
      </c>
      <c r="K7" s="66" t="s">
        <v>703</v>
      </c>
      <c r="L7" s="66" t="s">
        <v>703</v>
      </c>
      <c r="M7" s="69" t="s">
        <v>704</v>
      </c>
      <c r="N7" s="66"/>
      <c r="O7" s="69" t="s">
        <v>720</v>
      </c>
      <c r="P7" s="66"/>
    </row>
    <row r="8" spans="1:16" ht="26.85" thickBot="1" x14ac:dyDescent="0.35">
      <c r="A8" s="70" t="s">
        <v>721</v>
      </c>
      <c r="B8" s="66"/>
      <c r="C8" s="66" t="s">
        <v>722</v>
      </c>
      <c r="D8" s="67" t="s">
        <v>723</v>
      </c>
      <c r="E8" s="67" t="s">
        <v>7</v>
      </c>
      <c r="F8" s="66" t="s">
        <v>7</v>
      </c>
      <c r="G8" s="66" t="s">
        <v>722</v>
      </c>
      <c r="H8" s="66"/>
      <c r="I8" s="66" t="s">
        <v>701</v>
      </c>
      <c r="J8" s="68" t="s">
        <v>702</v>
      </c>
      <c r="K8" s="66" t="s">
        <v>703</v>
      </c>
      <c r="L8" s="66" t="s">
        <v>703</v>
      </c>
      <c r="M8" s="69" t="s">
        <v>704</v>
      </c>
      <c r="N8" s="66"/>
      <c r="O8" s="69" t="s">
        <v>724</v>
      </c>
      <c r="P8" s="66"/>
    </row>
    <row r="9" spans="1:16" ht="15.75" thickBot="1" x14ac:dyDescent="0.35">
      <c r="A9" s="70" t="s">
        <v>725</v>
      </c>
      <c r="B9" s="66"/>
      <c r="C9" s="66" t="s">
        <v>726</v>
      </c>
      <c r="D9" s="67" t="s">
        <v>727</v>
      </c>
      <c r="E9" s="67" t="s">
        <v>13</v>
      </c>
      <c r="F9" s="66" t="s">
        <v>13</v>
      </c>
      <c r="G9" s="66" t="s">
        <v>726</v>
      </c>
      <c r="H9" s="66"/>
      <c r="I9" s="66" t="s">
        <v>701</v>
      </c>
      <c r="J9" s="68" t="s">
        <v>702</v>
      </c>
      <c r="K9" s="66" t="s">
        <v>703</v>
      </c>
      <c r="L9" s="66" t="s">
        <v>703</v>
      </c>
      <c r="M9" s="69" t="s">
        <v>704</v>
      </c>
      <c r="N9" s="66"/>
      <c r="O9" s="69" t="s">
        <v>728</v>
      </c>
      <c r="P9" s="66"/>
    </row>
    <row r="10" spans="1:16" ht="15.75" thickBot="1" x14ac:dyDescent="0.35">
      <c r="A10" s="70" t="s">
        <v>729</v>
      </c>
      <c r="B10" s="66"/>
      <c r="C10" s="66" t="s">
        <v>730</v>
      </c>
      <c r="D10" s="67" t="s">
        <v>731</v>
      </c>
      <c r="E10" s="67" t="s">
        <v>17</v>
      </c>
      <c r="F10" s="66" t="s">
        <v>17</v>
      </c>
      <c r="G10" s="66" t="s">
        <v>730</v>
      </c>
      <c r="H10" s="66"/>
      <c r="I10" s="66" t="s">
        <v>701</v>
      </c>
      <c r="J10" s="68" t="s">
        <v>702</v>
      </c>
      <c r="K10" s="66" t="s">
        <v>703</v>
      </c>
      <c r="L10" s="66" t="s">
        <v>703</v>
      </c>
      <c r="M10" s="69" t="s">
        <v>704</v>
      </c>
      <c r="N10" s="66"/>
      <c r="O10" s="69" t="s">
        <v>732</v>
      </c>
      <c r="P10" s="66"/>
    </row>
    <row r="11" spans="1:16" ht="15.75" thickBot="1" x14ac:dyDescent="0.35">
      <c r="A11" s="70" t="s">
        <v>733</v>
      </c>
      <c r="B11" s="66"/>
      <c r="C11" s="66" t="s">
        <v>734</v>
      </c>
      <c r="D11" s="67" t="s">
        <v>735</v>
      </c>
      <c r="E11" s="67" t="s">
        <v>14</v>
      </c>
      <c r="F11" s="66" t="s">
        <v>14</v>
      </c>
      <c r="G11" s="66" t="s">
        <v>734</v>
      </c>
      <c r="H11" s="66"/>
      <c r="I11" s="66" t="s">
        <v>701</v>
      </c>
      <c r="J11" s="68" t="s">
        <v>702</v>
      </c>
      <c r="K11" s="66" t="s">
        <v>703</v>
      </c>
      <c r="L11" s="66" t="s">
        <v>703</v>
      </c>
      <c r="M11" s="69" t="s">
        <v>704</v>
      </c>
      <c r="N11" s="66"/>
      <c r="O11" s="69" t="s">
        <v>736</v>
      </c>
      <c r="P11" s="66"/>
    </row>
    <row r="12" spans="1:16" ht="39.299999999999997" thickBot="1" x14ac:dyDescent="0.35">
      <c r="A12" s="70" t="s">
        <v>737</v>
      </c>
      <c r="B12" s="66"/>
      <c r="C12" s="66" t="s">
        <v>738</v>
      </c>
      <c r="D12" s="67" t="s">
        <v>739</v>
      </c>
      <c r="E12" s="67" t="s">
        <v>8</v>
      </c>
      <c r="F12" s="66" t="s">
        <v>8</v>
      </c>
      <c r="G12" s="66" t="s">
        <v>738</v>
      </c>
      <c r="H12" s="66"/>
      <c r="I12" s="66" t="s">
        <v>701</v>
      </c>
      <c r="J12" s="68" t="s">
        <v>702</v>
      </c>
      <c r="K12" s="66" t="s">
        <v>703</v>
      </c>
      <c r="L12" s="66" t="s">
        <v>703</v>
      </c>
      <c r="M12" s="69" t="s">
        <v>704</v>
      </c>
      <c r="N12" s="66"/>
      <c r="O12" s="69" t="s">
        <v>740</v>
      </c>
      <c r="P12" s="66"/>
    </row>
    <row r="13" spans="1:16" ht="15.75" thickBot="1" x14ac:dyDescent="0.35">
      <c r="A13" s="70" t="s">
        <v>741</v>
      </c>
      <c r="B13" s="66"/>
      <c r="C13" s="66" t="s">
        <v>742</v>
      </c>
      <c r="D13" s="67" t="s">
        <v>743</v>
      </c>
      <c r="E13" s="67" t="s">
        <v>18</v>
      </c>
      <c r="F13" s="66" t="s">
        <v>18</v>
      </c>
      <c r="G13" s="66" t="s">
        <v>742</v>
      </c>
      <c r="H13" s="66"/>
      <c r="I13" s="66" t="s">
        <v>701</v>
      </c>
      <c r="J13" s="68" t="s">
        <v>702</v>
      </c>
      <c r="K13" s="66" t="s">
        <v>703</v>
      </c>
      <c r="L13" s="66" t="s">
        <v>703</v>
      </c>
      <c r="M13" s="69" t="s">
        <v>704</v>
      </c>
      <c r="N13" s="66"/>
      <c r="O13" s="69" t="s">
        <v>744</v>
      </c>
      <c r="P13" s="66"/>
    </row>
    <row r="14" spans="1:16" ht="26.85" thickBot="1" x14ac:dyDescent="0.35">
      <c r="A14" s="70" t="s">
        <v>745</v>
      </c>
      <c r="B14" s="66"/>
      <c r="C14" s="66" t="s">
        <v>746</v>
      </c>
      <c r="D14" s="67" t="s">
        <v>747</v>
      </c>
      <c r="E14" s="67" t="s">
        <v>9</v>
      </c>
      <c r="F14" s="66" t="s">
        <v>9</v>
      </c>
      <c r="G14" s="66" t="s">
        <v>746</v>
      </c>
      <c r="H14" s="66"/>
      <c r="I14" s="66" t="s">
        <v>701</v>
      </c>
      <c r="J14" s="68" t="s">
        <v>702</v>
      </c>
      <c r="K14" s="66" t="s">
        <v>703</v>
      </c>
      <c r="L14" s="66" t="s">
        <v>703</v>
      </c>
      <c r="M14" s="69" t="s">
        <v>704</v>
      </c>
      <c r="N14" s="66"/>
      <c r="O14" s="69" t="s">
        <v>748</v>
      </c>
      <c r="P14" s="66"/>
    </row>
    <row r="15" spans="1:16" ht="15.75" thickBot="1" x14ac:dyDescent="0.35">
      <c r="A15" s="70" t="s">
        <v>749</v>
      </c>
      <c r="B15" s="66"/>
      <c r="C15" s="66" t="s">
        <v>750</v>
      </c>
      <c r="D15" s="67" t="s">
        <v>751</v>
      </c>
      <c r="E15" s="67" t="s">
        <v>10</v>
      </c>
      <c r="F15" s="66" t="s">
        <v>10</v>
      </c>
      <c r="G15" s="66" t="s">
        <v>750</v>
      </c>
      <c r="H15" s="66"/>
      <c r="I15" s="66" t="s">
        <v>701</v>
      </c>
      <c r="J15" s="68" t="s">
        <v>702</v>
      </c>
      <c r="K15" s="66" t="s">
        <v>703</v>
      </c>
      <c r="L15" s="66" t="s">
        <v>703</v>
      </c>
      <c r="M15" s="69" t="s">
        <v>704</v>
      </c>
      <c r="N15" s="66"/>
      <c r="O15" s="69" t="s">
        <v>752</v>
      </c>
      <c r="P15" s="66"/>
    </row>
    <row r="16" spans="1:16" ht="15.75" thickBot="1" x14ac:dyDescent="0.35">
      <c r="A16" s="70" t="s">
        <v>753</v>
      </c>
      <c r="B16" s="66"/>
      <c r="C16" s="66" t="s">
        <v>754</v>
      </c>
      <c r="D16" s="67" t="s">
        <v>755</v>
      </c>
      <c r="E16" s="67" t="s">
        <v>212</v>
      </c>
      <c r="F16" s="66" t="s">
        <v>212</v>
      </c>
      <c r="G16" s="66" t="s">
        <v>754</v>
      </c>
      <c r="H16" s="66"/>
      <c r="I16" s="66" t="s">
        <v>701</v>
      </c>
      <c r="J16" s="68" t="s">
        <v>702</v>
      </c>
      <c r="K16" s="66" t="s">
        <v>703</v>
      </c>
      <c r="L16" s="66" t="s">
        <v>703</v>
      </c>
      <c r="M16" s="69" t="s">
        <v>704</v>
      </c>
      <c r="N16" s="66"/>
      <c r="O16" s="69" t="s">
        <v>756</v>
      </c>
      <c r="P16" s="66"/>
    </row>
    <row r="17" spans="1:16" ht="15.75" thickBot="1" x14ac:dyDescent="0.35">
      <c r="A17" s="70" t="s">
        <v>757</v>
      </c>
      <c r="B17" s="66"/>
      <c r="C17" s="66" t="s">
        <v>758</v>
      </c>
      <c r="D17" s="67" t="s">
        <v>759</v>
      </c>
      <c r="E17" s="67" t="s">
        <v>15</v>
      </c>
      <c r="F17" s="66" t="s">
        <v>15</v>
      </c>
      <c r="G17" s="66" t="s">
        <v>758</v>
      </c>
      <c r="H17" s="66"/>
      <c r="I17" s="66" t="s">
        <v>701</v>
      </c>
      <c r="J17" s="68" t="s">
        <v>702</v>
      </c>
      <c r="K17" s="66" t="s">
        <v>703</v>
      </c>
      <c r="L17" s="66" t="s">
        <v>703</v>
      </c>
      <c r="M17" s="69" t="s">
        <v>704</v>
      </c>
      <c r="N17" s="66"/>
      <c r="O17" s="69" t="s">
        <v>760</v>
      </c>
      <c r="P17" s="66"/>
    </row>
    <row r="18" spans="1:16" ht="15.75" thickBot="1" x14ac:dyDescent="0.35">
      <c r="A18" s="70" t="s">
        <v>761</v>
      </c>
      <c r="B18" s="66"/>
      <c r="C18" s="66" t="s">
        <v>762</v>
      </c>
      <c r="D18" s="67" t="s">
        <v>763</v>
      </c>
      <c r="E18" s="67" t="s">
        <v>11</v>
      </c>
      <c r="F18" s="66" t="s">
        <v>11</v>
      </c>
      <c r="G18" s="66" t="s">
        <v>762</v>
      </c>
      <c r="H18" s="66"/>
      <c r="I18" s="66" t="s">
        <v>701</v>
      </c>
      <c r="J18" s="68" t="s">
        <v>702</v>
      </c>
      <c r="K18" s="66" t="s">
        <v>703</v>
      </c>
      <c r="L18" s="66" t="s">
        <v>703</v>
      </c>
      <c r="M18" s="69" t="s">
        <v>704</v>
      </c>
      <c r="N18" s="66"/>
      <c r="O18" s="69" t="s">
        <v>764</v>
      </c>
      <c r="P18" s="66"/>
    </row>
    <row r="19" spans="1:16" ht="15.75" thickBot="1" x14ac:dyDescent="0.35">
      <c r="A19" s="70" t="s">
        <v>765</v>
      </c>
      <c r="B19" s="66"/>
      <c r="C19" s="66" t="s">
        <v>766</v>
      </c>
      <c r="D19" s="67" t="s">
        <v>767</v>
      </c>
      <c r="E19" s="67" t="s">
        <v>21</v>
      </c>
      <c r="F19" s="66" t="s">
        <v>21</v>
      </c>
      <c r="G19" s="66" t="s">
        <v>766</v>
      </c>
      <c r="H19" s="66"/>
      <c r="I19" s="66" t="s">
        <v>701</v>
      </c>
      <c r="J19" s="68" t="s">
        <v>702</v>
      </c>
      <c r="K19" s="66" t="s">
        <v>703</v>
      </c>
      <c r="L19" s="66" t="s">
        <v>703</v>
      </c>
      <c r="M19" s="69" t="s">
        <v>704</v>
      </c>
      <c r="N19" s="66"/>
      <c r="O19" s="69" t="s">
        <v>768</v>
      </c>
      <c r="P19" s="66"/>
    </row>
    <row r="20" spans="1:16" ht="26.85" thickBot="1" x14ac:dyDescent="0.35">
      <c r="A20" s="70" t="s">
        <v>769</v>
      </c>
      <c r="B20" s="66"/>
      <c r="C20" s="66" t="s">
        <v>770</v>
      </c>
      <c r="D20" s="67" t="s">
        <v>771</v>
      </c>
      <c r="E20" s="67" t="s">
        <v>12</v>
      </c>
      <c r="F20" s="66" t="s">
        <v>12</v>
      </c>
      <c r="G20" s="66" t="s">
        <v>770</v>
      </c>
      <c r="H20" s="66"/>
      <c r="I20" s="66" t="s">
        <v>701</v>
      </c>
      <c r="J20" s="68" t="s">
        <v>702</v>
      </c>
      <c r="K20" s="66" t="s">
        <v>703</v>
      </c>
      <c r="L20" s="66" t="s">
        <v>703</v>
      </c>
      <c r="M20" s="69" t="s">
        <v>704</v>
      </c>
      <c r="N20" s="66"/>
      <c r="O20" s="69" t="s">
        <v>772</v>
      </c>
      <c r="P20" s="66"/>
    </row>
    <row r="21" spans="1:16" ht="26.85" thickBot="1" x14ac:dyDescent="0.35">
      <c r="A21" s="70" t="s">
        <v>773</v>
      </c>
      <c r="B21" s="66"/>
      <c r="C21" s="66" t="s">
        <v>774</v>
      </c>
      <c r="D21" s="67" t="s">
        <v>775</v>
      </c>
      <c r="E21" s="67" t="s">
        <v>20</v>
      </c>
      <c r="F21" s="66" t="s">
        <v>20</v>
      </c>
      <c r="G21" s="66" t="s">
        <v>774</v>
      </c>
      <c r="H21" s="66"/>
      <c r="I21" s="66" t="s">
        <v>701</v>
      </c>
      <c r="J21" s="68" t="s">
        <v>702</v>
      </c>
      <c r="K21" s="66" t="s">
        <v>703</v>
      </c>
      <c r="L21" s="66" t="s">
        <v>703</v>
      </c>
      <c r="M21" s="69" t="s">
        <v>704</v>
      </c>
      <c r="N21" s="66"/>
      <c r="O21" s="69" t="s">
        <v>776</v>
      </c>
      <c r="P21" s="66"/>
    </row>
    <row r="22" spans="1:16" ht="26.85" thickBot="1" x14ac:dyDescent="0.35">
      <c r="A22" s="70" t="s">
        <v>777</v>
      </c>
      <c r="B22" s="66"/>
      <c r="C22" s="66" t="s">
        <v>778</v>
      </c>
      <c r="D22" s="67" t="s">
        <v>779</v>
      </c>
      <c r="E22" s="67" t="s">
        <v>780</v>
      </c>
      <c r="F22" s="66" t="s">
        <v>780</v>
      </c>
      <c r="G22" s="66" t="s">
        <v>778</v>
      </c>
      <c r="H22" s="66"/>
      <c r="I22" s="66" t="s">
        <v>701</v>
      </c>
      <c r="J22" s="68" t="s">
        <v>702</v>
      </c>
      <c r="K22" s="66" t="s">
        <v>703</v>
      </c>
      <c r="L22" s="66" t="s">
        <v>703</v>
      </c>
      <c r="M22" s="69" t="s">
        <v>704</v>
      </c>
      <c r="N22" s="66"/>
      <c r="O22" s="69" t="s">
        <v>781</v>
      </c>
      <c r="P22" s="66"/>
    </row>
    <row r="26" spans="1:16" ht="15.75" thickBot="1" x14ac:dyDescent="0.35"/>
    <row r="27" spans="1:16" ht="15.75" thickBot="1" x14ac:dyDescent="0.35">
      <c r="A27" s="70" t="s">
        <v>782</v>
      </c>
      <c r="C27" s="66" t="s">
        <v>699</v>
      </c>
      <c r="D27" s="67" t="s">
        <v>700</v>
      </c>
      <c r="E27" s="67" t="s">
        <v>2</v>
      </c>
      <c r="F27" s="66" t="s">
        <v>2</v>
      </c>
      <c r="G27" s="66" t="s">
        <v>699</v>
      </c>
      <c r="H27" s="66"/>
      <c r="I27" s="66" t="s">
        <v>823</v>
      </c>
      <c r="J27" s="68" t="s">
        <v>702</v>
      </c>
      <c r="K27" s="66" t="s">
        <v>703</v>
      </c>
      <c r="L27" s="66" t="s">
        <v>703</v>
      </c>
      <c r="M27" s="69" t="s">
        <v>824</v>
      </c>
      <c r="N27" s="66"/>
      <c r="O27" s="69" t="str">
        <f>CONCATENATE(G27,I27,J27,K27,F27,L27,M27)</f>
        <v>auckN.push(history["Auckland"][i].new);</v>
      </c>
    </row>
    <row r="28" spans="1:16" ht="26.85" thickBot="1" x14ac:dyDescent="0.35">
      <c r="A28" s="70" t="s">
        <v>783</v>
      </c>
      <c r="C28" s="66" t="s">
        <v>706</v>
      </c>
      <c r="D28" s="67" t="s">
        <v>707</v>
      </c>
      <c r="E28" s="67" t="s">
        <v>3</v>
      </c>
      <c r="F28" s="66" t="s">
        <v>3</v>
      </c>
      <c r="G28" s="66" t="s">
        <v>706</v>
      </c>
      <c r="H28" s="66"/>
      <c r="I28" s="66" t="s">
        <v>823</v>
      </c>
      <c r="J28" s="68" t="s">
        <v>702</v>
      </c>
      <c r="K28" s="66" t="s">
        <v>703</v>
      </c>
      <c r="L28" s="66" t="s">
        <v>703</v>
      </c>
      <c r="M28" s="69" t="s">
        <v>824</v>
      </c>
      <c r="N28" s="66"/>
      <c r="O28" s="69" t="str">
        <f t="shared" ref="O28:O46" si="0">CONCATENATE(G28,I28,J28,K28,F28,L28,M28)</f>
        <v>bopN.push(history["Bay of Plenty"][i].new);</v>
      </c>
    </row>
    <row r="29" spans="1:16" ht="26.85" thickBot="1" x14ac:dyDescent="0.35">
      <c r="A29" s="70" t="s">
        <v>784</v>
      </c>
      <c r="C29" s="66" t="s">
        <v>710</v>
      </c>
      <c r="D29" s="67" t="s">
        <v>711</v>
      </c>
      <c r="E29" s="67" t="s">
        <v>4</v>
      </c>
      <c r="F29" s="66" t="s">
        <v>4</v>
      </c>
      <c r="G29" s="66" t="s">
        <v>710</v>
      </c>
      <c r="H29" s="66"/>
      <c r="I29" s="66" t="s">
        <v>823</v>
      </c>
      <c r="J29" s="68" t="s">
        <v>702</v>
      </c>
      <c r="K29" s="66" t="s">
        <v>703</v>
      </c>
      <c r="L29" s="66" t="s">
        <v>703</v>
      </c>
      <c r="M29" s="69" t="s">
        <v>824</v>
      </c>
      <c r="N29" s="66"/>
      <c r="O29" s="69" t="str">
        <f t="shared" si="0"/>
        <v>cantN.push(history["Canterbury"][i].new);</v>
      </c>
    </row>
    <row r="30" spans="1:16" ht="26.85" thickBot="1" x14ac:dyDescent="0.35">
      <c r="A30" s="70" t="s">
        <v>785</v>
      </c>
      <c r="C30" s="66" t="s">
        <v>714</v>
      </c>
      <c r="D30" s="67" t="s">
        <v>715</v>
      </c>
      <c r="E30" s="67" t="s">
        <v>5</v>
      </c>
      <c r="F30" s="66" t="s">
        <v>5</v>
      </c>
      <c r="G30" s="66" t="s">
        <v>714</v>
      </c>
      <c r="H30" s="66"/>
      <c r="I30" s="66" t="s">
        <v>823</v>
      </c>
      <c r="J30" s="68" t="s">
        <v>702</v>
      </c>
      <c r="K30" s="66" t="s">
        <v>703</v>
      </c>
      <c r="L30" s="66" t="s">
        <v>703</v>
      </c>
      <c r="M30" s="69" t="s">
        <v>824</v>
      </c>
      <c r="N30" s="66"/>
      <c r="O30" s="69" t="str">
        <f t="shared" si="0"/>
        <v>cacN.push(history["Capital and Coast"][i].new);</v>
      </c>
    </row>
    <row r="31" spans="1:16" ht="26.85" thickBot="1" x14ac:dyDescent="0.35">
      <c r="A31" s="70" t="s">
        <v>786</v>
      </c>
      <c r="C31" s="66" t="s">
        <v>718</v>
      </c>
      <c r="D31" s="67" t="s">
        <v>719</v>
      </c>
      <c r="E31" s="67" t="s">
        <v>6</v>
      </c>
      <c r="F31" s="66" t="s">
        <v>6</v>
      </c>
      <c r="G31" s="66" t="s">
        <v>718</v>
      </c>
      <c r="H31" s="66"/>
      <c r="I31" s="66" t="s">
        <v>823</v>
      </c>
      <c r="J31" s="68" t="s">
        <v>702</v>
      </c>
      <c r="K31" s="66" t="s">
        <v>703</v>
      </c>
      <c r="L31" s="66" t="s">
        <v>703</v>
      </c>
      <c r="M31" s="69" t="s">
        <v>824</v>
      </c>
      <c r="N31" s="66"/>
      <c r="O31" s="69" t="str">
        <f t="shared" si="0"/>
        <v>comaN.push(history["Counties Manukau"][i].new);</v>
      </c>
    </row>
    <row r="32" spans="1:16" ht="26.85" thickBot="1" x14ac:dyDescent="0.35">
      <c r="A32" s="70" t="s">
        <v>787</v>
      </c>
      <c r="C32" s="66" t="s">
        <v>722</v>
      </c>
      <c r="D32" s="67" t="s">
        <v>723</v>
      </c>
      <c r="E32" s="67" t="s">
        <v>7</v>
      </c>
      <c r="F32" s="66" t="s">
        <v>7</v>
      </c>
      <c r="G32" s="66" t="s">
        <v>722</v>
      </c>
      <c r="H32" s="66"/>
      <c r="I32" s="66" t="s">
        <v>823</v>
      </c>
      <c r="J32" s="68" t="s">
        <v>702</v>
      </c>
      <c r="K32" s="66" t="s">
        <v>703</v>
      </c>
      <c r="L32" s="66" t="s">
        <v>703</v>
      </c>
      <c r="M32" s="69" t="s">
        <v>824</v>
      </c>
      <c r="N32" s="66"/>
      <c r="O32" s="69" t="str">
        <f t="shared" si="0"/>
        <v>hbN.push(history["Hawke's Bay"][i].new);</v>
      </c>
    </row>
    <row r="33" spans="1:15" ht="15.75" thickBot="1" x14ac:dyDescent="0.35">
      <c r="A33" s="70" t="s">
        <v>788</v>
      </c>
      <c r="C33" s="66" t="s">
        <v>726</v>
      </c>
      <c r="D33" s="67" t="s">
        <v>727</v>
      </c>
      <c r="E33" s="67" t="s">
        <v>13</v>
      </c>
      <c r="F33" s="66" t="s">
        <v>13</v>
      </c>
      <c r="G33" s="66" t="s">
        <v>726</v>
      </c>
      <c r="H33" s="66"/>
      <c r="I33" s="66" t="s">
        <v>823</v>
      </c>
      <c r="J33" s="68" t="s">
        <v>702</v>
      </c>
      <c r="K33" s="66" t="s">
        <v>703</v>
      </c>
      <c r="L33" s="66" t="s">
        <v>703</v>
      </c>
      <c r="M33" s="69" t="s">
        <v>824</v>
      </c>
      <c r="N33" s="66"/>
      <c r="O33" s="69" t="str">
        <f t="shared" si="0"/>
        <v>huttN.push(history["Hutt Valley"][i].new);</v>
      </c>
    </row>
    <row r="34" spans="1:15" ht="15.75" thickBot="1" x14ac:dyDescent="0.35">
      <c r="A34" s="70" t="s">
        <v>789</v>
      </c>
      <c r="C34" s="66" t="s">
        <v>730</v>
      </c>
      <c r="D34" s="67" t="s">
        <v>731</v>
      </c>
      <c r="E34" s="67" t="s">
        <v>17</v>
      </c>
      <c r="F34" s="66" t="s">
        <v>17</v>
      </c>
      <c r="G34" s="66" t="s">
        <v>730</v>
      </c>
      <c r="H34" s="66"/>
      <c r="I34" s="66" t="s">
        <v>823</v>
      </c>
      <c r="J34" s="68" t="s">
        <v>702</v>
      </c>
      <c r="K34" s="66" t="s">
        <v>703</v>
      </c>
      <c r="L34" s="66" t="s">
        <v>703</v>
      </c>
      <c r="M34" s="69" t="s">
        <v>824</v>
      </c>
      <c r="N34" s="66"/>
      <c r="O34" s="69" t="str">
        <f t="shared" si="0"/>
        <v>lakeN.push(history["Lakes"][i].new);</v>
      </c>
    </row>
    <row r="35" spans="1:15" ht="15.75" thickBot="1" x14ac:dyDescent="0.35">
      <c r="A35" s="70" t="s">
        <v>790</v>
      </c>
      <c r="C35" s="66" t="s">
        <v>734</v>
      </c>
      <c r="D35" s="67" t="s">
        <v>735</v>
      </c>
      <c r="E35" s="67" t="s">
        <v>14</v>
      </c>
      <c r="F35" s="66" t="s">
        <v>14</v>
      </c>
      <c r="G35" s="66" t="s">
        <v>734</v>
      </c>
      <c r="H35" s="66"/>
      <c r="I35" s="66" t="s">
        <v>823</v>
      </c>
      <c r="J35" s="68" t="s">
        <v>702</v>
      </c>
      <c r="K35" s="66" t="s">
        <v>703</v>
      </c>
      <c r="L35" s="66" t="s">
        <v>703</v>
      </c>
      <c r="M35" s="69" t="s">
        <v>824</v>
      </c>
      <c r="N35" s="66"/>
      <c r="O35" s="69" t="str">
        <f t="shared" si="0"/>
        <v>midcN.push(history["MidCentral"][i].new);</v>
      </c>
    </row>
    <row r="36" spans="1:15" ht="39.299999999999997" thickBot="1" x14ac:dyDescent="0.35">
      <c r="A36" s="70" t="s">
        <v>791</v>
      </c>
      <c r="C36" s="66" t="s">
        <v>738</v>
      </c>
      <c r="D36" s="67" t="s">
        <v>739</v>
      </c>
      <c r="E36" s="67" t="s">
        <v>8</v>
      </c>
      <c r="F36" s="66" t="s">
        <v>8</v>
      </c>
      <c r="G36" s="66" t="s">
        <v>738</v>
      </c>
      <c r="H36" s="66"/>
      <c r="I36" s="66" t="s">
        <v>823</v>
      </c>
      <c r="J36" s="68" t="s">
        <v>702</v>
      </c>
      <c r="K36" s="66" t="s">
        <v>703</v>
      </c>
      <c r="L36" s="66" t="s">
        <v>703</v>
      </c>
      <c r="M36" s="69" t="s">
        <v>824</v>
      </c>
      <c r="N36" s="66"/>
      <c r="O36" s="69" t="str">
        <f t="shared" si="0"/>
        <v>nelN.push(history["Nelson Marlborough"][i].new);</v>
      </c>
    </row>
    <row r="37" spans="1:15" ht="15.75" thickBot="1" x14ac:dyDescent="0.35">
      <c r="A37" s="70" t="s">
        <v>792</v>
      </c>
      <c r="C37" s="66" t="s">
        <v>742</v>
      </c>
      <c r="D37" s="67" t="s">
        <v>743</v>
      </c>
      <c r="E37" s="67" t="s">
        <v>18</v>
      </c>
      <c r="F37" s="66" t="s">
        <v>18</v>
      </c>
      <c r="G37" s="66" t="s">
        <v>742</v>
      </c>
      <c r="H37" s="66"/>
      <c r="I37" s="66" t="s">
        <v>823</v>
      </c>
      <c r="J37" s="68" t="s">
        <v>702</v>
      </c>
      <c r="K37" s="66" t="s">
        <v>703</v>
      </c>
      <c r="L37" s="66" t="s">
        <v>703</v>
      </c>
      <c r="M37" s="69" t="s">
        <v>824</v>
      </c>
      <c r="N37" s="66"/>
      <c r="O37" s="69" t="str">
        <f t="shared" si="0"/>
        <v>nlandN.push(history["Northland"][i].new);</v>
      </c>
    </row>
    <row r="38" spans="1:15" ht="26.85" thickBot="1" x14ac:dyDescent="0.35">
      <c r="A38" s="70" t="s">
        <v>793</v>
      </c>
      <c r="C38" s="66" t="s">
        <v>746</v>
      </c>
      <c r="D38" s="67" t="s">
        <v>747</v>
      </c>
      <c r="E38" s="67" t="s">
        <v>9</v>
      </c>
      <c r="F38" s="66" t="s">
        <v>9</v>
      </c>
      <c r="G38" s="66" t="s">
        <v>746</v>
      </c>
      <c r="H38" s="66"/>
      <c r="I38" s="66" t="s">
        <v>823</v>
      </c>
      <c r="J38" s="68" t="s">
        <v>702</v>
      </c>
      <c r="K38" s="66" t="s">
        <v>703</v>
      </c>
      <c r="L38" s="66" t="s">
        <v>703</v>
      </c>
      <c r="M38" s="69" t="s">
        <v>824</v>
      </c>
      <c r="N38" s="66"/>
      <c r="O38" s="69" t="str">
        <f t="shared" si="0"/>
        <v>scantN.push(history["South Canterbury"][i].new);</v>
      </c>
    </row>
    <row r="39" spans="1:15" ht="15.75" thickBot="1" x14ac:dyDescent="0.35">
      <c r="A39" s="70" t="s">
        <v>794</v>
      </c>
      <c r="C39" s="66" t="s">
        <v>750</v>
      </c>
      <c r="D39" s="67" t="s">
        <v>751</v>
      </c>
      <c r="E39" s="67" t="s">
        <v>10</v>
      </c>
      <c r="F39" s="66" t="s">
        <v>10</v>
      </c>
      <c r="G39" s="66" t="s">
        <v>750</v>
      </c>
      <c r="H39" s="66"/>
      <c r="I39" s="66" t="s">
        <v>823</v>
      </c>
      <c r="J39" s="68" t="s">
        <v>702</v>
      </c>
      <c r="K39" s="66" t="s">
        <v>703</v>
      </c>
      <c r="L39" s="66" t="s">
        <v>703</v>
      </c>
      <c r="M39" s="69" t="s">
        <v>824</v>
      </c>
      <c r="N39" s="66"/>
      <c r="O39" s="69" t="str">
        <f t="shared" si="0"/>
        <v>sthrnN.push(history["Southern"][i].new);</v>
      </c>
    </row>
    <row r="40" spans="1:15" ht="15.75" thickBot="1" x14ac:dyDescent="0.35">
      <c r="A40" s="70" t="s">
        <v>795</v>
      </c>
      <c r="C40" s="66" t="s">
        <v>754</v>
      </c>
      <c r="D40" s="67" t="s">
        <v>755</v>
      </c>
      <c r="E40" s="67" t="s">
        <v>212</v>
      </c>
      <c r="F40" s="66" t="s">
        <v>212</v>
      </c>
      <c r="G40" s="66" t="s">
        <v>754</v>
      </c>
      <c r="H40" s="66"/>
      <c r="I40" s="66" t="s">
        <v>823</v>
      </c>
      <c r="J40" s="68" t="s">
        <v>702</v>
      </c>
      <c r="K40" s="66" t="s">
        <v>703</v>
      </c>
      <c r="L40" s="66" t="s">
        <v>703</v>
      </c>
      <c r="M40" s="69" t="s">
        <v>824</v>
      </c>
      <c r="N40" s="66"/>
      <c r="O40" s="69" t="str">
        <f t="shared" si="0"/>
        <v>tairN.push(history["Tairāwhiti"][i].new);</v>
      </c>
    </row>
    <row r="41" spans="1:15" ht="15.75" thickBot="1" x14ac:dyDescent="0.35">
      <c r="A41" s="70" t="s">
        <v>796</v>
      </c>
      <c r="C41" s="66" t="s">
        <v>758</v>
      </c>
      <c r="D41" s="67" t="s">
        <v>759</v>
      </c>
      <c r="E41" s="67" t="s">
        <v>15</v>
      </c>
      <c r="F41" s="66" t="s">
        <v>15</v>
      </c>
      <c r="G41" s="66" t="s">
        <v>758</v>
      </c>
      <c r="H41" s="66"/>
      <c r="I41" s="66" t="s">
        <v>823</v>
      </c>
      <c r="J41" s="68" t="s">
        <v>702</v>
      </c>
      <c r="K41" s="66" t="s">
        <v>703</v>
      </c>
      <c r="L41" s="66" t="s">
        <v>703</v>
      </c>
      <c r="M41" s="69" t="s">
        <v>824</v>
      </c>
      <c r="N41" s="66"/>
      <c r="O41" s="69" t="str">
        <f t="shared" si="0"/>
        <v>tarN.push(history["Taranaki"][i].new);</v>
      </c>
    </row>
    <row r="42" spans="1:15" ht="15.75" thickBot="1" x14ac:dyDescent="0.35">
      <c r="A42" s="70" t="s">
        <v>797</v>
      </c>
      <c r="C42" s="66" t="s">
        <v>762</v>
      </c>
      <c r="D42" s="67" t="s">
        <v>763</v>
      </c>
      <c r="E42" s="67" t="s">
        <v>11</v>
      </c>
      <c r="F42" s="66" t="s">
        <v>11</v>
      </c>
      <c r="G42" s="66" t="s">
        <v>762</v>
      </c>
      <c r="H42" s="66"/>
      <c r="I42" s="66" t="s">
        <v>823</v>
      </c>
      <c r="J42" s="68" t="s">
        <v>702</v>
      </c>
      <c r="K42" s="66" t="s">
        <v>703</v>
      </c>
      <c r="L42" s="66" t="s">
        <v>703</v>
      </c>
      <c r="M42" s="69" t="s">
        <v>824</v>
      </c>
      <c r="N42" s="66"/>
      <c r="O42" s="69" t="str">
        <f t="shared" si="0"/>
        <v>waikN.push(history["Waikato"][i].new);</v>
      </c>
    </row>
    <row r="43" spans="1:15" ht="15.75" thickBot="1" x14ac:dyDescent="0.35">
      <c r="A43" s="70" t="s">
        <v>798</v>
      </c>
      <c r="C43" s="66" t="s">
        <v>766</v>
      </c>
      <c r="D43" s="67" t="s">
        <v>767</v>
      </c>
      <c r="E43" s="67" t="s">
        <v>21</v>
      </c>
      <c r="F43" s="66" t="s">
        <v>21</v>
      </c>
      <c r="G43" s="66" t="s">
        <v>766</v>
      </c>
      <c r="H43" s="66"/>
      <c r="I43" s="66" t="s">
        <v>823</v>
      </c>
      <c r="J43" s="68" t="s">
        <v>702</v>
      </c>
      <c r="K43" s="66" t="s">
        <v>703</v>
      </c>
      <c r="L43" s="66" t="s">
        <v>703</v>
      </c>
      <c r="M43" s="69" t="s">
        <v>824</v>
      </c>
      <c r="N43" s="66"/>
      <c r="O43" s="69" t="str">
        <f t="shared" si="0"/>
        <v>wairaN.push(history["Wairarapa"][i].new);</v>
      </c>
    </row>
    <row r="44" spans="1:15" ht="26.85" thickBot="1" x14ac:dyDescent="0.35">
      <c r="A44" s="70" t="s">
        <v>799</v>
      </c>
      <c r="C44" s="66" t="s">
        <v>770</v>
      </c>
      <c r="D44" s="67" t="s">
        <v>771</v>
      </c>
      <c r="E44" s="67" t="s">
        <v>12</v>
      </c>
      <c r="F44" s="66" t="s">
        <v>12</v>
      </c>
      <c r="G44" s="66" t="s">
        <v>770</v>
      </c>
      <c r="H44" s="66"/>
      <c r="I44" s="66" t="s">
        <v>823</v>
      </c>
      <c r="J44" s="68" t="s">
        <v>702</v>
      </c>
      <c r="K44" s="66" t="s">
        <v>703</v>
      </c>
      <c r="L44" s="66" t="s">
        <v>703</v>
      </c>
      <c r="M44" s="69" t="s">
        <v>824</v>
      </c>
      <c r="N44" s="66"/>
      <c r="O44" s="69" t="str">
        <f t="shared" si="0"/>
        <v>waitN.push(history["Waitemata"][i].new);</v>
      </c>
    </row>
    <row r="45" spans="1:15" ht="26.85" thickBot="1" x14ac:dyDescent="0.35">
      <c r="A45" s="70" t="s">
        <v>800</v>
      </c>
      <c r="C45" s="66" t="s">
        <v>774</v>
      </c>
      <c r="D45" s="67" t="s">
        <v>775</v>
      </c>
      <c r="E45" s="67" t="s">
        <v>20</v>
      </c>
      <c r="F45" s="66" t="s">
        <v>20</v>
      </c>
      <c r="G45" s="66" t="s">
        <v>774</v>
      </c>
      <c r="H45" s="66"/>
      <c r="I45" s="66" t="s">
        <v>823</v>
      </c>
      <c r="J45" s="68" t="s">
        <v>702</v>
      </c>
      <c r="K45" s="66" t="s">
        <v>703</v>
      </c>
      <c r="L45" s="66" t="s">
        <v>703</v>
      </c>
      <c r="M45" s="69" t="s">
        <v>824</v>
      </c>
      <c r="N45" s="66"/>
      <c r="O45" s="69" t="str">
        <f t="shared" si="0"/>
        <v>wcoastN.push(history["West Coast"][i].new);</v>
      </c>
    </row>
    <row r="46" spans="1:15" ht="26.85" thickBot="1" x14ac:dyDescent="0.35">
      <c r="A46" s="70" t="s">
        <v>801</v>
      </c>
      <c r="C46" s="66" t="s">
        <v>778</v>
      </c>
      <c r="D46" s="67" t="s">
        <v>779</v>
      </c>
      <c r="E46" s="67" t="s">
        <v>780</v>
      </c>
      <c r="F46" s="66" t="s">
        <v>780</v>
      </c>
      <c r="G46" s="66" t="s">
        <v>778</v>
      </c>
      <c r="H46" s="66"/>
      <c r="I46" s="66" t="s">
        <v>823</v>
      </c>
      <c r="J46" s="68" t="s">
        <v>702</v>
      </c>
      <c r="K46" s="66" t="s">
        <v>703</v>
      </c>
      <c r="L46" s="66" t="s">
        <v>703</v>
      </c>
      <c r="M46" s="69" t="s">
        <v>824</v>
      </c>
      <c r="N46" s="66"/>
      <c r="O46" s="69" t="str">
        <f t="shared" si="0"/>
        <v>whanN.push(history["​Whanganui"][i].new);</v>
      </c>
    </row>
    <row r="47" spans="1:15" ht="15.75" thickBot="1" x14ac:dyDescent="0.35">
      <c r="A47" s="71"/>
    </row>
    <row r="48" spans="1:15" ht="15.75" thickBot="1" x14ac:dyDescent="0.35"/>
    <row r="49" spans="1:15" ht="15.75" thickBot="1" x14ac:dyDescent="0.35">
      <c r="A49" s="70" t="s">
        <v>802</v>
      </c>
      <c r="C49" s="66" t="s">
        <v>699</v>
      </c>
      <c r="D49" s="67" t="s">
        <v>700</v>
      </c>
      <c r="E49" s="67" t="s">
        <v>2</v>
      </c>
      <c r="F49" s="66" t="s">
        <v>2</v>
      </c>
      <c r="G49" s="66" t="s">
        <v>699</v>
      </c>
      <c r="H49" s="66"/>
      <c r="I49" s="66" t="s">
        <v>822</v>
      </c>
      <c r="J49" s="68" t="s">
        <v>702</v>
      </c>
      <c r="K49" s="66" t="s">
        <v>703</v>
      </c>
      <c r="L49" s="66" t="s">
        <v>703</v>
      </c>
      <c r="M49" s="69" t="s">
        <v>825</v>
      </c>
      <c r="N49" s="66"/>
      <c r="O49" s="69" t="str">
        <f>CONCATENATE(G49,I49,J49,K49,F49,L49,M49)</f>
        <v>auckT.push(history["Auckland"][i].total);</v>
      </c>
    </row>
    <row r="50" spans="1:15" ht="26.85" thickBot="1" x14ac:dyDescent="0.35">
      <c r="A50" s="70" t="s">
        <v>803</v>
      </c>
      <c r="C50" s="66" t="s">
        <v>706</v>
      </c>
      <c r="D50" s="67" t="s">
        <v>707</v>
      </c>
      <c r="E50" s="67" t="s">
        <v>3</v>
      </c>
      <c r="F50" s="66" t="s">
        <v>3</v>
      </c>
      <c r="G50" s="66" t="s">
        <v>706</v>
      </c>
      <c r="H50" s="66"/>
      <c r="I50" s="66" t="s">
        <v>822</v>
      </c>
      <c r="J50" s="68" t="s">
        <v>702</v>
      </c>
      <c r="K50" s="66" t="s">
        <v>703</v>
      </c>
      <c r="L50" s="66" t="s">
        <v>703</v>
      </c>
      <c r="M50" s="69" t="s">
        <v>825</v>
      </c>
      <c r="N50" s="66"/>
      <c r="O50" s="69" t="str">
        <f t="shared" ref="O50:O68" si="1">CONCATENATE(G50,I50,J50,K50,F50,L50,M50)</f>
        <v>bopT.push(history["Bay of Plenty"][i].total);</v>
      </c>
    </row>
    <row r="51" spans="1:15" ht="26.85" thickBot="1" x14ac:dyDescent="0.35">
      <c r="A51" s="70" t="s">
        <v>804</v>
      </c>
      <c r="C51" s="66" t="s">
        <v>710</v>
      </c>
      <c r="D51" s="67" t="s">
        <v>711</v>
      </c>
      <c r="E51" s="67" t="s">
        <v>4</v>
      </c>
      <c r="F51" s="66" t="s">
        <v>4</v>
      </c>
      <c r="G51" s="66" t="s">
        <v>710</v>
      </c>
      <c r="H51" s="66"/>
      <c r="I51" s="66" t="s">
        <v>822</v>
      </c>
      <c r="J51" s="68" t="s">
        <v>702</v>
      </c>
      <c r="K51" s="66" t="s">
        <v>703</v>
      </c>
      <c r="L51" s="66" t="s">
        <v>703</v>
      </c>
      <c r="M51" s="69" t="s">
        <v>825</v>
      </c>
      <c r="N51" s="66"/>
      <c r="O51" s="69" t="str">
        <f t="shared" si="1"/>
        <v>cantT.push(history["Canterbury"][i].total);</v>
      </c>
    </row>
    <row r="52" spans="1:15" ht="26.85" thickBot="1" x14ac:dyDescent="0.35">
      <c r="A52" s="70" t="s">
        <v>805</v>
      </c>
      <c r="C52" s="66" t="s">
        <v>714</v>
      </c>
      <c r="D52" s="67" t="s">
        <v>715</v>
      </c>
      <c r="E52" s="67" t="s">
        <v>5</v>
      </c>
      <c r="F52" s="66" t="s">
        <v>5</v>
      </c>
      <c r="G52" s="66" t="s">
        <v>714</v>
      </c>
      <c r="H52" s="66"/>
      <c r="I52" s="66" t="s">
        <v>822</v>
      </c>
      <c r="J52" s="68" t="s">
        <v>702</v>
      </c>
      <c r="K52" s="66" t="s">
        <v>703</v>
      </c>
      <c r="L52" s="66" t="s">
        <v>703</v>
      </c>
      <c r="M52" s="69" t="s">
        <v>825</v>
      </c>
      <c r="N52" s="66"/>
      <c r="O52" s="69" t="str">
        <f t="shared" si="1"/>
        <v>cacT.push(history["Capital and Coast"][i].total);</v>
      </c>
    </row>
    <row r="53" spans="1:15" ht="26.85" thickBot="1" x14ac:dyDescent="0.35">
      <c r="A53" s="70" t="s">
        <v>806</v>
      </c>
      <c r="C53" s="66" t="s">
        <v>718</v>
      </c>
      <c r="D53" s="67" t="s">
        <v>719</v>
      </c>
      <c r="E53" s="67" t="s">
        <v>6</v>
      </c>
      <c r="F53" s="66" t="s">
        <v>6</v>
      </c>
      <c r="G53" s="66" t="s">
        <v>718</v>
      </c>
      <c r="H53" s="66"/>
      <c r="I53" s="66" t="s">
        <v>822</v>
      </c>
      <c r="J53" s="68" t="s">
        <v>702</v>
      </c>
      <c r="K53" s="66" t="s">
        <v>703</v>
      </c>
      <c r="L53" s="66" t="s">
        <v>703</v>
      </c>
      <c r="M53" s="69" t="s">
        <v>825</v>
      </c>
      <c r="N53" s="66"/>
      <c r="O53" s="69" t="str">
        <f t="shared" si="1"/>
        <v>comaT.push(history["Counties Manukau"][i].total);</v>
      </c>
    </row>
    <row r="54" spans="1:15" ht="26.85" thickBot="1" x14ac:dyDescent="0.35">
      <c r="A54" s="70" t="s">
        <v>807</v>
      </c>
      <c r="C54" s="66" t="s">
        <v>722</v>
      </c>
      <c r="D54" s="67" t="s">
        <v>723</v>
      </c>
      <c r="E54" s="67" t="s">
        <v>7</v>
      </c>
      <c r="F54" s="66" t="s">
        <v>7</v>
      </c>
      <c r="G54" s="66" t="s">
        <v>722</v>
      </c>
      <c r="H54" s="66"/>
      <c r="I54" s="66" t="s">
        <v>822</v>
      </c>
      <c r="J54" s="68" t="s">
        <v>702</v>
      </c>
      <c r="K54" s="66" t="s">
        <v>703</v>
      </c>
      <c r="L54" s="66" t="s">
        <v>703</v>
      </c>
      <c r="M54" s="69" t="s">
        <v>825</v>
      </c>
      <c r="N54" s="66"/>
      <c r="O54" s="69" t="str">
        <f t="shared" si="1"/>
        <v>hbT.push(history["Hawke's Bay"][i].total);</v>
      </c>
    </row>
    <row r="55" spans="1:15" ht="15.75" thickBot="1" x14ac:dyDescent="0.35">
      <c r="A55" s="70" t="s">
        <v>808</v>
      </c>
      <c r="C55" s="66" t="s">
        <v>726</v>
      </c>
      <c r="D55" s="67" t="s">
        <v>727</v>
      </c>
      <c r="E55" s="67" t="s">
        <v>13</v>
      </c>
      <c r="F55" s="66" t="s">
        <v>13</v>
      </c>
      <c r="G55" s="66" t="s">
        <v>726</v>
      </c>
      <c r="H55" s="66"/>
      <c r="I55" s="66" t="s">
        <v>822</v>
      </c>
      <c r="J55" s="68" t="s">
        <v>702</v>
      </c>
      <c r="K55" s="66" t="s">
        <v>703</v>
      </c>
      <c r="L55" s="66" t="s">
        <v>703</v>
      </c>
      <c r="M55" s="69" t="s">
        <v>825</v>
      </c>
      <c r="N55" s="66"/>
      <c r="O55" s="69" t="str">
        <f t="shared" si="1"/>
        <v>huttT.push(history["Hutt Valley"][i].total);</v>
      </c>
    </row>
    <row r="56" spans="1:15" ht="15.75" thickBot="1" x14ac:dyDescent="0.35">
      <c r="A56" s="70" t="s">
        <v>809</v>
      </c>
      <c r="C56" s="66" t="s">
        <v>730</v>
      </c>
      <c r="D56" s="67" t="s">
        <v>731</v>
      </c>
      <c r="E56" s="67" t="s">
        <v>17</v>
      </c>
      <c r="F56" s="66" t="s">
        <v>17</v>
      </c>
      <c r="G56" s="66" t="s">
        <v>730</v>
      </c>
      <c r="H56" s="66"/>
      <c r="I56" s="66" t="s">
        <v>822</v>
      </c>
      <c r="J56" s="68" t="s">
        <v>702</v>
      </c>
      <c r="K56" s="66" t="s">
        <v>703</v>
      </c>
      <c r="L56" s="66" t="s">
        <v>703</v>
      </c>
      <c r="M56" s="69" t="s">
        <v>825</v>
      </c>
      <c r="N56" s="66"/>
      <c r="O56" s="69" t="str">
        <f t="shared" si="1"/>
        <v>lakeT.push(history["Lakes"][i].total);</v>
      </c>
    </row>
    <row r="57" spans="1:15" ht="15.75" thickBot="1" x14ac:dyDescent="0.35">
      <c r="A57" s="70" t="s">
        <v>810</v>
      </c>
      <c r="C57" s="66" t="s">
        <v>734</v>
      </c>
      <c r="D57" s="67" t="s">
        <v>735</v>
      </c>
      <c r="E57" s="67" t="s">
        <v>14</v>
      </c>
      <c r="F57" s="66" t="s">
        <v>14</v>
      </c>
      <c r="G57" s="66" t="s">
        <v>734</v>
      </c>
      <c r="H57" s="66"/>
      <c r="I57" s="66" t="s">
        <v>822</v>
      </c>
      <c r="J57" s="68" t="s">
        <v>702</v>
      </c>
      <c r="K57" s="66" t="s">
        <v>703</v>
      </c>
      <c r="L57" s="66" t="s">
        <v>703</v>
      </c>
      <c r="M57" s="69" t="s">
        <v>825</v>
      </c>
      <c r="N57" s="66"/>
      <c r="O57" s="69" t="str">
        <f t="shared" si="1"/>
        <v>midcT.push(history["MidCentral"][i].total);</v>
      </c>
    </row>
    <row r="58" spans="1:15" ht="39.299999999999997" thickBot="1" x14ac:dyDescent="0.35">
      <c r="A58" s="70" t="s">
        <v>811</v>
      </c>
      <c r="C58" s="66" t="s">
        <v>738</v>
      </c>
      <c r="D58" s="67" t="s">
        <v>739</v>
      </c>
      <c r="E58" s="67" t="s">
        <v>8</v>
      </c>
      <c r="F58" s="66" t="s">
        <v>8</v>
      </c>
      <c r="G58" s="66" t="s">
        <v>738</v>
      </c>
      <c r="H58" s="66"/>
      <c r="I58" s="66" t="s">
        <v>822</v>
      </c>
      <c r="J58" s="68" t="s">
        <v>702</v>
      </c>
      <c r="K58" s="66" t="s">
        <v>703</v>
      </c>
      <c r="L58" s="66" t="s">
        <v>703</v>
      </c>
      <c r="M58" s="69" t="s">
        <v>825</v>
      </c>
      <c r="N58" s="66"/>
      <c r="O58" s="69" t="str">
        <f t="shared" si="1"/>
        <v>nelT.push(history["Nelson Marlborough"][i].total);</v>
      </c>
    </row>
    <row r="59" spans="1:15" ht="15.75" thickBot="1" x14ac:dyDescent="0.35">
      <c r="A59" s="70" t="s">
        <v>812</v>
      </c>
      <c r="C59" s="66" t="s">
        <v>742</v>
      </c>
      <c r="D59" s="67" t="s">
        <v>743</v>
      </c>
      <c r="E59" s="67" t="s">
        <v>18</v>
      </c>
      <c r="F59" s="66" t="s">
        <v>18</v>
      </c>
      <c r="G59" s="66" t="s">
        <v>742</v>
      </c>
      <c r="H59" s="66"/>
      <c r="I59" s="66" t="s">
        <v>822</v>
      </c>
      <c r="J59" s="68" t="s">
        <v>702</v>
      </c>
      <c r="K59" s="66" t="s">
        <v>703</v>
      </c>
      <c r="L59" s="66" t="s">
        <v>703</v>
      </c>
      <c r="M59" s="69" t="s">
        <v>825</v>
      </c>
      <c r="N59" s="66"/>
      <c r="O59" s="69" t="str">
        <f t="shared" si="1"/>
        <v>nlandT.push(history["Northland"][i].total);</v>
      </c>
    </row>
    <row r="60" spans="1:15" ht="26.85" thickBot="1" x14ac:dyDescent="0.35">
      <c r="A60" s="70" t="s">
        <v>813</v>
      </c>
      <c r="C60" s="66" t="s">
        <v>746</v>
      </c>
      <c r="D60" s="67" t="s">
        <v>747</v>
      </c>
      <c r="E60" s="67" t="s">
        <v>9</v>
      </c>
      <c r="F60" s="66" t="s">
        <v>9</v>
      </c>
      <c r="G60" s="66" t="s">
        <v>746</v>
      </c>
      <c r="H60" s="66"/>
      <c r="I60" s="66" t="s">
        <v>822</v>
      </c>
      <c r="J60" s="68" t="s">
        <v>702</v>
      </c>
      <c r="K60" s="66" t="s">
        <v>703</v>
      </c>
      <c r="L60" s="66" t="s">
        <v>703</v>
      </c>
      <c r="M60" s="69" t="s">
        <v>825</v>
      </c>
      <c r="N60" s="66"/>
      <c r="O60" s="69" t="str">
        <f t="shared" si="1"/>
        <v>scantT.push(history["South Canterbury"][i].total);</v>
      </c>
    </row>
    <row r="61" spans="1:15" ht="15.75" thickBot="1" x14ac:dyDescent="0.35">
      <c r="A61" s="70" t="s">
        <v>814</v>
      </c>
      <c r="C61" s="66" t="s">
        <v>750</v>
      </c>
      <c r="D61" s="67" t="s">
        <v>751</v>
      </c>
      <c r="E61" s="67" t="s">
        <v>10</v>
      </c>
      <c r="F61" s="66" t="s">
        <v>10</v>
      </c>
      <c r="G61" s="66" t="s">
        <v>750</v>
      </c>
      <c r="H61" s="66"/>
      <c r="I61" s="66" t="s">
        <v>822</v>
      </c>
      <c r="J61" s="68" t="s">
        <v>702</v>
      </c>
      <c r="K61" s="66" t="s">
        <v>703</v>
      </c>
      <c r="L61" s="66" t="s">
        <v>703</v>
      </c>
      <c r="M61" s="69" t="s">
        <v>825</v>
      </c>
      <c r="N61" s="66"/>
      <c r="O61" s="69" t="str">
        <f t="shared" si="1"/>
        <v>sthrnT.push(history["Southern"][i].total);</v>
      </c>
    </row>
    <row r="62" spans="1:15" ht="15.75" thickBot="1" x14ac:dyDescent="0.35">
      <c r="A62" s="70" t="s">
        <v>815</v>
      </c>
      <c r="C62" s="66" t="s">
        <v>754</v>
      </c>
      <c r="D62" s="67" t="s">
        <v>755</v>
      </c>
      <c r="E62" s="67" t="s">
        <v>212</v>
      </c>
      <c r="F62" s="66" t="s">
        <v>212</v>
      </c>
      <c r="G62" s="66" t="s">
        <v>754</v>
      </c>
      <c r="H62" s="66"/>
      <c r="I62" s="66" t="s">
        <v>822</v>
      </c>
      <c r="J62" s="68" t="s">
        <v>702</v>
      </c>
      <c r="K62" s="66" t="s">
        <v>703</v>
      </c>
      <c r="L62" s="66" t="s">
        <v>703</v>
      </c>
      <c r="M62" s="69" t="s">
        <v>825</v>
      </c>
      <c r="N62" s="66"/>
      <c r="O62" s="69" t="str">
        <f t="shared" si="1"/>
        <v>tairT.push(history["Tairāwhiti"][i].total);</v>
      </c>
    </row>
    <row r="63" spans="1:15" ht="15.75" thickBot="1" x14ac:dyDescent="0.35">
      <c r="A63" s="70" t="s">
        <v>816</v>
      </c>
      <c r="C63" s="66" t="s">
        <v>758</v>
      </c>
      <c r="D63" s="67" t="s">
        <v>759</v>
      </c>
      <c r="E63" s="67" t="s">
        <v>15</v>
      </c>
      <c r="F63" s="66" t="s">
        <v>15</v>
      </c>
      <c r="G63" s="66" t="s">
        <v>758</v>
      </c>
      <c r="H63" s="66"/>
      <c r="I63" s="66" t="s">
        <v>822</v>
      </c>
      <c r="J63" s="68" t="s">
        <v>702</v>
      </c>
      <c r="K63" s="66" t="s">
        <v>703</v>
      </c>
      <c r="L63" s="66" t="s">
        <v>703</v>
      </c>
      <c r="M63" s="69" t="s">
        <v>825</v>
      </c>
      <c r="N63" s="66"/>
      <c r="O63" s="69" t="str">
        <f t="shared" si="1"/>
        <v>tarT.push(history["Taranaki"][i].total);</v>
      </c>
    </row>
    <row r="64" spans="1:15" ht="15.75" thickBot="1" x14ac:dyDescent="0.35">
      <c r="A64" s="70" t="s">
        <v>817</v>
      </c>
      <c r="C64" s="66" t="s">
        <v>762</v>
      </c>
      <c r="D64" s="67" t="s">
        <v>763</v>
      </c>
      <c r="E64" s="67" t="s">
        <v>11</v>
      </c>
      <c r="F64" s="66" t="s">
        <v>11</v>
      </c>
      <c r="G64" s="66" t="s">
        <v>762</v>
      </c>
      <c r="H64" s="66"/>
      <c r="I64" s="66" t="s">
        <v>822</v>
      </c>
      <c r="J64" s="68" t="s">
        <v>702</v>
      </c>
      <c r="K64" s="66" t="s">
        <v>703</v>
      </c>
      <c r="L64" s="66" t="s">
        <v>703</v>
      </c>
      <c r="M64" s="69" t="s">
        <v>825</v>
      </c>
      <c r="N64" s="66"/>
      <c r="O64" s="69" t="str">
        <f t="shared" si="1"/>
        <v>waikT.push(history["Waikato"][i].total);</v>
      </c>
    </row>
    <row r="65" spans="1:15" ht="15.75" thickBot="1" x14ac:dyDescent="0.35">
      <c r="A65" s="70" t="s">
        <v>818</v>
      </c>
      <c r="C65" s="66" t="s">
        <v>766</v>
      </c>
      <c r="D65" s="67" t="s">
        <v>767</v>
      </c>
      <c r="E65" s="67" t="s">
        <v>21</v>
      </c>
      <c r="F65" s="66" t="s">
        <v>21</v>
      </c>
      <c r="G65" s="66" t="s">
        <v>766</v>
      </c>
      <c r="H65" s="66"/>
      <c r="I65" s="66" t="s">
        <v>822</v>
      </c>
      <c r="J65" s="68" t="s">
        <v>702</v>
      </c>
      <c r="K65" s="66" t="s">
        <v>703</v>
      </c>
      <c r="L65" s="66" t="s">
        <v>703</v>
      </c>
      <c r="M65" s="69" t="s">
        <v>825</v>
      </c>
      <c r="N65" s="66"/>
      <c r="O65" s="69" t="str">
        <f t="shared" si="1"/>
        <v>wairaT.push(history["Wairarapa"][i].total);</v>
      </c>
    </row>
    <row r="66" spans="1:15" ht="26.85" thickBot="1" x14ac:dyDescent="0.35">
      <c r="A66" s="70" t="s">
        <v>819</v>
      </c>
      <c r="C66" s="66" t="s">
        <v>770</v>
      </c>
      <c r="D66" s="67" t="s">
        <v>771</v>
      </c>
      <c r="E66" s="67" t="s">
        <v>12</v>
      </c>
      <c r="F66" s="66" t="s">
        <v>12</v>
      </c>
      <c r="G66" s="66" t="s">
        <v>770</v>
      </c>
      <c r="H66" s="66"/>
      <c r="I66" s="66" t="s">
        <v>822</v>
      </c>
      <c r="J66" s="68" t="s">
        <v>702</v>
      </c>
      <c r="K66" s="66" t="s">
        <v>703</v>
      </c>
      <c r="L66" s="66" t="s">
        <v>703</v>
      </c>
      <c r="M66" s="69" t="s">
        <v>825</v>
      </c>
      <c r="N66" s="66"/>
      <c r="O66" s="69" t="str">
        <f t="shared" si="1"/>
        <v>waitT.push(history["Waitemata"][i].total);</v>
      </c>
    </row>
    <row r="67" spans="1:15" ht="26.85" thickBot="1" x14ac:dyDescent="0.35">
      <c r="A67" s="70" t="s">
        <v>820</v>
      </c>
      <c r="C67" s="66" t="s">
        <v>774</v>
      </c>
      <c r="D67" s="67" t="s">
        <v>775</v>
      </c>
      <c r="E67" s="67" t="s">
        <v>20</v>
      </c>
      <c r="F67" s="66" t="s">
        <v>20</v>
      </c>
      <c r="G67" s="66" t="s">
        <v>774</v>
      </c>
      <c r="H67" s="66"/>
      <c r="I67" s="66" t="s">
        <v>822</v>
      </c>
      <c r="J67" s="68" t="s">
        <v>702</v>
      </c>
      <c r="K67" s="66" t="s">
        <v>703</v>
      </c>
      <c r="L67" s="66" t="s">
        <v>703</v>
      </c>
      <c r="M67" s="69" t="s">
        <v>825</v>
      </c>
      <c r="N67" s="66"/>
      <c r="O67" s="69" t="str">
        <f t="shared" si="1"/>
        <v>wcoastT.push(history["West Coast"][i].total);</v>
      </c>
    </row>
    <row r="68" spans="1:15" ht="26.85" thickBot="1" x14ac:dyDescent="0.35">
      <c r="A68" s="70" t="s">
        <v>821</v>
      </c>
      <c r="C68" s="66" t="s">
        <v>778</v>
      </c>
      <c r="D68" s="67" t="s">
        <v>779</v>
      </c>
      <c r="E68" s="67" t="s">
        <v>780</v>
      </c>
      <c r="F68" s="66" t="s">
        <v>780</v>
      </c>
      <c r="G68" s="66" t="s">
        <v>778</v>
      </c>
      <c r="H68" s="66"/>
      <c r="I68" s="66" t="s">
        <v>822</v>
      </c>
      <c r="J68" s="68" t="s">
        <v>702</v>
      </c>
      <c r="K68" s="66" t="s">
        <v>703</v>
      </c>
      <c r="L68" s="66" t="s">
        <v>703</v>
      </c>
      <c r="M68" s="69" t="s">
        <v>825</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841</v>
      </c>
      <c r="E3" s="13"/>
      <c r="F3" s="13"/>
      <c r="G3" s="13"/>
      <c r="H3" s="13"/>
      <c r="I3" s="13"/>
      <c r="J3" s="13"/>
    </row>
    <row r="4" spans="1:20" ht="15.75" x14ac:dyDescent="0.3">
      <c r="L4" s="74" t="s">
        <v>863</v>
      </c>
    </row>
    <row r="7" spans="1:20" ht="15.75" x14ac:dyDescent="0.3">
      <c r="A7" s="73" t="s">
        <v>861</v>
      </c>
      <c r="B7" s="6"/>
      <c r="C7" s="6"/>
      <c r="D7" s="6"/>
      <c r="E7" s="6"/>
      <c r="F7" s="6" t="str">
        <f>MID(A7,9,G7)</f>
        <v>auckT</v>
      </c>
      <c r="G7" s="6">
        <v>5</v>
      </c>
      <c r="H7" s="6"/>
      <c r="I7" s="6"/>
      <c r="J7" s="6" t="s">
        <v>864</v>
      </c>
      <c r="K7" s="74" t="s">
        <v>865</v>
      </c>
      <c r="L7" t="s">
        <v>862</v>
      </c>
      <c r="M7" t="s">
        <v>866</v>
      </c>
      <c r="N7" s="48" t="s">
        <v>867</v>
      </c>
      <c r="O7" s="48" t="s">
        <v>376</v>
      </c>
      <c r="P7" t="str">
        <f>CONCATENATE(J7,F7,L7,F7,M7,O7)</f>
        <v>${auckT[auckT.length-1]}</v>
      </c>
      <c r="Q7" s="6" t="s">
        <v>888</v>
      </c>
      <c r="S7" s="2" t="str">
        <f>CONCATENATE(J7,K7,F7,L7,F7,M7,N7)</f>
        <v>${cirRad*auckT[auckT.length-1]+0.25}</v>
      </c>
      <c r="T7" s="6" t="s">
        <v>868</v>
      </c>
    </row>
    <row r="8" spans="1:20" ht="15.75" x14ac:dyDescent="0.3">
      <c r="A8" s="73" t="s">
        <v>842</v>
      </c>
      <c r="B8" s="6"/>
      <c r="C8" s="6"/>
      <c r="D8" s="6"/>
      <c r="E8" s="6"/>
      <c r="F8" s="6" t="str">
        <f t="shared" ref="F8:F27" si="0">MID(A8,9,G8)</f>
        <v>bopT</v>
      </c>
      <c r="G8" s="6">
        <v>4</v>
      </c>
      <c r="H8" s="6"/>
      <c r="I8" s="6"/>
      <c r="J8" s="6" t="s">
        <v>864</v>
      </c>
      <c r="K8" s="74" t="s">
        <v>865</v>
      </c>
      <c r="L8" t="s">
        <v>862</v>
      </c>
      <c r="M8" t="s">
        <v>866</v>
      </c>
      <c r="N8" s="48" t="s">
        <v>867</v>
      </c>
      <c r="O8" s="48" t="s">
        <v>376</v>
      </c>
      <c r="P8" t="str">
        <f t="shared" ref="P8:P26" si="1">CONCATENATE(J8,F8,L8,F8,M8,O8)</f>
        <v>${bopT[bopT.length-1]}</v>
      </c>
      <c r="Q8" s="6" t="s">
        <v>889</v>
      </c>
      <c r="S8" s="2" t="str">
        <f t="shared" ref="S8:S26" si="2">CONCATENATE(J8,K8,F8,L8,F8,M8,N8)</f>
        <v>${cirRad*bopT[bopT.length-1]+0.25}</v>
      </c>
      <c r="T8" s="6" t="s">
        <v>869</v>
      </c>
    </row>
    <row r="9" spans="1:20" ht="15.75" x14ac:dyDescent="0.3">
      <c r="A9" s="73" t="s">
        <v>843</v>
      </c>
      <c r="B9" s="6"/>
      <c r="C9" s="6"/>
      <c r="D9" s="6"/>
      <c r="E9" s="6"/>
      <c r="F9" s="6" t="str">
        <f t="shared" si="0"/>
        <v>cantT</v>
      </c>
      <c r="G9" s="6">
        <v>5</v>
      </c>
      <c r="H9" s="6"/>
      <c r="I9" s="6"/>
      <c r="J9" s="6" t="s">
        <v>864</v>
      </c>
      <c r="K9" s="74" t="s">
        <v>865</v>
      </c>
      <c r="L9" t="s">
        <v>862</v>
      </c>
      <c r="M9" t="s">
        <v>866</v>
      </c>
      <c r="N9" s="48" t="s">
        <v>867</v>
      </c>
      <c r="O9" s="48" t="s">
        <v>376</v>
      </c>
      <c r="P9" t="str">
        <f t="shared" si="1"/>
        <v>${cantT[cantT.length-1]}</v>
      </c>
      <c r="Q9" s="6" t="s">
        <v>890</v>
      </c>
      <c r="S9" s="2" t="str">
        <f t="shared" si="2"/>
        <v>${cirRad*cantT[cantT.length-1]+0.25}</v>
      </c>
      <c r="T9" s="6" t="s">
        <v>870</v>
      </c>
    </row>
    <row r="10" spans="1:20" ht="15.75" x14ac:dyDescent="0.3">
      <c r="A10" s="73" t="s">
        <v>844</v>
      </c>
      <c r="B10" s="6"/>
      <c r="C10" s="6"/>
      <c r="D10" s="6"/>
      <c r="E10" s="6"/>
      <c r="F10" s="6" t="str">
        <f t="shared" si="0"/>
        <v>cacT</v>
      </c>
      <c r="G10" s="6">
        <v>4</v>
      </c>
      <c r="H10" s="6"/>
      <c r="I10" s="6"/>
      <c r="J10" s="6" t="s">
        <v>864</v>
      </c>
      <c r="K10" s="74" t="s">
        <v>865</v>
      </c>
      <c r="L10" t="s">
        <v>862</v>
      </c>
      <c r="M10" t="s">
        <v>866</v>
      </c>
      <c r="N10" s="48" t="s">
        <v>867</v>
      </c>
      <c r="O10" s="48" t="s">
        <v>376</v>
      </c>
      <c r="P10" t="str">
        <f t="shared" si="1"/>
        <v>${cacT[cacT.length-1]}</v>
      </c>
      <c r="Q10" s="6" t="s">
        <v>891</v>
      </c>
      <c r="S10" s="2" t="str">
        <f t="shared" si="2"/>
        <v>${cirRad*cacT[cacT.length-1]+0.25}</v>
      </c>
      <c r="T10" s="6" t="s">
        <v>871</v>
      </c>
    </row>
    <row r="11" spans="1:20" ht="15.75" x14ac:dyDescent="0.3">
      <c r="A11" s="73" t="s">
        <v>845</v>
      </c>
      <c r="B11" s="6"/>
      <c r="C11" s="6"/>
      <c r="D11" s="6"/>
      <c r="E11" s="6"/>
      <c r="F11" s="6" t="str">
        <f t="shared" si="0"/>
        <v>comaT</v>
      </c>
      <c r="G11" s="6">
        <v>5</v>
      </c>
      <c r="H11" s="6"/>
      <c r="I11" s="6"/>
      <c r="J11" s="6" t="s">
        <v>864</v>
      </c>
      <c r="K11" s="74" t="s">
        <v>865</v>
      </c>
      <c r="L11" t="s">
        <v>862</v>
      </c>
      <c r="M11" t="s">
        <v>866</v>
      </c>
      <c r="N11" s="48" t="s">
        <v>867</v>
      </c>
      <c r="O11" s="48" t="s">
        <v>376</v>
      </c>
      <c r="P11" t="str">
        <f t="shared" si="1"/>
        <v>${comaT[comaT.length-1]}</v>
      </c>
      <c r="Q11" s="6" t="s">
        <v>892</v>
      </c>
      <c r="S11" s="2" t="str">
        <f t="shared" si="2"/>
        <v>${cirRad*comaT[comaT.length-1]+0.25}</v>
      </c>
      <c r="T11" s="6" t="s">
        <v>872</v>
      </c>
    </row>
    <row r="12" spans="1:20" ht="15.75" x14ac:dyDescent="0.3">
      <c r="A12" s="73" t="s">
        <v>846</v>
      </c>
      <c r="B12" s="6"/>
      <c r="C12" s="6"/>
      <c r="D12" s="6"/>
      <c r="E12" s="6"/>
      <c r="F12" s="6" t="str">
        <f t="shared" si="0"/>
        <v>hbT</v>
      </c>
      <c r="G12" s="6">
        <v>3</v>
      </c>
      <c r="H12" s="6"/>
      <c r="I12" s="6"/>
      <c r="J12" s="6" t="s">
        <v>864</v>
      </c>
      <c r="K12" s="74" t="s">
        <v>865</v>
      </c>
      <c r="L12" t="s">
        <v>862</v>
      </c>
      <c r="M12" t="s">
        <v>866</v>
      </c>
      <c r="N12" s="48" t="s">
        <v>867</v>
      </c>
      <c r="O12" s="48" t="s">
        <v>376</v>
      </c>
      <c r="P12" t="str">
        <f t="shared" si="1"/>
        <v>${hbT[hbT.length-1]}</v>
      </c>
      <c r="Q12" s="6" t="s">
        <v>893</v>
      </c>
      <c r="S12" s="2" t="str">
        <f t="shared" si="2"/>
        <v>${cirRad*hbT[hbT.length-1]+0.25}</v>
      </c>
      <c r="T12" s="6" t="s">
        <v>873</v>
      </c>
    </row>
    <row r="13" spans="1:20" ht="15.75" x14ac:dyDescent="0.3">
      <c r="A13" s="73" t="s">
        <v>847</v>
      </c>
      <c r="B13" s="6"/>
      <c r="C13" s="6"/>
      <c r="D13" s="6"/>
      <c r="E13" s="6"/>
      <c r="F13" s="6" t="str">
        <f t="shared" si="0"/>
        <v>huttT</v>
      </c>
      <c r="G13" s="6">
        <v>5</v>
      </c>
      <c r="H13" s="6"/>
      <c r="I13" s="6"/>
      <c r="J13" s="6" t="s">
        <v>864</v>
      </c>
      <c r="K13" s="74" t="s">
        <v>865</v>
      </c>
      <c r="L13" t="s">
        <v>862</v>
      </c>
      <c r="M13" t="s">
        <v>866</v>
      </c>
      <c r="N13" s="48" t="s">
        <v>867</v>
      </c>
      <c r="O13" s="48" t="s">
        <v>376</v>
      </c>
      <c r="P13" t="str">
        <f t="shared" si="1"/>
        <v>${huttT[huttT.length-1]}</v>
      </c>
      <c r="Q13" s="6" t="s">
        <v>894</v>
      </c>
      <c r="S13" t="str">
        <f t="shared" si="2"/>
        <v>${cirRad*huttT[huttT.length-1]+0.25}</v>
      </c>
      <c r="T13" s="6" t="s">
        <v>874</v>
      </c>
    </row>
    <row r="14" spans="1:20" ht="15.75" x14ac:dyDescent="0.3">
      <c r="A14" s="73" t="s">
        <v>848</v>
      </c>
      <c r="B14" s="6"/>
      <c r="C14" s="6"/>
      <c r="D14" s="6"/>
      <c r="E14" s="6"/>
      <c r="F14" s="6" t="str">
        <f t="shared" si="0"/>
        <v>lakeT</v>
      </c>
      <c r="G14" s="6">
        <v>5</v>
      </c>
      <c r="H14" s="6"/>
      <c r="I14" s="6"/>
      <c r="J14" s="6" t="s">
        <v>864</v>
      </c>
      <c r="K14" s="74" t="s">
        <v>865</v>
      </c>
      <c r="L14" t="s">
        <v>862</v>
      </c>
      <c r="M14" t="s">
        <v>866</v>
      </c>
      <c r="N14" s="48" t="s">
        <v>867</v>
      </c>
      <c r="O14" s="48" t="s">
        <v>376</v>
      </c>
      <c r="P14" t="str">
        <f t="shared" si="1"/>
        <v>${lakeT[lakeT.length-1]}</v>
      </c>
      <c r="Q14" s="6" t="s">
        <v>895</v>
      </c>
      <c r="S14" t="str">
        <f t="shared" si="2"/>
        <v>${cirRad*lakeT[lakeT.length-1]+0.25}</v>
      </c>
      <c r="T14" s="6" t="s">
        <v>875</v>
      </c>
    </row>
    <row r="15" spans="1:20" ht="15.75" x14ac:dyDescent="0.3">
      <c r="A15" s="73" t="s">
        <v>849</v>
      </c>
      <c r="B15" s="6"/>
      <c r="C15" s="6"/>
      <c r="D15" s="6"/>
      <c r="E15" s="6"/>
      <c r="F15" s="6" t="str">
        <f t="shared" si="0"/>
        <v>midcT</v>
      </c>
      <c r="G15" s="6">
        <v>5</v>
      </c>
      <c r="H15" s="6"/>
      <c r="I15" s="6"/>
      <c r="J15" s="6" t="s">
        <v>864</v>
      </c>
      <c r="K15" s="74" t="s">
        <v>865</v>
      </c>
      <c r="L15" t="s">
        <v>862</v>
      </c>
      <c r="M15" t="s">
        <v>866</v>
      </c>
      <c r="N15" s="48" t="s">
        <v>867</v>
      </c>
      <c r="O15" s="48" t="s">
        <v>376</v>
      </c>
      <c r="P15" t="str">
        <f t="shared" si="1"/>
        <v>${midcT[midcT.length-1]}</v>
      </c>
      <c r="Q15" s="6" t="s">
        <v>896</v>
      </c>
      <c r="S15" t="str">
        <f t="shared" si="2"/>
        <v>${cirRad*midcT[midcT.length-1]+0.25}</v>
      </c>
      <c r="T15" s="6" t="s">
        <v>876</v>
      </c>
    </row>
    <row r="16" spans="1:20" ht="15.75" x14ac:dyDescent="0.3">
      <c r="A16" s="73" t="s">
        <v>850</v>
      </c>
      <c r="B16" s="6"/>
      <c r="C16" s="6"/>
      <c r="D16" s="6"/>
      <c r="E16" s="6"/>
      <c r="F16" s="6" t="str">
        <f t="shared" si="0"/>
        <v>nelT</v>
      </c>
      <c r="G16" s="6">
        <v>4</v>
      </c>
      <c r="H16" s="6"/>
      <c r="I16" s="6"/>
      <c r="J16" s="6" t="s">
        <v>864</v>
      </c>
      <c r="K16" s="74" t="s">
        <v>865</v>
      </c>
      <c r="L16" t="s">
        <v>862</v>
      </c>
      <c r="M16" t="s">
        <v>866</v>
      </c>
      <c r="N16" s="48" t="s">
        <v>867</v>
      </c>
      <c r="O16" s="48" t="s">
        <v>376</v>
      </c>
      <c r="P16" t="str">
        <f t="shared" si="1"/>
        <v>${nelT[nelT.length-1]}</v>
      </c>
      <c r="Q16" s="6" t="s">
        <v>897</v>
      </c>
      <c r="S16" t="str">
        <f t="shared" si="2"/>
        <v>${cirRad*nelT[nelT.length-1]+0.25}</v>
      </c>
      <c r="T16" s="6" t="s">
        <v>877</v>
      </c>
    </row>
    <row r="17" spans="1:20" ht="15.75" x14ac:dyDescent="0.3">
      <c r="A17" s="73" t="s">
        <v>851</v>
      </c>
      <c r="B17" s="6"/>
      <c r="C17" s="6"/>
      <c r="D17" s="6"/>
      <c r="E17" s="6"/>
      <c r="F17" s="6" t="str">
        <f t="shared" si="0"/>
        <v>nlandT</v>
      </c>
      <c r="G17" s="6">
        <v>6</v>
      </c>
      <c r="H17" s="6"/>
      <c r="I17" s="6"/>
      <c r="J17" s="6" t="s">
        <v>864</v>
      </c>
      <c r="K17" s="74" t="s">
        <v>865</v>
      </c>
      <c r="L17" t="s">
        <v>862</v>
      </c>
      <c r="M17" t="s">
        <v>866</v>
      </c>
      <c r="N17" s="48" t="s">
        <v>867</v>
      </c>
      <c r="O17" s="48" t="s">
        <v>376</v>
      </c>
      <c r="P17" t="str">
        <f t="shared" si="1"/>
        <v>${nlandT[nlandT.length-1]}</v>
      </c>
      <c r="Q17" s="6" t="s">
        <v>898</v>
      </c>
      <c r="S17" t="str">
        <f t="shared" si="2"/>
        <v>${cirRad*nlandT[nlandT.length-1]+0.25}</v>
      </c>
      <c r="T17" s="6" t="s">
        <v>878</v>
      </c>
    </row>
    <row r="18" spans="1:20" ht="15.75" x14ac:dyDescent="0.3">
      <c r="A18" s="73" t="s">
        <v>852</v>
      </c>
      <c r="B18" s="6"/>
      <c r="C18" s="6"/>
      <c r="D18" s="6"/>
      <c r="E18" s="6"/>
      <c r="F18" s="6" t="str">
        <f t="shared" si="0"/>
        <v>scantT</v>
      </c>
      <c r="G18" s="6">
        <v>6</v>
      </c>
      <c r="H18" s="6"/>
      <c r="I18" s="6"/>
      <c r="J18" s="6" t="s">
        <v>864</v>
      </c>
      <c r="K18" s="74" t="s">
        <v>865</v>
      </c>
      <c r="L18" t="s">
        <v>862</v>
      </c>
      <c r="M18" t="s">
        <v>866</v>
      </c>
      <c r="N18" s="48" t="s">
        <v>867</v>
      </c>
      <c r="O18" s="48" t="s">
        <v>376</v>
      </c>
      <c r="P18" t="str">
        <f t="shared" si="1"/>
        <v>${scantT[scantT.length-1]}</v>
      </c>
      <c r="Q18" s="6" t="s">
        <v>899</v>
      </c>
      <c r="S18" t="str">
        <f t="shared" si="2"/>
        <v>${cirRad*scantT[scantT.length-1]+0.25}</v>
      </c>
      <c r="T18" s="6" t="s">
        <v>879</v>
      </c>
    </row>
    <row r="19" spans="1:20" ht="15.75" x14ac:dyDescent="0.3">
      <c r="A19" s="73" t="s">
        <v>853</v>
      </c>
      <c r="B19" s="6"/>
      <c r="C19" s="6"/>
      <c r="D19" s="6"/>
      <c r="E19" s="6"/>
      <c r="F19" s="6" t="str">
        <f t="shared" si="0"/>
        <v>sthrnT</v>
      </c>
      <c r="G19" s="6">
        <v>6</v>
      </c>
      <c r="H19" s="6"/>
      <c r="I19" s="6"/>
      <c r="J19" s="6" t="s">
        <v>864</v>
      </c>
      <c r="K19" s="74" t="s">
        <v>865</v>
      </c>
      <c r="L19" t="s">
        <v>862</v>
      </c>
      <c r="M19" t="s">
        <v>866</v>
      </c>
      <c r="N19" s="48" t="s">
        <v>867</v>
      </c>
      <c r="O19" s="48" t="s">
        <v>376</v>
      </c>
      <c r="P19" t="str">
        <f t="shared" si="1"/>
        <v>${sthrnT[sthrnT.length-1]}</v>
      </c>
      <c r="Q19" s="6" t="s">
        <v>900</v>
      </c>
      <c r="S19" t="str">
        <f t="shared" si="2"/>
        <v>${cirRad*sthrnT[sthrnT.length-1]+0.25}</v>
      </c>
      <c r="T19" s="6" t="s">
        <v>880</v>
      </c>
    </row>
    <row r="20" spans="1:20" ht="15.75" x14ac:dyDescent="0.3">
      <c r="A20" s="73" t="s">
        <v>854</v>
      </c>
      <c r="B20" s="6"/>
      <c r="C20" s="6"/>
      <c r="D20" s="6"/>
      <c r="E20" s="6"/>
      <c r="F20" s="6" t="str">
        <f t="shared" si="0"/>
        <v>tairT</v>
      </c>
      <c r="G20" s="6">
        <v>5</v>
      </c>
      <c r="H20" s="6"/>
      <c r="I20" s="6"/>
      <c r="J20" s="6" t="s">
        <v>864</v>
      </c>
      <c r="K20" s="74" t="s">
        <v>865</v>
      </c>
      <c r="L20" t="s">
        <v>862</v>
      </c>
      <c r="M20" t="s">
        <v>866</v>
      </c>
      <c r="N20" s="48" t="s">
        <v>867</v>
      </c>
      <c r="O20" s="48" t="s">
        <v>376</v>
      </c>
      <c r="P20" t="str">
        <f t="shared" si="1"/>
        <v>${tairT[tairT.length-1]}</v>
      </c>
      <c r="Q20" s="6" t="s">
        <v>901</v>
      </c>
      <c r="S20" t="str">
        <f t="shared" si="2"/>
        <v>${cirRad*tairT[tairT.length-1]+0.25}</v>
      </c>
      <c r="T20" s="6" t="s">
        <v>881</v>
      </c>
    </row>
    <row r="21" spans="1:20" ht="15.75" x14ac:dyDescent="0.3">
      <c r="A21" s="73" t="s">
        <v>855</v>
      </c>
      <c r="B21" s="6"/>
      <c r="C21" s="6"/>
      <c r="D21" s="6"/>
      <c r="E21" s="6"/>
      <c r="F21" s="6" t="str">
        <f t="shared" si="0"/>
        <v>tarT</v>
      </c>
      <c r="G21" s="6">
        <v>4</v>
      </c>
      <c r="H21" s="6"/>
      <c r="I21" s="6"/>
      <c r="J21" s="6" t="s">
        <v>864</v>
      </c>
      <c r="K21" s="74" t="s">
        <v>865</v>
      </c>
      <c r="L21" t="s">
        <v>862</v>
      </c>
      <c r="M21" t="s">
        <v>866</v>
      </c>
      <c r="N21" s="48" t="s">
        <v>867</v>
      </c>
      <c r="O21" s="48" t="s">
        <v>376</v>
      </c>
      <c r="P21" t="str">
        <f t="shared" si="1"/>
        <v>${tarT[tarT.length-1]}</v>
      </c>
      <c r="Q21" s="6" t="s">
        <v>902</v>
      </c>
      <c r="S21" t="str">
        <f t="shared" si="2"/>
        <v>${cirRad*tarT[tarT.length-1]+0.25}</v>
      </c>
      <c r="T21" s="6" t="s">
        <v>882</v>
      </c>
    </row>
    <row r="22" spans="1:20" ht="15.75" x14ac:dyDescent="0.3">
      <c r="A22" s="73" t="s">
        <v>856</v>
      </c>
      <c r="B22" s="6"/>
      <c r="C22" s="6"/>
      <c r="D22" s="6"/>
      <c r="E22" s="6"/>
      <c r="F22" s="6" t="str">
        <f t="shared" si="0"/>
        <v>waikT</v>
      </c>
      <c r="G22" s="6">
        <v>5</v>
      </c>
      <c r="H22" s="6"/>
      <c r="I22" s="6"/>
      <c r="J22" s="6" t="s">
        <v>864</v>
      </c>
      <c r="K22" s="74" t="s">
        <v>865</v>
      </c>
      <c r="L22" t="s">
        <v>862</v>
      </c>
      <c r="M22" t="s">
        <v>866</v>
      </c>
      <c r="N22" s="48" t="s">
        <v>867</v>
      </c>
      <c r="O22" s="48" t="s">
        <v>376</v>
      </c>
      <c r="P22" t="str">
        <f t="shared" si="1"/>
        <v>${waikT[waikT.length-1]}</v>
      </c>
      <c r="Q22" s="6" t="s">
        <v>903</v>
      </c>
      <c r="S22" t="str">
        <f t="shared" si="2"/>
        <v>${cirRad*waikT[waikT.length-1]+0.25}</v>
      </c>
      <c r="T22" s="6" t="s">
        <v>883</v>
      </c>
    </row>
    <row r="23" spans="1:20" ht="15.75" x14ac:dyDescent="0.3">
      <c r="A23" s="73" t="s">
        <v>857</v>
      </c>
      <c r="B23" s="6"/>
      <c r="C23" s="6"/>
      <c r="D23" s="6"/>
      <c r="E23" s="6"/>
      <c r="F23" s="6" t="str">
        <f t="shared" si="0"/>
        <v>waira</v>
      </c>
      <c r="G23" s="6">
        <v>5</v>
      </c>
      <c r="H23" s="6"/>
      <c r="I23" s="6"/>
      <c r="J23" s="6" t="s">
        <v>864</v>
      </c>
      <c r="K23" s="74" t="s">
        <v>865</v>
      </c>
      <c r="L23" t="s">
        <v>862</v>
      </c>
      <c r="M23" t="s">
        <v>866</v>
      </c>
      <c r="N23" s="48" t="s">
        <v>867</v>
      </c>
      <c r="O23" s="48" t="s">
        <v>376</v>
      </c>
      <c r="P23" t="str">
        <f t="shared" si="1"/>
        <v>${waira[waira.length-1]}</v>
      </c>
      <c r="Q23" s="6" t="s">
        <v>904</v>
      </c>
      <c r="S23" t="str">
        <f t="shared" si="2"/>
        <v>${cirRad*waira[waira.length-1]+0.25}</v>
      </c>
      <c r="T23" s="6" t="s">
        <v>884</v>
      </c>
    </row>
    <row r="24" spans="1:20" ht="15.75" x14ac:dyDescent="0.3">
      <c r="A24" s="73" t="s">
        <v>858</v>
      </c>
      <c r="B24" s="6"/>
      <c r="C24" s="6"/>
      <c r="D24" s="6"/>
      <c r="E24" s="6"/>
      <c r="F24" s="6" t="str">
        <f t="shared" si="0"/>
        <v>waitT</v>
      </c>
      <c r="G24" s="6">
        <v>5</v>
      </c>
      <c r="H24" s="6"/>
      <c r="I24" s="6"/>
      <c r="J24" s="6" t="s">
        <v>864</v>
      </c>
      <c r="K24" s="74" t="s">
        <v>865</v>
      </c>
      <c r="L24" t="s">
        <v>862</v>
      </c>
      <c r="M24" t="s">
        <v>866</v>
      </c>
      <c r="N24" s="48" t="s">
        <v>867</v>
      </c>
      <c r="O24" s="48" t="s">
        <v>376</v>
      </c>
      <c r="P24" t="str">
        <f t="shared" si="1"/>
        <v>${waitT[waitT.length-1]}</v>
      </c>
      <c r="Q24" s="6" t="s">
        <v>905</v>
      </c>
      <c r="S24" t="str">
        <f t="shared" si="2"/>
        <v>${cirRad*waitT[waitT.length-1]+0.25}</v>
      </c>
      <c r="T24" s="6" t="s">
        <v>885</v>
      </c>
    </row>
    <row r="25" spans="1:20" ht="15.75" x14ac:dyDescent="0.3">
      <c r="A25" s="73" t="s">
        <v>859</v>
      </c>
      <c r="B25" s="6"/>
      <c r="C25" s="6"/>
      <c r="D25" s="6"/>
      <c r="E25" s="6"/>
      <c r="F25" s="6" t="str">
        <f t="shared" si="0"/>
        <v>wcoastT</v>
      </c>
      <c r="G25" s="6">
        <v>7</v>
      </c>
      <c r="H25" s="6"/>
      <c r="I25" s="6"/>
      <c r="J25" s="6" t="s">
        <v>864</v>
      </c>
      <c r="K25" s="74" t="s">
        <v>865</v>
      </c>
      <c r="L25" t="s">
        <v>862</v>
      </c>
      <c r="M25" t="s">
        <v>866</v>
      </c>
      <c r="N25" s="48" t="s">
        <v>867</v>
      </c>
      <c r="O25" s="48" t="s">
        <v>376</v>
      </c>
      <c r="P25" t="str">
        <f t="shared" si="1"/>
        <v>${wcoastT[wcoastT.length-1]}</v>
      </c>
      <c r="Q25" s="6" t="s">
        <v>906</v>
      </c>
      <c r="S25" t="str">
        <f t="shared" si="2"/>
        <v>${cirRad*wcoastT[wcoastT.length-1]+0.25}</v>
      </c>
      <c r="T25" s="6" t="s">
        <v>886</v>
      </c>
    </row>
    <row r="26" spans="1:20" ht="15.75" x14ac:dyDescent="0.3">
      <c r="A26" s="73" t="s">
        <v>860</v>
      </c>
      <c r="B26" s="6"/>
      <c r="C26" s="6"/>
      <c r="D26" s="6"/>
      <c r="E26" s="6"/>
      <c r="F26" s="6" t="str">
        <f t="shared" si="0"/>
        <v>whanT</v>
      </c>
      <c r="G26" s="6">
        <v>5</v>
      </c>
      <c r="H26" s="6"/>
      <c r="I26" s="6"/>
      <c r="J26" s="6" t="s">
        <v>864</v>
      </c>
      <c r="K26" s="74" t="s">
        <v>865</v>
      </c>
      <c r="L26" t="s">
        <v>862</v>
      </c>
      <c r="M26" t="s">
        <v>866</v>
      </c>
      <c r="N26" s="48" t="s">
        <v>867</v>
      </c>
      <c r="O26" s="48" t="s">
        <v>376</v>
      </c>
      <c r="P26" t="str">
        <f t="shared" si="1"/>
        <v>${whanT[whanT.length-1]}</v>
      </c>
      <c r="Q26" s="6" t="s">
        <v>907</v>
      </c>
      <c r="S26" t="str">
        <f t="shared" si="2"/>
        <v>${cirRad*whanT[whanT.length-1]+0.25}</v>
      </c>
      <c r="T26" s="6" t="s">
        <v>887</v>
      </c>
    </row>
    <row r="27" spans="1:20" x14ac:dyDescent="0.3">
      <c r="F27" s="6" t="str">
        <f t="shared" si="0"/>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958</v>
      </c>
      <c r="C2" s="76" t="s">
        <v>929</v>
      </c>
    </row>
    <row r="3" spans="1:34" x14ac:dyDescent="0.3">
      <c r="A3" t="s">
        <v>959</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908</v>
      </c>
      <c r="C4" s="52" t="str">
        <f t="shared" ref="C4:C23" si="0">LEFT(B4,FIND("&lt;title&gt;",B4)-1)</f>
        <v>&lt;g   id="Auckland" transform="translate(535 180)"&gt;</v>
      </c>
      <c r="D4" t="s">
        <v>928</v>
      </c>
      <c r="E4" t="s">
        <v>938</v>
      </c>
      <c r="F4" t="s">
        <v>2</v>
      </c>
      <c r="G4">
        <v>0</v>
      </c>
      <c r="I4" t="s">
        <v>525</v>
      </c>
      <c r="J4" t="str">
        <f>F4</f>
        <v>Auckland</v>
      </c>
      <c r="K4" t="s">
        <v>937</v>
      </c>
      <c r="L4" t="str">
        <f>J4</f>
        <v>Auckland</v>
      </c>
      <c r="M4" t="s">
        <v>936</v>
      </c>
      <c r="N4" t="s">
        <v>931</v>
      </c>
      <c r="O4" s="6" t="s">
        <v>970</v>
      </c>
      <c r="P4" s="6">
        <f>G4</f>
        <v>0</v>
      </c>
      <c r="Q4" s="6" t="s">
        <v>971</v>
      </c>
      <c r="R4" t="s">
        <v>932</v>
      </c>
      <c r="S4" s="6" t="s">
        <v>970</v>
      </c>
      <c r="T4" s="6">
        <f>G4</f>
        <v>0</v>
      </c>
      <c r="U4" s="6" t="s">
        <v>972</v>
      </c>
      <c r="V4" t="s">
        <v>933</v>
      </c>
      <c r="W4" s="6" t="s">
        <v>970</v>
      </c>
      <c r="X4" s="6">
        <f>G4</f>
        <v>0</v>
      </c>
      <c r="Y4" s="6" t="s">
        <v>973</v>
      </c>
      <c r="Z4" t="s">
        <v>930</v>
      </c>
      <c r="AA4" s="6" t="s">
        <v>970</v>
      </c>
      <c r="AB4" s="6">
        <f>G4</f>
        <v>0</v>
      </c>
      <c r="AC4" s="6" t="s">
        <v>974</v>
      </c>
      <c r="AD4" t="s">
        <v>934</v>
      </c>
      <c r="AE4" s="6" t="s">
        <v>970</v>
      </c>
      <c r="AF4" s="6">
        <f>G4</f>
        <v>0</v>
      </c>
      <c r="AG4" s="6" t="s">
        <v>975</v>
      </c>
      <c r="AH4" t="s">
        <v>935</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909</v>
      </c>
      <c r="C5" s="52" t="str">
        <f t="shared" si="0"/>
        <v>&lt;g   id="Bay of Plenty" transform="translate(610 260)"&gt;</v>
      </c>
      <c r="D5" t="s">
        <v>928</v>
      </c>
      <c r="E5" t="s">
        <v>941</v>
      </c>
      <c r="F5" t="s">
        <v>3</v>
      </c>
      <c r="G5">
        <v>1</v>
      </c>
      <c r="I5" t="s">
        <v>525</v>
      </c>
      <c r="J5" t="str">
        <f t="shared" ref="J5:J23" si="2">F5</f>
        <v>Bay of Plenty</v>
      </c>
      <c r="K5" t="s">
        <v>937</v>
      </c>
      <c r="L5" t="str">
        <f t="shared" ref="L5:L23" si="3">J5</f>
        <v>Bay of Plenty</v>
      </c>
      <c r="M5" t="s">
        <v>936</v>
      </c>
      <c r="N5" t="s">
        <v>931</v>
      </c>
      <c r="O5" s="6" t="s">
        <v>970</v>
      </c>
      <c r="P5" s="6">
        <f t="shared" ref="P5:P23" si="4">G5</f>
        <v>1</v>
      </c>
      <c r="Q5" s="6" t="s">
        <v>971</v>
      </c>
      <c r="R5" t="s">
        <v>932</v>
      </c>
      <c r="S5" s="6" t="s">
        <v>970</v>
      </c>
      <c r="T5" s="6">
        <f t="shared" ref="T5:T23" si="5">G5</f>
        <v>1</v>
      </c>
      <c r="U5" s="6" t="s">
        <v>972</v>
      </c>
      <c r="V5" t="s">
        <v>933</v>
      </c>
      <c r="W5" s="6" t="s">
        <v>970</v>
      </c>
      <c r="X5" s="6">
        <f t="shared" ref="X5:X23" si="6">G5</f>
        <v>1</v>
      </c>
      <c r="Y5" s="6" t="s">
        <v>973</v>
      </c>
      <c r="Z5" t="s">
        <v>930</v>
      </c>
      <c r="AA5" s="6" t="s">
        <v>970</v>
      </c>
      <c r="AB5" s="6">
        <f t="shared" ref="AB5:AB23" si="7">G5</f>
        <v>1</v>
      </c>
      <c r="AC5" s="6" t="s">
        <v>974</v>
      </c>
      <c r="AD5" t="s">
        <v>934</v>
      </c>
      <c r="AE5" s="6" t="s">
        <v>970</v>
      </c>
      <c r="AF5" s="6">
        <f t="shared" ref="AF5:AF23" si="8">G5</f>
        <v>1</v>
      </c>
      <c r="AG5" s="6" t="s">
        <v>975</v>
      </c>
      <c r="AH5" t="s">
        <v>935</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910</v>
      </c>
      <c r="C6" s="52" t="str">
        <f t="shared" si="0"/>
        <v>&lt;g   id="Canterbury" transform="translate(410 710.71)"&gt;</v>
      </c>
      <c r="D6" t="s">
        <v>928</v>
      </c>
      <c r="E6" t="s">
        <v>942</v>
      </c>
      <c r="F6" t="s">
        <v>4</v>
      </c>
      <c r="G6">
        <v>2</v>
      </c>
      <c r="I6" t="s">
        <v>525</v>
      </c>
      <c r="J6" t="str">
        <f t="shared" si="2"/>
        <v>Canterbury</v>
      </c>
      <c r="K6" t="s">
        <v>937</v>
      </c>
      <c r="L6" t="str">
        <f t="shared" si="3"/>
        <v>Canterbury</v>
      </c>
      <c r="M6" t="s">
        <v>936</v>
      </c>
      <c r="N6" t="s">
        <v>931</v>
      </c>
      <c r="O6" s="6" t="s">
        <v>970</v>
      </c>
      <c r="P6" s="6">
        <f t="shared" si="4"/>
        <v>2</v>
      </c>
      <c r="Q6" s="6" t="s">
        <v>971</v>
      </c>
      <c r="R6" t="s">
        <v>932</v>
      </c>
      <c r="S6" s="6" t="s">
        <v>970</v>
      </c>
      <c r="T6" s="6">
        <f t="shared" si="5"/>
        <v>2</v>
      </c>
      <c r="U6" s="6" t="s">
        <v>972</v>
      </c>
      <c r="V6" t="s">
        <v>933</v>
      </c>
      <c r="W6" s="6" t="s">
        <v>970</v>
      </c>
      <c r="X6" s="6">
        <f t="shared" si="6"/>
        <v>2</v>
      </c>
      <c r="Y6" s="6" t="s">
        <v>973</v>
      </c>
      <c r="Z6" t="s">
        <v>930</v>
      </c>
      <c r="AA6" s="6" t="s">
        <v>970</v>
      </c>
      <c r="AB6" s="6">
        <f t="shared" si="7"/>
        <v>2</v>
      </c>
      <c r="AC6" s="6" t="s">
        <v>974</v>
      </c>
      <c r="AD6" t="s">
        <v>934</v>
      </c>
      <c r="AE6" s="6" t="s">
        <v>970</v>
      </c>
      <c r="AF6" s="6">
        <f t="shared" si="8"/>
        <v>2</v>
      </c>
      <c r="AG6" s="6" t="s">
        <v>975</v>
      </c>
      <c r="AH6" t="s">
        <v>935</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911</v>
      </c>
      <c r="C7" s="52" t="str">
        <f t="shared" si="0"/>
        <v>&lt;g   id="Capital and Coast" transform="translate(270 530)"&gt;</v>
      </c>
      <c r="D7" t="s">
        <v>928</v>
      </c>
      <c r="E7" t="s">
        <v>943</v>
      </c>
      <c r="F7" t="s">
        <v>5</v>
      </c>
      <c r="G7">
        <v>3</v>
      </c>
      <c r="I7" t="s">
        <v>525</v>
      </c>
      <c r="J7" t="str">
        <f t="shared" si="2"/>
        <v>Capital and Coast</v>
      </c>
      <c r="K7" t="s">
        <v>937</v>
      </c>
      <c r="L7" t="str">
        <f t="shared" si="3"/>
        <v>Capital and Coast</v>
      </c>
      <c r="M7" t="s">
        <v>936</v>
      </c>
      <c r="N7" t="s">
        <v>931</v>
      </c>
      <c r="O7" s="6" t="s">
        <v>970</v>
      </c>
      <c r="P7" s="6">
        <f t="shared" si="4"/>
        <v>3</v>
      </c>
      <c r="Q7" s="6" t="s">
        <v>971</v>
      </c>
      <c r="R7" t="s">
        <v>932</v>
      </c>
      <c r="S7" s="6" t="s">
        <v>970</v>
      </c>
      <c r="T7" s="6">
        <f t="shared" si="5"/>
        <v>3</v>
      </c>
      <c r="U7" s="6" t="s">
        <v>972</v>
      </c>
      <c r="V7" t="s">
        <v>933</v>
      </c>
      <c r="W7" s="6" t="s">
        <v>970</v>
      </c>
      <c r="X7" s="6">
        <f t="shared" si="6"/>
        <v>3</v>
      </c>
      <c r="Y7" s="6" t="s">
        <v>973</v>
      </c>
      <c r="Z7" t="s">
        <v>930</v>
      </c>
      <c r="AA7" s="6" t="s">
        <v>970</v>
      </c>
      <c r="AB7" s="6">
        <f t="shared" si="7"/>
        <v>3</v>
      </c>
      <c r="AC7" s="6" t="s">
        <v>974</v>
      </c>
      <c r="AD7" t="s">
        <v>934</v>
      </c>
      <c r="AE7" s="6" t="s">
        <v>970</v>
      </c>
      <c r="AF7" s="6">
        <f t="shared" si="8"/>
        <v>3</v>
      </c>
      <c r="AG7" s="6" t="s">
        <v>975</v>
      </c>
      <c r="AH7" t="s">
        <v>935</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912</v>
      </c>
      <c r="C8" s="52" t="str">
        <f t="shared" si="0"/>
        <v>&lt;g   id="Counties Manukau" transform="translate(230 280)"&gt;</v>
      </c>
      <c r="D8" t="s">
        <v>928</v>
      </c>
      <c r="E8" t="s">
        <v>944</v>
      </c>
      <c r="F8" t="s">
        <v>6</v>
      </c>
      <c r="G8">
        <v>4</v>
      </c>
      <c r="I8" t="s">
        <v>525</v>
      </c>
      <c r="J8" t="str">
        <f t="shared" si="2"/>
        <v>Counties Manukau</v>
      </c>
      <c r="K8" t="s">
        <v>937</v>
      </c>
      <c r="L8" t="str">
        <f t="shared" si="3"/>
        <v>Counties Manukau</v>
      </c>
      <c r="M8" t="s">
        <v>936</v>
      </c>
      <c r="N8" t="s">
        <v>931</v>
      </c>
      <c r="O8" s="6" t="s">
        <v>970</v>
      </c>
      <c r="P8" s="6">
        <f t="shared" si="4"/>
        <v>4</v>
      </c>
      <c r="Q8" s="6" t="s">
        <v>971</v>
      </c>
      <c r="R8" t="s">
        <v>932</v>
      </c>
      <c r="S8" s="6" t="s">
        <v>970</v>
      </c>
      <c r="T8" s="6">
        <f t="shared" si="5"/>
        <v>4</v>
      </c>
      <c r="U8" s="6" t="s">
        <v>972</v>
      </c>
      <c r="V8" t="s">
        <v>933</v>
      </c>
      <c r="W8" s="6" t="s">
        <v>970</v>
      </c>
      <c r="X8" s="6">
        <f t="shared" si="6"/>
        <v>4</v>
      </c>
      <c r="Y8" s="6" t="s">
        <v>973</v>
      </c>
      <c r="Z8" t="s">
        <v>930</v>
      </c>
      <c r="AA8" s="6" t="s">
        <v>970</v>
      </c>
      <c r="AB8" s="6">
        <f t="shared" si="7"/>
        <v>4</v>
      </c>
      <c r="AC8" s="6" t="s">
        <v>974</v>
      </c>
      <c r="AD8" t="s">
        <v>934</v>
      </c>
      <c r="AE8" s="6" t="s">
        <v>970</v>
      </c>
      <c r="AF8" s="6">
        <f t="shared" si="8"/>
        <v>4</v>
      </c>
      <c r="AG8" s="6" t="s">
        <v>975</v>
      </c>
      <c r="AH8" t="s">
        <v>935</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913</v>
      </c>
      <c r="C9" s="52" t="str">
        <f t="shared" si="0"/>
        <v>&lt;g   id="Hawke's Bay" transform="translate(640 430)"&gt;</v>
      </c>
      <c r="D9" t="s">
        <v>928</v>
      </c>
      <c r="E9" t="s">
        <v>945</v>
      </c>
      <c r="F9" t="s">
        <v>7</v>
      </c>
      <c r="G9">
        <v>5</v>
      </c>
      <c r="I9" t="s">
        <v>525</v>
      </c>
      <c r="J9" t="str">
        <f t="shared" si="2"/>
        <v>Hawke's Bay</v>
      </c>
      <c r="K9" t="s">
        <v>937</v>
      </c>
      <c r="L9" t="str">
        <f t="shared" si="3"/>
        <v>Hawke's Bay</v>
      </c>
      <c r="M9" t="s">
        <v>936</v>
      </c>
      <c r="N9" t="s">
        <v>931</v>
      </c>
      <c r="O9" s="6" t="s">
        <v>970</v>
      </c>
      <c r="P9" s="6">
        <f t="shared" si="4"/>
        <v>5</v>
      </c>
      <c r="Q9" s="6" t="s">
        <v>971</v>
      </c>
      <c r="R9" t="s">
        <v>932</v>
      </c>
      <c r="S9" s="6" t="s">
        <v>970</v>
      </c>
      <c r="T9" s="6">
        <f t="shared" si="5"/>
        <v>5</v>
      </c>
      <c r="U9" s="6" t="s">
        <v>972</v>
      </c>
      <c r="V9" t="s">
        <v>933</v>
      </c>
      <c r="W9" s="6" t="s">
        <v>970</v>
      </c>
      <c r="X9" s="6">
        <f t="shared" si="6"/>
        <v>5</v>
      </c>
      <c r="Y9" s="6" t="s">
        <v>973</v>
      </c>
      <c r="Z9" t="s">
        <v>930</v>
      </c>
      <c r="AA9" s="6" t="s">
        <v>970</v>
      </c>
      <c r="AB9" s="6">
        <f t="shared" si="7"/>
        <v>5</v>
      </c>
      <c r="AC9" s="6" t="s">
        <v>974</v>
      </c>
      <c r="AD9" t="s">
        <v>934</v>
      </c>
      <c r="AE9" s="6" t="s">
        <v>970</v>
      </c>
      <c r="AF9" s="6">
        <f t="shared" si="8"/>
        <v>5</v>
      </c>
      <c r="AG9" s="6" t="s">
        <v>975</v>
      </c>
      <c r="AH9" t="s">
        <v>935</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914</v>
      </c>
      <c r="C10" s="52" t="str">
        <f t="shared" si="0"/>
        <v>&lt;g   id="Hutt Valley" transform="translate(520 585)"&gt;</v>
      </c>
      <c r="D10" t="s">
        <v>928</v>
      </c>
      <c r="E10" t="s">
        <v>946</v>
      </c>
      <c r="F10" t="s">
        <v>13</v>
      </c>
      <c r="G10">
        <v>6</v>
      </c>
      <c r="I10" t="s">
        <v>525</v>
      </c>
      <c r="J10" t="str">
        <f t="shared" si="2"/>
        <v>Hutt Valley</v>
      </c>
      <c r="K10" t="s">
        <v>937</v>
      </c>
      <c r="L10" t="str">
        <f t="shared" si="3"/>
        <v>Hutt Valley</v>
      </c>
      <c r="M10" t="s">
        <v>936</v>
      </c>
      <c r="N10" t="s">
        <v>931</v>
      </c>
      <c r="O10" s="6" t="s">
        <v>970</v>
      </c>
      <c r="P10" s="6">
        <f t="shared" si="4"/>
        <v>6</v>
      </c>
      <c r="Q10" s="6" t="s">
        <v>971</v>
      </c>
      <c r="R10" t="s">
        <v>932</v>
      </c>
      <c r="S10" s="6" t="s">
        <v>970</v>
      </c>
      <c r="T10" s="6">
        <f t="shared" si="5"/>
        <v>6</v>
      </c>
      <c r="U10" s="6" t="s">
        <v>972</v>
      </c>
      <c r="V10" t="s">
        <v>933</v>
      </c>
      <c r="W10" s="6" t="s">
        <v>970</v>
      </c>
      <c r="X10" s="6">
        <f t="shared" si="6"/>
        <v>6</v>
      </c>
      <c r="Y10" s="6" t="s">
        <v>973</v>
      </c>
      <c r="Z10" t="s">
        <v>930</v>
      </c>
      <c r="AA10" s="6" t="s">
        <v>970</v>
      </c>
      <c r="AB10" s="6">
        <f t="shared" si="7"/>
        <v>6</v>
      </c>
      <c r="AC10" s="6" t="s">
        <v>974</v>
      </c>
      <c r="AD10" t="s">
        <v>934</v>
      </c>
      <c r="AE10" s="6" t="s">
        <v>970</v>
      </c>
      <c r="AF10" s="6">
        <f t="shared" si="8"/>
        <v>6</v>
      </c>
      <c r="AG10" s="6" t="s">
        <v>975</v>
      </c>
      <c r="AH10" t="s">
        <v>935</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915</v>
      </c>
      <c r="C11" s="52" t="str">
        <f t="shared" si="0"/>
        <v>&lt;g   id="Lakes" transform="translate(468.43 370)"&gt;</v>
      </c>
      <c r="D11" t="s">
        <v>928</v>
      </c>
      <c r="E11" t="s">
        <v>947</v>
      </c>
      <c r="F11" t="s">
        <v>17</v>
      </c>
      <c r="G11">
        <v>7</v>
      </c>
      <c r="I11" t="s">
        <v>525</v>
      </c>
      <c r="J11" t="str">
        <f t="shared" si="2"/>
        <v>Lakes</v>
      </c>
      <c r="K11" t="s">
        <v>937</v>
      </c>
      <c r="L11" t="str">
        <f t="shared" si="3"/>
        <v>Lakes</v>
      </c>
      <c r="M11" t="s">
        <v>936</v>
      </c>
      <c r="N11" t="s">
        <v>931</v>
      </c>
      <c r="O11" s="6" t="s">
        <v>970</v>
      </c>
      <c r="P11" s="6">
        <f t="shared" si="4"/>
        <v>7</v>
      </c>
      <c r="Q11" s="6" t="s">
        <v>971</v>
      </c>
      <c r="R11" t="s">
        <v>932</v>
      </c>
      <c r="S11" s="6" t="s">
        <v>970</v>
      </c>
      <c r="T11" s="6">
        <f t="shared" si="5"/>
        <v>7</v>
      </c>
      <c r="U11" s="6" t="s">
        <v>972</v>
      </c>
      <c r="V11" t="s">
        <v>933</v>
      </c>
      <c r="W11" s="6" t="s">
        <v>970</v>
      </c>
      <c r="X11" s="6">
        <f t="shared" si="6"/>
        <v>7</v>
      </c>
      <c r="Y11" s="6" t="s">
        <v>973</v>
      </c>
      <c r="Z11" t="s">
        <v>930</v>
      </c>
      <c r="AA11" s="6" t="s">
        <v>970</v>
      </c>
      <c r="AB11" s="6">
        <f t="shared" si="7"/>
        <v>7</v>
      </c>
      <c r="AC11" s="6" t="s">
        <v>974</v>
      </c>
      <c r="AD11" t="s">
        <v>934</v>
      </c>
      <c r="AE11" s="6" t="s">
        <v>970</v>
      </c>
      <c r="AF11" s="6">
        <f t="shared" si="8"/>
        <v>7</v>
      </c>
      <c r="AG11" s="6" t="s">
        <v>975</v>
      </c>
      <c r="AH11" t="s">
        <v>935</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916</v>
      </c>
      <c r="C12" s="52" t="str">
        <f t="shared" si="0"/>
        <v>&lt;g   id="MidCentral" transform="translate(590 520)"&gt;</v>
      </c>
      <c r="D12" t="s">
        <v>928</v>
      </c>
      <c r="E12" t="s">
        <v>948</v>
      </c>
      <c r="F12" t="s">
        <v>14</v>
      </c>
      <c r="G12">
        <v>8</v>
      </c>
      <c r="I12" t="s">
        <v>525</v>
      </c>
      <c r="J12" t="str">
        <f t="shared" si="2"/>
        <v>MidCentral</v>
      </c>
      <c r="K12" t="s">
        <v>937</v>
      </c>
      <c r="L12" t="str">
        <f t="shared" si="3"/>
        <v>MidCentral</v>
      </c>
      <c r="M12" t="s">
        <v>936</v>
      </c>
      <c r="N12" t="s">
        <v>931</v>
      </c>
      <c r="O12" s="6" t="s">
        <v>970</v>
      </c>
      <c r="P12" s="6">
        <f t="shared" si="4"/>
        <v>8</v>
      </c>
      <c r="Q12" s="6" t="s">
        <v>971</v>
      </c>
      <c r="R12" t="s">
        <v>932</v>
      </c>
      <c r="S12" s="6" t="s">
        <v>970</v>
      </c>
      <c r="T12" s="6">
        <f t="shared" si="5"/>
        <v>8</v>
      </c>
      <c r="U12" s="6" t="s">
        <v>972</v>
      </c>
      <c r="V12" t="s">
        <v>933</v>
      </c>
      <c r="W12" s="6" t="s">
        <v>970</v>
      </c>
      <c r="X12" s="6">
        <f t="shared" si="6"/>
        <v>8</v>
      </c>
      <c r="Y12" s="6" t="s">
        <v>973</v>
      </c>
      <c r="Z12" t="s">
        <v>930</v>
      </c>
      <c r="AA12" s="6" t="s">
        <v>970</v>
      </c>
      <c r="AB12" s="6">
        <f t="shared" si="7"/>
        <v>8</v>
      </c>
      <c r="AC12" s="6" t="s">
        <v>974</v>
      </c>
      <c r="AD12" t="s">
        <v>934</v>
      </c>
      <c r="AE12" s="6" t="s">
        <v>970</v>
      </c>
      <c r="AF12" s="6">
        <f t="shared" si="8"/>
        <v>8</v>
      </c>
      <c r="AG12" s="6" t="s">
        <v>975</v>
      </c>
      <c r="AH12" t="s">
        <v>935</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917</v>
      </c>
      <c r="C13" s="52" t="str">
        <f t="shared" si="0"/>
        <v>&lt;g   id="Nelson Marlborough" transform="translate(160 570)"&gt;</v>
      </c>
      <c r="D13" t="s">
        <v>928</v>
      </c>
      <c r="E13" t="s">
        <v>949</v>
      </c>
      <c r="F13" t="s">
        <v>8</v>
      </c>
      <c r="G13">
        <v>9</v>
      </c>
      <c r="I13" t="s">
        <v>525</v>
      </c>
      <c r="J13" t="str">
        <f t="shared" si="2"/>
        <v>Nelson Marlborough</v>
      </c>
      <c r="K13" t="s">
        <v>937</v>
      </c>
      <c r="L13" t="str">
        <f t="shared" si="3"/>
        <v>Nelson Marlborough</v>
      </c>
      <c r="M13" t="s">
        <v>936</v>
      </c>
      <c r="N13" t="s">
        <v>931</v>
      </c>
      <c r="O13" s="6" t="s">
        <v>970</v>
      </c>
      <c r="P13" s="6">
        <f t="shared" si="4"/>
        <v>9</v>
      </c>
      <c r="Q13" s="6" t="s">
        <v>971</v>
      </c>
      <c r="R13" t="s">
        <v>932</v>
      </c>
      <c r="S13" s="6" t="s">
        <v>970</v>
      </c>
      <c r="T13" s="6">
        <f t="shared" si="5"/>
        <v>9</v>
      </c>
      <c r="U13" s="6" t="s">
        <v>972</v>
      </c>
      <c r="V13" t="s">
        <v>933</v>
      </c>
      <c r="W13" s="6" t="s">
        <v>970</v>
      </c>
      <c r="X13" s="6">
        <f t="shared" si="6"/>
        <v>9</v>
      </c>
      <c r="Y13" s="6" t="s">
        <v>973</v>
      </c>
      <c r="Z13" t="s">
        <v>930</v>
      </c>
      <c r="AA13" s="6" t="s">
        <v>970</v>
      </c>
      <c r="AB13" s="6">
        <f t="shared" si="7"/>
        <v>9</v>
      </c>
      <c r="AC13" s="6" t="s">
        <v>974</v>
      </c>
      <c r="AD13" t="s">
        <v>934</v>
      </c>
      <c r="AE13" s="6" t="s">
        <v>970</v>
      </c>
      <c r="AF13" s="6">
        <f t="shared" si="8"/>
        <v>9</v>
      </c>
      <c r="AG13" s="6" t="s">
        <v>975</v>
      </c>
      <c r="AH13" t="s">
        <v>935</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918</v>
      </c>
      <c r="C14" s="52" t="str">
        <f t="shared" si="0"/>
        <v>&lt;g   id="Northland" transform="translate(210 149.64)"&gt;</v>
      </c>
      <c r="D14" t="s">
        <v>928</v>
      </c>
      <c r="E14" t="s">
        <v>950</v>
      </c>
      <c r="F14" t="s">
        <v>18</v>
      </c>
      <c r="G14">
        <v>10</v>
      </c>
      <c r="I14" t="s">
        <v>525</v>
      </c>
      <c r="J14" t="str">
        <f t="shared" si="2"/>
        <v>Northland</v>
      </c>
      <c r="K14" t="s">
        <v>937</v>
      </c>
      <c r="L14" t="str">
        <f t="shared" si="3"/>
        <v>Northland</v>
      </c>
      <c r="M14" t="s">
        <v>936</v>
      </c>
      <c r="N14" t="s">
        <v>931</v>
      </c>
      <c r="O14" s="6" t="s">
        <v>970</v>
      </c>
      <c r="P14" s="6">
        <f t="shared" si="4"/>
        <v>10</v>
      </c>
      <c r="Q14" s="6" t="s">
        <v>971</v>
      </c>
      <c r="R14" t="s">
        <v>932</v>
      </c>
      <c r="S14" s="6" t="s">
        <v>970</v>
      </c>
      <c r="T14" s="6">
        <f t="shared" si="5"/>
        <v>10</v>
      </c>
      <c r="U14" s="6" t="s">
        <v>972</v>
      </c>
      <c r="V14" t="s">
        <v>933</v>
      </c>
      <c r="W14" s="6" t="s">
        <v>970</v>
      </c>
      <c r="X14" s="6">
        <f t="shared" si="6"/>
        <v>10</v>
      </c>
      <c r="Y14" s="6" t="s">
        <v>973</v>
      </c>
      <c r="Z14" t="s">
        <v>930</v>
      </c>
      <c r="AA14" s="6" t="s">
        <v>970</v>
      </c>
      <c r="AB14" s="6">
        <f t="shared" si="7"/>
        <v>10</v>
      </c>
      <c r="AC14" s="6" t="s">
        <v>974</v>
      </c>
      <c r="AD14" t="s">
        <v>934</v>
      </c>
      <c r="AE14" s="6" t="s">
        <v>970</v>
      </c>
      <c r="AF14" s="6">
        <f t="shared" si="8"/>
        <v>10</v>
      </c>
      <c r="AG14" s="6" t="s">
        <v>975</v>
      </c>
      <c r="AH14" t="s">
        <v>935</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919</v>
      </c>
      <c r="C15" s="52" t="str">
        <f t="shared" si="0"/>
        <v>&lt;g   id="South Canterbury" transform="translate(385 798.18)"&gt;</v>
      </c>
      <c r="D15" t="s">
        <v>928</v>
      </c>
      <c r="E15" t="s">
        <v>957</v>
      </c>
      <c r="F15" t="s">
        <v>9</v>
      </c>
      <c r="G15">
        <v>11</v>
      </c>
      <c r="I15" t="s">
        <v>525</v>
      </c>
      <c r="J15" t="str">
        <f t="shared" si="2"/>
        <v>South Canterbury</v>
      </c>
      <c r="K15" t="s">
        <v>937</v>
      </c>
      <c r="L15" t="str">
        <f t="shared" si="3"/>
        <v>South Canterbury</v>
      </c>
      <c r="M15" t="s">
        <v>936</v>
      </c>
      <c r="N15" t="s">
        <v>931</v>
      </c>
      <c r="O15" s="6" t="s">
        <v>970</v>
      </c>
      <c r="P15" s="6">
        <f t="shared" si="4"/>
        <v>11</v>
      </c>
      <c r="Q15" s="6" t="s">
        <v>971</v>
      </c>
      <c r="R15" t="s">
        <v>932</v>
      </c>
      <c r="S15" s="6" t="s">
        <v>970</v>
      </c>
      <c r="T15" s="6">
        <f t="shared" si="5"/>
        <v>11</v>
      </c>
      <c r="U15" s="6" t="s">
        <v>972</v>
      </c>
      <c r="V15" t="s">
        <v>933</v>
      </c>
      <c r="W15" s="6" t="s">
        <v>970</v>
      </c>
      <c r="X15" s="6">
        <f t="shared" si="6"/>
        <v>11</v>
      </c>
      <c r="Y15" s="6" t="s">
        <v>973</v>
      </c>
      <c r="Z15" t="s">
        <v>930</v>
      </c>
      <c r="AA15" s="6" t="s">
        <v>970</v>
      </c>
      <c r="AB15" s="6">
        <f t="shared" si="7"/>
        <v>11</v>
      </c>
      <c r="AC15" s="6" t="s">
        <v>974</v>
      </c>
      <c r="AD15" t="s">
        <v>934</v>
      </c>
      <c r="AE15" s="6" t="s">
        <v>970</v>
      </c>
      <c r="AF15" s="6">
        <f t="shared" si="8"/>
        <v>11</v>
      </c>
      <c r="AG15" s="6" t="s">
        <v>975</v>
      </c>
      <c r="AH15" t="s">
        <v>935</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920</v>
      </c>
      <c r="C16" s="52" t="str">
        <f t="shared" si="0"/>
        <v>&lt;g   id="Southern" transform="translate(300 930)"&gt;</v>
      </c>
      <c r="D16" t="s">
        <v>928</v>
      </c>
      <c r="E16" t="s">
        <v>951</v>
      </c>
      <c r="F16" t="s">
        <v>10</v>
      </c>
      <c r="G16">
        <v>12</v>
      </c>
      <c r="I16" t="s">
        <v>525</v>
      </c>
      <c r="J16" t="str">
        <f t="shared" si="2"/>
        <v>Southern</v>
      </c>
      <c r="K16" t="s">
        <v>937</v>
      </c>
      <c r="L16" t="str">
        <f t="shared" si="3"/>
        <v>Southern</v>
      </c>
      <c r="M16" t="s">
        <v>936</v>
      </c>
      <c r="N16" t="s">
        <v>931</v>
      </c>
      <c r="O16" s="6" t="s">
        <v>970</v>
      </c>
      <c r="P16" s="6">
        <f t="shared" si="4"/>
        <v>12</v>
      </c>
      <c r="Q16" s="6" t="s">
        <v>971</v>
      </c>
      <c r="R16" t="s">
        <v>932</v>
      </c>
      <c r="S16" s="6" t="s">
        <v>970</v>
      </c>
      <c r="T16" s="6">
        <f t="shared" si="5"/>
        <v>12</v>
      </c>
      <c r="U16" s="6" t="s">
        <v>972</v>
      </c>
      <c r="V16" t="s">
        <v>933</v>
      </c>
      <c r="W16" s="6" t="s">
        <v>970</v>
      </c>
      <c r="X16" s="6">
        <f t="shared" si="6"/>
        <v>12</v>
      </c>
      <c r="Y16" s="6" t="s">
        <v>973</v>
      </c>
      <c r="Z16" t="s">
        <v>930</v>
      </c>
      <c r="AA16" s="6" t="s">
        <v>970</v>
      </c>
      <c r="AB16" s="6">
        <f t="shared" si="7"/>
        <v>12</v>
      </c>
      <c r="AC16" s="6" t="s">
        <v>974</v>
      </c>
      <c r="AD16" t="s">
        <v>934</v>
      </c>
      <c r="AE16" s="6" t="s">
        <v>970</v>
      </c>
      <c r="AF16" s="6">
        <f t="shared" si="8"/>
        <v>12</v>
      </c>
      <c r="AG16" s="6" t="s">
        <v>975</v>
      </c>
      <c r="AH16" t="s">
        <v>935</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921</v>
      </c>
      <c r="C17" s="52" t="str">
        <f t="shared" si="0"/>
        <v>&lt;g   id="Tairāwhiti" transform="translate(650 360)"&gt;</v>
      </c>
      <c r="D17" t="s">
        <v>928</v>
      </c>
      <c r="E17" t="s">
        <v>952</v>
      </c>
      <c r="F17" t="s">
        <v>212</v>
      </c>
      <c r="G17">
        <v>13</v>
      </c>
      <c r="I17" t="s">
        <v>525</v>
      </c>
      <c r="J17" t="str">
        <f t="shared" si="2"/>
        <v>Tairāwhiti</v>
      </c>
      <c r="K17" t="s">
        <v>937</v>
      </c>
      <c r="L17" t="str">
        <f t="shared" si="3"/>
        <v>Tairāwhiti</v>
      </c>
      <c r="M17" t="s">
        <v>936</v>
      </c>
      <c r="N17" t="s">
        <v>931</v>
      </c>
      <c r="O17" s="6" t="s">
        <v>970</v>
      </c>
      <c r="P17" s="6">
        <f t="shared" si="4"/>
        <v>13</v>
      </c>
      <c r="Q17" s="6" t="s">
        <v>971</v>
      </c>
      <c r="R17" t="s">
        <v>932</v>
      </c>
      <c r="S17" s="6" t="s">
        <v>970</v>
      </c>
      <c r="T17" s="6">
        <f t="shared" si="5"/>
        <v>13</v>
      </c>
      <c r="U17" s="6" t="s">
        <v>972</v>
      </c>
      <c r="V17" t="s">
        <v>933</v>
      </c>
      <c r="W17" s="6" t="s">
        <v>970</v>
      </c>
      <c r="X17" s="6">
        <f t="shared" si="6"/>
        <v>13</v>
      </c>
      <c r="Y17" s="6" t="s">
        <v>973</v>
      </c>
      <c r="Z17" t="s">
        <v>930</v>
      </c>
      <c r="AA17" s="6" t="s">
        <v>970</v>
      </c>
      <c r="AB17" s="6">
        <f t="shared" si="7"/>
        <v>13</v>
      </c>
      <c r="AC17" s="6" t="s">
        <v>974</v>
      </c>
      <c r="AD17" t="s">
        <v>934</v>
      </c>
      <c r="AE17" s="6" t="s">
        <v>970</v>
      </c>
      <c r="AF17" s="6">
        <f t="shared" si="8"/>
        <v>13</v>
      </c>
      <c r="AG17" s="6" t="s">
        <v>975</v>
      </c>
      <c r="AH17" t="s">
        <v>935</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922</v>
      </c>
      <c r="C18" s="52" t="str">
        <f t="shared" si="0"/>
        <v>&lt;g   id="Taranaki" transform="translate(260 405)"&gt;</v>
      </c>
      <c r="D18" t="s">
        <v>928</v>
      </c>
      <c r="E18" t="s">
        <v>953</v>
      </c>
      <c r="F18" t="s">
        <v>15</v>
      </c>
      <c r="G18">
        <v>14</v>
      </c>
      <c r="I18" t="s">
        <v>525</v>
      </c>
      <c r="J18" t="str">
        <f t="shared" si="2"/>
        <v>Taranaki</v>
      </c>
      <c r="K18" t="s">
        <v>937</v>
      </c>
      <c r="L18" t="str">
        <f t="shared" si="3"/>
        <v>Taranaki</v>
      </c>
      <c r="M18" t="s">
        <v>936</v>
      </c>
      <c r="N18" t="s">
        <v>931</v>
      </c>
      <c r="O18" s="6" t="s">
        <v>970</v>
      </c>
      <c r="P18" s="6">
        <f t="shared" si="4"/>
        <v>14</v>
      </c>
      <c r="Q18" s="6" t="s">
        <v>971</v>
      </c>
      <c r="R18" t="s">
        <v>932</v>
      </c>
      <c r="S18" s="6" t="s">
        <v>970</v>
      </c>
      <c r="T18" s="6">
        <f t="shared" si="5"/>
        <v>14</v>
      </c>
      <c r="U18" s="6" t="s">
        <v>972</v>
      </c>
      <c r="V18" t="s">
        <v>933</v>
      </c>
      <c r="W18" s="6" t="s">
        <v>970</v>
      </c>
      <c r="X18" s="6">
        <f t="shared" si="6"/>
        <v>14</v>
      </c>
      <c r="Y18" s="6" t="s">
        <v>973</v>
      </c>
      <c r="Z18" t="s">
        <v>930</v>
      </c>
      <c r="AA18" s="6" t="s">
        <v>970</v>
      </c>
      <c r="AB18" s="6">
        <f t="shared" si="7"/>
        <v>14</v>
      </c>
      <c r="AC18" s="6" t="s">
        <v>974</v>
      </c>
      <c r="AD18" t="s">
        <v>934</v>
      </c>
      <c r="AE18" s="6" t="s">
        <v>970</v>
      </c>
      <c r="AF18" s="6">
        <f t="shared" si="8"/>
        <v>14</v>
      </c>
      <c r="AG18" s="6" t="s">
        <v>975</v>
      </c>
      <c r="AH18" t="s">
        <v>935</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923</v>
      </c>
      <c r="C19" s="52" t="str">
        <f t="shared" si="0"/>
        <v>&lt;g   id="Waikato" transform="translate(300 339.9)"&gt;</v>
      </c>
      <c r="D19" t="s">
        <v>928</v>
      </c>
      <c r="E19" t="s">
        <v>939</v>
      </c>
      <c r="F19" t="s">
        <v>11</v>
      </c>
      <c r="G19">
        <v>15</v>
      </c>
      <c r="I19" t="s">
        <v>525</v>
      </c>
      <c r="J19" t="str">
        <f t="shared" si="2"/>
        <v>Waikato</v>
      </c>
      <c r="K19" t="s">
        <v>937</v>
      </c>
      <c r="L19" t="str">
        <f t="shared" si="3"/>
        <v>Waikato</v>
      </c>
      <c r="M19" t="s">
        <v>936</v>
      </c>
      <c r="N19" t="s">
        <v>931</v>
      </c>
      <c r="O19" s="6" t="s">
        <v>970</v>
      </c>
      <c r="P19" s="6">
        <f t="shared" si="4"/>
        <v>15</v>
      </c>
      <c r="Q19" s="6" t="s">
        <v>971</v>
      </c>
      <c r="R19" t="s">
        <v>932</v>
      </c>
      <c r="S19" s="6" t="s">
        <v>970</v>
      </c>
      <c r="T19" s="6">
        <f t="shared" si="5"/>
        <v>15</v>
      </c>
      <c r="U19" s="6" t="s">
        <v>972</v>
      </c>
      <c r="V19" t="s">
        <v>933</v>
      </c>
      <c r="W19" s="6" t="s">
        <v>970</v>
      </c>
      <c r="X19" s="6">
        <f t="shared" si="6"/>
        <v>15</v>
      </c>
      <c r="Y19" s="6" t="s">
        <v>973</v>
      </c>
      <c r="Z19" t="s">
        <v>930</v>
      </c>
      <c r="AA19" s="6" t="s">
        <v>970</v>
      </c>
      <c r="AB19" s="6">
        <f t="shared" si="7"/>
        <v>15</v>
      </c>
      <c r="AC19" s="6" t="s">
        <v>974</v>
      </c>
      <c r="AD19" t="s">
        <v>934</v>
      </c>
      <c r="AE19" s="6" t="s">
        <v>970</v>
      </c>
      <c r="AF19" s="6">
        <f t="shared" si="8"/>
        <v>15</v>
      </c>
      <c r="AG19" s="6" t="s">
        <v>975</v>
      </c>
      <c r="AH19" t="s">
        <v>935</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924</v>
      </c>
      <c r="C20" s="52" t="str">
        <f t="shared" si="0"/>
        <v>&lt;g   id="Wairarapa" transform="translate(550 555)"&gt;</v>
      </c>
      <c r="D20" t="s">
        <v>928</v>
      </c>
      <c r="E20" t="s">
        <v>954</v>
      </c>
      <c r="F20" t="s">
        <v>21</v>
      </c>
      <c r="G20">
        <v>16</v>
      </c>
      <c r="I20" t="s">
        <v>525</v>
      </c>
      <c r="J20" t="str">
        <f t="shared" si="2"/>
        <v>Wairarapa</v>
      </c>
      <c r="K20" t="s">
        <v>937</v>
      </c>
      <c r="L20" t="str">
        <f t="shared" si="3"/>
        <v>Wairarapa</v>
      </c>
      <c r="M20" t="s">
        <v>936</v>
      </c>
      <c r="N20" t="s">
        <v>931</v>
      </c>
      <c r="O20" s="6" t="s">
        <v>970</v>
      </c>
      <c r="P20" s="6">
        <f t="shared" si="4"/>
        <v>16</v>
      </c>
      <c r="Q20" s="6" t="s">
        <v>971</v>
      </c>
      <c r="R20" t="s">
        <v>932</v>
      </c>
      <c r="S20" s="6" t="s">
        <v>970</v>
      </c>
      <c r="T20" s="6">
        <f t="shared" si="5"/>
        <v>16</v>
      </c>
      <c r="U20" s="6" t="s">
        <v>972</v>
      </c>
      <c r="V20" t="s">
        <v>933</v>
      </c>
      <c r="W20" s="6" t="s">
        <v>970</v>
      </c>
      <c r="X20" s="6">
        <f t="shared" si="6"/>
        <v>16</v>
      </c>
      <c r="Y20" s="6" t="s">
        <v>973</v>
      </c>
      <c r="Z20" t="s">
        <v>930</v>
      </c>
      <c r="AA20" s="6" t="s">
        <v>970</v>
      </c>
      <c r="AB20" s="6">
        <f t="shared" si="7"/>
        <v>16</v>
      </c>
      <c r="AC20" s="6" t="s">
        <v>974</v>
      </c>
      <c r="AD20" t="s">
        <v>934</v>
      </c>
      <c r="AE20" s="6" t="s">
        <v>970</v>
      </c>
      <c r="AF20" s="6">
        <f t="shared" si="8"/>
        <v>16</v>
      </c>
      <c r="AG20" s="6" t="s">
        <v>975</v>
      </c>
      <c r="AH20" t="s">
        <v>935</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925</v>
      </c>
      <c r="C21" s="52" t="str">
        <f t="shared" si="0"/>
        <v>&lt;g   id="Waitematā" transform="translate(230 230)"&gt;</v>
      </c>
      <c r="D21" t="s">
        <v>928</v>
      </c>
      <c r="E21" t="s">
        <v>955</v>
      </c>
      <c r="F21" t="s">
        <v>12</v>
      </c>
      <c r="G21">
        <v>17</v>
      </c>
      <c r="I21" t="s">
        <v>525</v>
      </c>
      <c r="J21" t="str">
        <f t="shared" si="2"/>
        <v>Waitemata</v>
      </c>
      <c r="K21" t="s">
        <v>937</v>
      </c>
      <c r="L21" t="str">
        <f t="shared" si="3"/>
        <v>Waitemata</v>
      </c>
      <c r="M21" t="s">
        <v>936</v>
      </c>
      <c r="N21" t="s">
        <v>931</v>
      </c>
      <c r="O21" s="6" t="s">
        <v>970</v>
      </c>
      <c r="P21" s="6">
        <f t="shared" si="4"/>
        <v>17</v>
      </c>
      <c r="Q21" s="6" t="s">
        <v>971</v>
      </c>
      <c r="R21" t="s">
        <v>932</v>
      </c>
      <c r="S21" s="6" t="s">
        <v>970</v>
      </c>
      <c r="T21" s="6">
        <f t="shared" si="5"/>
        <v>17</v>
      </c>
      <c r="U21" s="6" t="s">
        <v>972</v>
      </c>
      <c r="V21" t="s">
        <v>933</v>
      </c>
      <c r="W21" s="6" t="s">
        <v>970</v>
      </c>
      <c r="X21" s="6">
        <f t="shared" si="6"/>
        <v>17</v>
      </c>
      <c r="Y21" s="6" t="s">
        <v>973</v>
      </c>
      <c r="Z21" t="s">
        <v>930</v>
      </c>
      <c r="AA21" s="6" t="s">
        <v>970</v>
      </c>
      <c r="AB21" s="6">
        <f t="shared" si="7"/>
        <v>17</v>
      </c>
      <c r="AC21" s="6" t="s">
        <v>974</v>
      </c>
      <c r="AD21" t="s">
        <v>934</v>
      </c>
      <c r="AE21" s="6" t="s">
        <v>970</v>
      </c>
      <c r="AF21" s="6">
        <f t="shared" si="8"/>
        <v>17</v>
      </c>
      <c r="AG21" s="6" t="s">
        <v>975</v>
      </c>
      <c r="AH21" t="s">
        <v>935</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926</v>
      </c>
      <c r="C22" s="52" t="str">
        <f t="shared" si="0"/>
        <v>&lt;g   id="West Coast" transform="translate(123 653)"&gt;</v>
      </c>
      <c r="D22" t="s">
        <v>928</v>
      </c>
      <c r="E22" t="s">
        <v>956</v>
      </c>
      <c r="F22" t="s">
        <v>20</v>
      </c>
      <c r="G22">
        <v>18</v>
      </c>
      <c r="I22" t="s">
        <v>525</v>
      </c>
      <c r="J22" t="str">
        <f t="shared" si="2"/>
        <v>West Coast</v>
      </c>
      <c r="K22" t="s">
        <v>937</v>
      </c>
      <c r="L22" t="str">
        <f t="shared" si="3"/>
        <v>West Coast</v>
      </c>
      <c r="M22" t="s">
        <v>936</v>
      </c>
      <c r="N22" t="s">
        <v>931</v>
      </c>
      <c r="O22" s="6" t="s">
        <v>970</v>
      </c>
      <c r="P22" s="6">
        <f t="shared" si="4"/>
        <v>18</v>
      </c>
      <c r="Q22" s="6" t="s">
        <v>971</v>
      </c>
      <c r="R22" t="s">
        <v>932</v>
      </c>
      <c r="S22" s="6" t="s">
        <v>970</v>
      </c>
      <c r="T22" s="6">
        <f t="shared" si="5"/>
        <v>18</v>
      </c>
      <c r="U22" s="6" t="s">
        <v>972</v>
      </c>
      <c r="V22" t="s">
        <v>933</v>
      </c>
      <c r="W22" s="6" t="s">
        <v>970</v>
      </c>
      <c r="X22" s="6">
        <f t="shared" si="6"/>
        <v>18</v>
      </c>
      <c r="Y22" s="6" t="s">
        <v>973</v>
      </c>
      <c r="Z22" t="s">
        <v>930</v>
      </c>
      <c r="AA22" s="6" t="s">
        <v>970</v>
      </c>
      <c r="AB22" s="6">
        <f t="shared" si="7"/>
        <v>18</v>
      </c>
      <c r="AC22" s="6" t="s">
        <v>974</v>
      </c>
      <c r="AD22" t="s">
        <v>934</v>
      </c>
      <c r="AE22" s="6" t="s">
        <v>970</v>
      </c>
      <c r="AF22" s="6">
        <f t="shared" si="8"/>
        <v>18</v>
      </c>
      <c r="AG22" s="6" t="s">
        <v>975</v>
      </c>
      <c r="AH22" t="s">
        <v>935</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927</v>
      </c>
      <c r="C23" s="52" t="str">
        <f t="shared" si="0"/>
        <v>&lt;g   id="Whanganui" transform="translate(325 480)"&gt;</v>
      </c>
      <c r="D23" t="s">
        <v>928</v>
      </c>
      <c r="E23" t="s">
        <v>940</v>
      </c>
      <c r="F23" t="s">
        <v>780</v>
      </c>
      <c r="G23">
        <v>19</v>
      </c>
      <c r="I23" t="s">
        <v>525</v>
      </c>
      <c r="J23" t="str">
        <f t="shared" si="2"/>
        <v>​Whanganui</v>
      </c>
      <c r="K23" t="s">
        <v>937</v>
      </c>
      <c r="L23" t="str">
        <f t="shared" si="3"/>
        <v>​Whanganui</v>
      </c>
      <c r="M23" t="s">
        <v>936</v>
      </c>
      <c r="N23" t="s">
        <v>931</v>
      </c>
      <c r="O23" s="6" t="s">
        <v>970</v>
      </c>
      <c r="P23" s="6">
        <f t="shared" si="4"/>
        <v>19</v>
      </c>
      <c r="Q23" s="6" t="s">
        <v>971</v>
      </c>
      <c r="R23" t="s">
        <v>932</v>
      </c>
      <c r="S23" s="6" t="s">
        <v>970</v>
      </c>
      <c r="T23" s="6">
        <f t="shared" si="5"/>
        <v>19</v>
      </c>
      <c r="U23" s="6" t="s">
        <v>972</v>
      </c>
      <c r="V23" t="s">
        <v>933</v>
      </c>
      <c r="W23" s="6" t="s">
        <v>970</v>
      </c>
      <c r="X23" s="6">
        <f t="shared" si="6"/>
        <v>19</v>
      </c>
      <c r="Y23" s="6" t="s">
        <v>973</v>
      </c>
      <c r="Z23" t="s">
        <v>930</v>
      </c>
      <c r="AA23" s="6" t="s">
        <v>970</v>
      </c>
      <c r="AB23" s="6">
        <f t="shared" si="7"/>
        <v>19</v>
      </c>
      <c r="AC23" s="6" t="s">
        <v>974</v>
      </c>
      <c r="AD23" t="s">
        <v>934</v>
      </c>
      <c r="AE23" s="6" t="s">
        <v>970</v>
      </c>
      <c r="AF23" s="6">
        <f t="shared" si="8"/>
        <v>19</v>
      </c>
      <c r="AG23" s="6" t="s">
        <v>975</v>
      </c>
      <c r="AH23" t="s">
        <v>935</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938</v>
      </c>
    </row>
    <row r="32" spans="1:34" x14ac:dyDescent="0.3">
      <c r="H32" t="s">
        <v>941</v>
      </c>
    </row>
    <row r="33" spans="1:8" x14ac:dyDescent="0.3">
      <c r="H33" t="s">
        <v>942</v>
      </c>
    </row>
    <row r="34" spans="1:8" x14ac:dyDescent="0.3">
      <c r="H34" t="s">
        <v>943</v>
      </c>
    </row>
    <row r="35" spans="1:8" x14ac:dyDescent="0.3">
      <c r="H35" t="s">
        <v>944</v>
      </c>
    </row>
    <row r="36" spans="1:8" x14ac:dyDescent="0.3">
      <c r="H36" t="s">
        <v>945</v>
      </c>
    </row>
    <row r="37" spans="1:8" x14ac:dyDescent="0.3">
      <c r="A37">
        <v>3000</v>
      </c>
      <c r="B37" s="80"/>
      <c r="H37" t="s">
        <v>946</v>
      </c>
    </row>
    <row r="38" spans="1:8" x14ac:dyDescent="0.3">
      <c r="A38">
        <v>53</v>
      </c>
      <c r="B38" s="80">
        <f>A38/A37</f>
        <v>1.7666666666666667E-2</v>
      </c>
      <c r="C38" t="s">
        <v>977</v>
      </c>
      <c r="H38" t="s">
        <v>947</v>
      </c>
    </row>
    <row r="39" spans="1:8" x14ac:dyDescent="0.3">
      <c r="A39">
        <v>225</v>
      </c>
      <c r="B39" s="80">
        <f>A39/A37</f>
        <v>7.4999999999999997E-2</v>
      </c>
      <c r="C39" t="s">
        <v>978</v>
      </c>
      <c r="H39" t="s">
        <v>948</v>
      </c>
    </row>
    <row r="40" spans="1:8" x14ac:dyDescent="0.3">
      <c r="A40">
        <v>7</v>
      </c>
      <c r="B40" s="80">
        <f>A40/A37</f>
        <v>2.3333333333333335E-3</v>
      </c>
      <c r="C40" t="s">
        <v>979</v>
      </c>
      <c r="H40" t="s">
        <v>949</v>
      </c>
    </row>
    <row r="41" spans="1:8" x14ac:dyDescent="0.3">
      <c r="A41">
        <v>60</v>
      </c>
      <c r="B41" s="80">
        <f>A41/A37</f>
        <v>0.02</v>
      </c>
      <c r="H41" t="s">
        <v>950</v>
      </c>
    </row>
    <row r="42" spans="1:8" x14ac:dyDescent="0.3">
      <c r="H42" t="s">
        <v>957</v>
      </c>
    </row>
    <row r="43" spans="1:8" x14ac:dyDescent="0.3">
      <c r="H43" t="s">
        <v>951</v>
      </c>
    </row>
    <row r="44" spans="1:8" x14ac:dyDescent="0.3">
      <c r="A44">
        <f>311+473</f>
        <v>784</v>
      </c>
      <c r="B44">
        <f>$A$44*B38</f>
        <v>13.850666666666667</v>
      </c>
      <c r="H44" t="s">
        <v>952</v>
      </c>
    </row>
    <row r="45" spans="1:8" x14ac:dyDescent="0.3">
      <c r="B45">
        <f>$A$44*B39</f>
        <v>58.8</v>
      </c>
      <c r="H45" t="s">
        <v>953</v>
      </c>
    </row>
    <row r="46" spans="1:8" x14ac:dyDescent="0.3">
      <c r="B46">
        <f>$A$44*B40</f>
        <v>1.8293333333333335</v>
      </c>
      <c r="H46" t="s">
        <v>939</v>
      </c>
    </row>
    <row r="47" spans="1:8" x14ac:dyDescent="0.3">
      <c r="B47">
        <f>$A$44*B41</f>
        <v>15.68</v>
      </c>
      <c r="H47" t="s">
        <v>954</v>
      </c>
    </row>
    <row r="48" spans="1:8" x14ac:dyDescent="0.3">
      <c r="B48">
        <f>A41*B42</f>
        <v>0</v>
      </c>
      <c r="H48" t="s">
        <v>955</v>
      </c>
    </row>
    <row r="49" spans="2:8" x14ac:dyDescent="0.3">
      <c r="B49">
        <f>A42*B43</f>
        <v>0</v>
      </c>
      <c r="H49" t="s">
        <v>956</v>
      </c>
    </row>
    <row r="50" spans="2:8" x14ac:dyDescent="0.3">
      <c r="H50" t="s">
        <v>940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998</v>
      </c>
      <c r="B1" s="4" t="s">
        <v>1012</v>
      </c>
      <c r="C1" s="4" t="s">
        <v>1013</v>
      </c>
      <c r="D1" s="4" t="s">
        <v>1014</v>
      </c>
      <c r="E1" s="4" t="s">
        <v>1015</v>
      </c>
      <c r="F1" s="4" t="s">
        <v>1016</v>
      </c>
    </row>
    <row r="2" spans="1:6" x14ac:dyDescent="0.3">
      <c r="A2" s="4"/>
      <c r="B2" s="4" t="s">
        <v>827</v>
      </c>
      <c r="C2" s="4" t="s">
        <v>528</v>
      </c>
      <c r="D2" s="4"/>
      <c r="E2" s="4"/>
      <c r="F2" s="4"/>
    </row>
    <row r="3" spans="1:6" x14ac:dyDescent="0.3">
      <c r="A3" s="4" t="s">
        <v>206</v>
      </c>
      <c r="B3" s="4">
        <v>1112</v>
      </c>
      <c r="C3" s="4">
        <v>-1</v>
      </c>
      <c r="D3" s="4"/>
      <c r="E3" s="4"/>
      <c r="F3" s="4"/>
    </row>
    <row r="4" spans="1:6" x14ac:dyDescent="0.3">
      <c r="A4" s="4" t="s">
        <v>207</v>
      </c>
      <c r="B4" s="4">
        <v>339</v>
      </c>
      <c r="C4" s="4">
        <v>1</v>
      </c>
      <c r="D4" s="4"/>
      <c r="E4" s="4"/>
      <c r="F4" s="4"/>
    </row>
    <row r="5" spans="1:6" x14ac:dyDescent="0.3">
      <c r="A5" s="4" t="s">
        <v>208</v>
      </c>
      <c r="B5" s="4">
        <v>1451</v>
      </c>
      <c r="C5" s="4">
        <v>0</v>
      </c>
      <c r="D5" s="4"/>
      <c r="E5" s="4"/>
      <c r="F5" s="4"/>
    </row>
    <row r="6" spans="1:6" x14ac:dyDescent="0.3">
      <c r="A6" s="4" t="s">
        <v>828</v>
      </c>
      <c r="B6" s="4">
        <v>8</v>
      </c>
      <c r="C6" s="4">
        <v>-3</v>
      </c>
      <c r="D6" s="4"/>
      <c r="E6" s="4"/>
      <c r="F6" s="4"/>
    </row>
    <row r="7" spans="1:6" x14ac:dyDescent="0.3">
      <c r="A7" s="4" t="s">
        <v>209</v>
      </c>
      <c r="B7" s="4">
        <v>1065</v>
      </c>
      <c r="C7" s="4">
        <v>29</v>
      </c>
      <c r="D7" s="4"/>
      <c r="E7" s="4"/>
      <c r="F7" s="4"/>
    </row>
    <row r="8" spans="1:6" x14ac:dyDescent="0.3">
      <c r="A8" s="4" t="s">
        <v>210</v>
      </c>
      <c r="B8" s="4">
        <v>16</v>
      </c>
      <c r="C8" s="4">
        <v>2</v>
      </c>
      <c r="D8" s="4"/>
      <c r="E8" s="4"/>
      <c r="F8" s="4"/>
    </row>
    <row r="9" spans="1:6" x14ac:dyDescent="0.3">
      <c r="A9" s="4"/>
      <c r="B9" s="4"/>
      <c r="C9" s="4"/>
      <c r="D9" s="4"/>
      <c r="E9" s="4"/>
      <c r="F9" s="4"/>
    </row>
    <row r="10" spans="1:6" x14ac:dyDescent="0.3">
      <c r="A10" s="4" t="s">
        <v>999</v>
      </c>
      <c r="B10" s="4"/>
      <c r="C10" s="4"/>
      <c r="D10" s="4"/>
      <c r="E10" s="4"/>
      <c r="F10" s="4"/>
    </row>
    <row r="11" spans="1:6" x14ac:dyDescent="0.3">
      <c r="A11" s="4" t="s">
        <v>1</v>
      </c>
      <c r="B11" s="4" t="s">
        <v>829</v>
      </c>
      <c r="C11" s="4" t="s">
        <v>830</v>
      </c>
      <c r="D11" s="4" t="s">
        <v>831</v>
      </c>
      <c r="E11" s="4" t="s">
        <v>213</v>
      </c>
      <c r="F11" s="4" t="s">
        <v>528</v>
      </c>
    </row>
    <row r="12" spans="1:6" x14ac:dyDescent="0.3">
      <c r="A12" s="4" t="s">
        <v>2</v>
      </c>
      <c r="B12" s="4">
        <v>37</v>
      </c>
      <c r="C12" s="4">
        <v>149</v>
      </c>
      <c r="D12" s="4"/>
      <c r="E12" s="4">
        <v>186</v>
      </c>
      <c r="F12" s="4">
        <v>-1</v>
      </c>
    </row>
    <row r="13" spans="1:6" x14ac:dyDescent="0.3">
      <c r="A13" s="4" t="s">
        <v>3</v>
      </c>
      <c r="B13" s="4">
        <v>14</v>
      </c>
      <c r="C13" s="4">
        <v>33</v>
      </c>
      <c r="D13" s="4"/>
      <c r="E13" s="4">
        <v>47</v>
      </c>
      <c r="F13" s="4">
        <v>0</v>
      </c>
    </row>
    <row r="14" spans="1:6" x14ac:dyDescent="0.3">
      <c r="A14" s="4" t="s">
        <v>4</v>
      </c>
      <c r="B14" s="4">
        <v>55</v>
      </c>
      <c r="C14" s="4">
        <v>94</v>
      </c>
      <c r="D14" s="4">
        <v>9</v>
      </c>
      <c r="E14" s="4">
        <v>158</v>
      </c>
      <c r="F14" s="4">
        <v>3</v>
      </c>
    </row>
    <row r="15" spans="1:6" x14ac:dyDescent="0.3">
      <c r="A15" s="4" t="s">
        <v>5</v>
      </c>
      <c r="B15" s="4">
        <v>29</v>
      </c>
      <c r="C15" s="4">
        <v>64</v>
      </c>
      <c r="D15" s="4">
        <v>2</v>
      </c>
      <c r="E15" s="4">
        <v>95</v>
      </c>
      <c r="F15" s="4">
        <v>0</v>
      </c>
    </row>
    <row r="16" spans="1:6" x14ac:dyDescent="0.3">
      <c r="A16" s="4" t="s">
        <v>6</v>
      </c>
      <c r="B16" s="4">
        <v>17</v>
      </c>
      <c r="C16" s="4">
        <v>94</v>
      </c>
      <c r="D16" s="4"/>
      <c r="E16" s="4">
        <v>111</v>
      </c>
      <c r="F16" s="4">
        <v>-3</v>
      </c>
    </row>
    <row r="17" spans="1:6" x14ac:dyDescent="0.3">
      <c r="A17" s="4" t="s">
        <v>7</v>
      </c>
      <c r="B17" s="4">
        <v>16</v>
      </c>
      <c r="C17" s="4">
        <v>26</v>
      </c>
      <c r="D17" s="4"/>
      <c r="E17" s="4">
        <v>42</v>
      </c>
      <c r="F17" s="4">
        <v>0</v>
      </c>
    </row>
    <row r="18" spans="1:6" x14ac:dyDescent="0.3">
      <c r="A18" s="4" t="s">
        <v>13</v>
      </c>
      <c r="B18" s="4">
        <v>5</v>
      </c>
      <c r="C18" s="4">
        <v>15</v>
      </c>
      <c r="D18" s="4"/>
      <c r="E18" s="4">
        <v>20</v>
      </c>
      <c r="F18" s="4">
        <v>0</v>
      </c>
    </row>
    <row r="19" spans="1:6" x14ac:dyDescent="0.3">
      <c r="A19" s="4" t="s">
        <v>17</v>
      </c>
      <c r="B19" s="4">
        <v>4</v>
      </c>
      <c r="C19" s="4">
        <v>12</v>
      </c>
      <c r="D19" s="4"/>
      <c r="E19" s="4">
        <v>16</v>
      </c>
      <c r="F19" s="4">
        <v>0</v>
      </c>
    </row>
    <row r="20" spans="1:6" x14ac:dyDescent="0.3">
      <c r="A20" s="4" t="s">
        <v>832</v>
      </c>
      <c r="B20" s="4">
        <v>2</v>
      </c>
      <c r="C20" s="4">
        <v>29</v>
      </c>
      <c r="D20" s="4"/>
      <c r="E20" s="4">
        <v>31</v>
      </c>
      <c r="F20" s="4">
        <v>0</v>
      </c>
    </row>
    <row r="21" spans="1:6" x14ac:dyDescent="0.3">
      <c r="A21" s="4" t="s">
        <v>8</v>
      </c>
      <c r="B21" s="4">
        <v>6</v>
      </c>
      <c r="C21" s="4">
        <v>42</v>
      </c>
      <c r="D21" s="4"/>
      <c r="E21" s="4">
        <v>48</v>
      </c>
      <c r="F21" s="4">
        <v>0</v>
      </c>
    </row>
    <row r="22" spans="1:6" x14ac:dyDescent="0.3">
      <c r="A22" s="4" t="s">
        <v>18</v>
      </c>
      <c r="B22" s="4">
        <v>12</v>
      </c>
      <c r="C22" s="4">
        <v>15</v>
      </c>
      <c r="D22" s="4"/>
      <c r="E22" s="4">
        <v>27</v>
      </c>
      <c r="F22" s="4">
        <v>0</v>
      </c>
    </row>
    <row r="23" spans="1:6" x14ac:dyDescent="0.3">
      <c r="A23" s="4" t="s">
        <v>9</v>
      </c>
      <c r="B23" s="4">
        <v>9</v>
      </c>
      <c r="C23" s="4">
        <v>7</v>
      </c>
      <c r="D23" s="4"/>
      <c r="E23" s="4">
        <v>16</v>
      </c>
      <c r="F23" s="4">
        <v>0</v>
      </c>
    </row>
    <row r="24" spans="1:6" x14ac:dyDescent="0.3">
      <c r="A24" s="4" t="s">
        <v>10</v>
      </c>
      <c r="B24" s="4">
        <v>26</v>
      </c>
      <c r="C24" s="4">
        <v>188</v>
      </c>
      <c r="D24" s="4">
        <v>2</v>
      </c>
      <c r="E24" s="4">
        <v>216</v>
      </c>
      <c r="F24" s="4">
        <v>0</v>
      </c>
    </row>
    <row r="25" spans="1:6" x14ac:dyDescent="0.3">
      <c r="A25" s="4" t="s">
        <v>212</v>
      </c>
      <c r="B25" s="4">
        <v>1</v>
      </c>
      <c r="C25" s="4">
        <v>3</v>
      </c>
      <c r="D25" s="4"/>
      <c r="E25" s="4">
        <v>4</v>
      </c>
      <c r="F25" s="4">
        <v>0</v>
      </c>
    </row>
    <row r="26" spans="1:6" x14ac:dyDescent="0.3">
      <c r="A26" s="4" t="s">
        <v>15</v>
      </c>
      <c r="B26" s="4">
        <v>2</v>
      </c>
      <c r="C26" s="4">
        <v>12</v>
      </c>
      <c r="D26" s="4"/>
      <c r="E26" s="4">
        <v>14</v>
      </c>
      <c r="F26" s="4">
        <v>0</v>
      </c>
    </row>
    <row r="27" spans="1:6" x14ac:dyDescent="0.3">
      <c r="A27" s="4" t="s">
        <v>11</v>
      </c>
      <c r="B27" s="4">
        <v>71</v>
      </c>
      <c r="C27" s="4">
        <v>114</v>
      </c>
      <c r="D27" s="4">
        <v>1</v>
      </c>
      <c r="E27" s="4">
        <v>186</v>
      </c>
      <c r="F27" s="4">
        <v>1</v>
      </c>
    </row>
    <row r="28" spans="1:6" x14ac:dyDescent="0.3">
      <c r="A28" s="4" t="s">
        <v>21</v>
      </c>
      <c r="B28" s="4">
        <v>0</v>
      </c>
      <c r="C28" s="4">
        <v>8</v>
      </c>
      <c r="D28" s="4"/>
      <c r="E28" s="4">
        <v>8</v>
      </c>
      <c r="F28" s="4">
        <v>0</v>
      </c>
    </row>
    <row r="29" spans="1:6" x14ac:dyDescent="0.3">
      <c r="A29" s="4" t="s">
        <v>826</v>
      </c>
      <c r="B29" s="4">
        <v>62</v>
      </c>
      <c r="C29" s="4">
        <v>149</v>
      </c>
      <c r="D29" s="4">
        <v>1</v>
      </c>
      <c r="E29" s="4">
        <v>212</v>
      </c>
      <c r="F29" s="4">
        <v>0</v>
      </c>
    </row>
    <row r="30" spans="1:6" x14ac:dyDescent="0.3">
      <c r="A30" s="4" t="s">
        <v>20</v>
      </c>
      <c r="B30" s="4">
        <v>0</v>
      </c>
      <c r="C30" s="4">
        <v>4</v>
      </c>
      <c r="D30" s="4">
        <v>1</v>
      </c>
      <c r="E30" s="4">
        <v>5</v>
      </c>
      <c r="F30" s="4">
        <v>0</v>
      </c>
    </row>
    <row r="31" spans="1:6" x14ac:dyDescent="0.3">
      <c r="A31" s="4" t="s">
        <v>16</v>
      </c>
      <c r="B31" s="4">
        <v>2</v>
      </c>
      <c r="C31" s="4">
        <v>7</v>
      </c>
      <c r="D31" s="4"/>
      <c r="E31" s="4">
        <v>9</v>
      </c>
      <c r="F31" s="4">
        <v>0</v>
      </c>
    </row>
    <row r="32" spans="1:6" x14ac:dyDescent="0.3">
      <c r="A32" s="4" t="s">
        <v>213</v>
      </c>
      <c r="B32" s="4">
        <v>370</v>
      </c>
      <c r="C32" s="4">
        <v>1065</v>
      </c>
      <c r="D32" s="4">
        <v>16</v>
      </c>
      <c r="E32" s="4">
        <v>1451</v>
      </c>
      <c r="F32" s="4">
        <v>0</v>
      </c>
    </row>
    <row r="33" spans="1:6" x14ac:dyDescent="0.3">
      <c r="A33" s="4"/>
      <c r="B33" s="4"/>
      <c r="C33" s="4"/>
      <c r="D33" s="4"/>
      <c r="E33" s="4"/>
      <c r="F33" s="4"/>
    </row>
    <row r="34" spans="1:6" x14ac:dyDescent="0.3">
      <c r="A34" t="s">
        <v>998</v>
      </c>
    </row>
    <row r="35" spans="1:6" x14ac:dyDescent="0.3">
      <c r="A35" t="s">
        <v>1</v>
      </c>
      <c r="B35" t="s">
        <v>211</v>
      </c>
    </row>
    <row r="36" spans="1:6" x14ac:dyDescent="0.3">
      <c r="A36" t="s">
        <v>2</v>
      </c>
      <c r="B36">
        <v>4</v>
      </c>
    </row>
    <row r="37" spans="1:6" x14ac:dyDescent="0.3">
      <c r="A37" t="s">
        <v>3</v>
      </c>
      <c r="B37">
        <v>1</v>
      </c>
    </row>
    <row r="38" spans="1:6" x14ac:dyDescent="0.3">
      <c r="A38" t="s">
        <v>558</v>
      </c>
      <c r="B38">
        <v>1</v>
      </c>
    </row>
    <row r="39" spans="1:6" x14ac:dyDescent="0.3">
      <c r="A39" t="s">
        <v>9</v>
      </c>
      <c r="B39">
        <v>1</v>
      </c>
    </row>
    <row r="40" spans="1:6" x14ac:dyDescent="0.3">
      <c r="A40" t="s">
        <v>826</v>
      </c>
      <c r="B40">
        <v>1</v>
      </c>
    </row>
    <row r="41" spans="1:6" x14ac:dyDescent="0.3">
      <c r="A41" t="s">
        <v>213</v>
      </c>
      <c r="B41">
        <v>8</v>
      </c>
    </row>
    <row r="43" spans="1:6" x14ac:dyDescent="0.3">
      <c r="A43" t="s">
        <v>1000</v>
      </c>
    </row>
    <row r="44" spans="1:6" x14ac:dyDescent="0.3">
      <c r="A44" t="s">
        <v>1001</v>
      </c>
      <c r="B44" t="s">
        <v>829</v>
      </c>
      <c r="C44" t="s">
        <v>830</v>
      </c>
      <c r="D44" t="s">
        <v>831</v>
      </c>
      <c r="F44" t="s">
        <v>213</v>
      </c>
    </row>
    <row r="45" spans="1:6" x14ac:dyDescent="0.3">
      <c r="A45" t="s">
        <v>1002</v>
      </c>
      <c r="B45">
        <v>20</v>
      </c>
      <c r="C45">
        <v>14</v>
      </c>
      <c r="E45">
        <v>34</v>
      </c>
    </row>
    <row r="46" spans="1:6" x14ac:dyDescent="0.3">
      <c r="A46" t="s">
        <v>1003</v>
      </c>
      <c r="B46">
        <v>21</v>
      </c>
      <c r="C46">
        <v>93</v>
      </c>
      <c r="E46">
        <v>114</v>
      </c>
    </row>
    <row r="47" spans="1:6" x14ac:dyDescent="0.3">
      <c r="A47" t="s">
        <v>1004</v>
      </c>
      <c r="B47">
        <v>48</v>
      </c>
      <c r="C47">
        <v>301</v>
      </c>
      <c r="E47">
        <v>349</v>
      </c>
    </row>
    <row r="48" spans="1:6" x14ac:dyDescent="0.3">
      <c r="A48" t="s">
        <v>1005</v>
      </c>
      <c r="B48">
        <v>61</v>
      </c>
      <c r="C48">
        <v>158</v>
      </c>
      <c r="E48">
        <v>219</v>
      </c>
    </row>
    <row r="49" spans="1:5" x14ac:dyDescent="0.3">
      <c r="A49" t="s">
        <v>1006</v>
      </c>
      <c r="B49">
        <v>52</v>
      </c>
      <c r="C49">
        <v>159</v>
      </c>
      <c r="E49">
        <v>211</v>
      </c>
    </row>
    <row r="50" spans="1:5" x14ac:dyDescent="0.3">
      <c r="A50" t="s">
        <v>1007</v>
      </c>
      <c r="B50">
        <v>71</v>
      </c>
      <c r="C50">
        <v>168</v>
      </c>
      <c r="E50">
        <v>239</v>
      </c>
    </row>
    <row r="51" spans="1:5" x14ac:dyDescent="0.3">
      <c r="A51" t="s">
        <v>1008</v>
      </c>
      <c r="B51">
        <v>48</v>
      </c>
      <c r="C51">
        <v>123</v>
      </c>
      <c r="D51">
        <v>1</v>
      </c>
      <c r="E51">
        <v>172</v>
      </c>
    </row>
    <row r="52" spans="1:5" x14ac:dyDescent="0.3">
      <c r="A52" t="s">
        <v>1009</v>
      </c>
      <c r="B52">
        <v>49</v>
      </c>
      <c r="C52">
        <v>49</v>
      </c>
      <c r="D52">
        <v>15</v>
      </c>
      <c r="E52">
        <v>113</v>
      </c>
    </row>
    <row r="53" spans="1:5" x14ac:dyDescent="0.3">
      <c r="A53" t="s">
        <v>213</v>
      </c>
      <c r="B53">
        <v>370</v>
      </c>
      <c r="C53">
        <v>1065</v>
      </c>
      <c r="D53">
        <v>16</v>
      </c>
      <c r="E53">
        <v>1451</v>
      </c>
    </row>
    <row r="55" spans="1:5" x14ac:dyDescent="0.3">
      <c r="A55" t="s">
        <v>529</v>
      </c>
      <c r="B55" t="s">
        <v>214</v>
      </c>
    </row>
    <row r="56" spans="1:5" x14ac:dyDescent="0.3">
      <c r="A56" t="s">
        <v>215</v>
      </c>
      <c r="B56">
        <v>0.56000000000000005</v>
      </c>
    </row>
    <row r="57" spans="1:5" x14ac:dyDescent="0.3">
      <c r="A57" t="s">
        <v>693</v>
      </c>
      <c r="B57">
        <v>0.39</v>
      </c>
    </row>
    <row r="58" spans="1:5" x14ac:dyDescent="0.3">
      <c r="A58" t="s">
        <v>216</v>
      </c>
      <c r="B58">
        <v>0.04</v>
      </c>
    </row>
    <row r="59" spans="1:5" x14ac:dyDescent="0.3">
      <c r="A59" t="s">
        <v>217</v>
      </c>
      <c r="B59">
        <v>0.02</v>
      </c>
    </row>
    <row r="61" spans="1:5" x14ac:dyDescent="0.3">
      <c r="A61" t="s">
        <v>992</v>
      </c>
    </row>
    <row r="62" spans="1:5" x14ac:dyDescent="0.3">
      <c r="A62" t="s">
        <v>530</v>
      </c>
      <c r="B62" t="s">
        <v>218</v>
      </c>
      <c r="C62" t="s">
        <v>531</v>
      </c>
    </row>
    <row r="63" spans="1:5" x14ac:dyDescent="0.3">
      <c r="A63" t="s">
        <v>559</v>
      </c>
      <c r="B63">
        <v>6480</v>
      </c>
      <c r="C63">
        <v>43943</v>
      </c>
    </row>
    <row r="64" spans="1:5" x14ac:dyDescent="0.3">
      <c r="A64" t="s">
        <v>219</v>
      </c>
      <c r="B64">
        <v>4445</v>
      </c>
      <c r="C64" t="s">
        <v>1010</v>
      </c>
    </row>
    <row r="65" spans="1:3" x14ac:dyDescent="0.3">
      <c r="A65" t="s">
        <v>532</v>
      </c>
      <c r="B65">
        <v>101277</v>
      </c>
      <c r="C65" t="s">
        <v>1011</v>
      </c>
    </row>
    <row r="66" spans="1:3" x14ac:dyDescent="0.3">
      <c r="A66" t="s">
        <v>533</v>
      </c>
      <c r="B66">
        <v>84659</v>
      </c>
      <c r="C66">
        <v>43944</v>
      </c>
    </row>
    <row r="68" spans="1:3" x14ac:dyDescent="0.3">
      <c r="A68" t="s">
        <v>662</v>
      </c>
    </row>
    <row r="69" spans="1:3" x14ac:dyDescent="0.3">
      <c r="A69" t="s">
        <v>531</v>
      </c>
      <c r="B69" t="s">
        <v>694</v>
      </c>
      <c r="C69" t="s">
        <v>695</v>
      </c>
    </row>
    <row r="70" spans="1:3" x14ac:dyDescent="0.3">
      <c r="A70" t="s">
        <v>696</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220</v>
      </c>
      <c r="B117" t="s">
        <v>221</v>
      </c>
    </row>
    <row r="118" spans="1:3" x14ac:dyDescent="0.3">
      <c r="A118" t="s">
        <v>205</v>
      </c>
      <c r="B118" t="s">
        <v>222</v>
      </c>
    </row>
    <row r="119" spans="1:3" x14ac:dyDescent="0.3">
      <c r="A119" t="s">
        <v>223</v>
      </c>
      <c r="B119" t="s">
        <v>224</v>
      </c>
    </row>
    <row r="120" spans="1:3" x14ac:dyDescent="0.3">
      <c r="A120" t="s">
        <v>225</v>
      </c>
      <c r="B120" t="s">
        <v>226</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N 3 u + 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N 3 u + 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7 v l 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N 3 u + U F i C 4 6 e n A A A A + A A A A B I A A A A A A A A A A A A A A A A A A A A A A E N v b m Z p Z y 9 Q Y W N r Y W d l L n h t b F B L A Q I t A B Q A A g A I A D d 7 v l A P y u m r p A A A A O k A A A A T A A A A A A A A A A A A A A A A A P M A A A B b Q 2 9 u d G V u d F 9 U e X B l c 1 0 u e G 1 s U E s B A i 0 A F A A C A A g A N 3 u + 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S 0 z M F Q w M z o y N T o 0 N i 4 w N T A y M T Y z 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k Z S I g V m F s d W U 9 I n N V b m t u b 3 d u I i A v P j x F b n R y e S B U e X B l P S J G a W x s Q 2 9 1 b n Q i I F Z h b H V l P S J s M C I g L z 4 8 R W 5 0 c n k g V H l w Z T 0 i R m l s b F N 0 Y X R 1 c y I g V m F s d W U 9 I n N X Y W l 0 a W 5 n R m 9 y R X h j Z W x S Z W Z y Z X N o 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L R G C L T a s / B o A G v 3 v t o r / 8 G 9 7 l A n X M M T c h / Z e g 6 Q D V J C A A A A A A 6 A A A A A A g A A I A A A A H D o b R W S K e P U o Q X 0 i k P H y R Y 2 Z b n 2 n F 7 T n t H D a R z S 4 e H G U A A A A B / 9 W H 7 9 g A d e t o O 1 1 r O X 9 y h 1 n U u 2 r h i B R x g s p S O M 9 T B M u m D S 2 W 0 t + / G g W + x G v n x h M v N a z t H z 0 T I k 7 i e P K w a 0 P 3 y c q c k + V B h Y 1 F 9 m e I o 6 q t g G Q A A A A H S E E q J b + X u u V l D m t F + 2 H 6 z Y 4 1 M c J X + m 5 2 v 2 Q G Y t b p v 0 Z m a Q t n / B B c 6 Q L 2 Y 4 y s / O / L n f n i P I Z E p y + r 3 z 0 Y T A 8 x w = < / 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All</vt:lpstr>
      <vt:lpstr>Tooltips</vt:lpstr>
      <vt:lpstr>Map Data points (2)</vt:lpstr>
      <vt:lpstr>ImportPopDBH</vt:lpstr>
      <vt:lpstr>ImportMoH combined</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2020-05-30T03:41:17Z</dcterms:modified>
</cp:coreProperties>
</file>