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E7860C73-5705-4BAA-A141-65959241F2D3}" xr6:coauthVersionLast="45" xr6:coauthVersionMax="45" xr10:uidLastSave="{00000000-0000-0000-0000-000000000000}"/>
  <bookViews>
    <workbookView xWindow="3024" yWindow="2762" windowWidth="22150" windowHeight="14125"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combined'!$A$2:$F$218</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<sst xmlns="http://schemas.openxmlformats.org/spreadsheetml/2006/main" count="2926" uniqueCount="1146">
  <si>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</si>
  <si>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</si>
  <si>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</si>
  <si>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</si>
  <si>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</si>
  <si>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</si>
  <si>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</si>
  <si>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</si>
  <si>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</si>
  <si>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</si>
  <si>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</si>
  <si>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</si>
  <si>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</si>
  <si>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</si>
  <si>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</si>
  <si>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</si>
  <si>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</si>
  <si>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</si>
  <si>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</si>
  <si>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</si>
  <si>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</si>
  <si>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</si>
  <si>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</si>
  <si>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</si>
  <si>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</si>
  <si>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</si>
  <si>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</si>
  <si>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</si>
  <si>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</si>
  <si>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</si>
  <si>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</si>
  <si>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</si>
  <si>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</si>
  <si>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</si>
  <si>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</si>
  <si>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</si>
  <si>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</si>
  <si>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</si>
  <si>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</si>
  <si>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</si>
  <si>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</si>
  <si>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</si>
  <si>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</si>
  <si>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</si>
  <si>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</si>
  <si>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</si>
  <si>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</si>
  <si>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</si>
  <si>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</si>
  <si>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</si>
  <si>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</si>
  <si>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</si>
  <si>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</si>
  <si>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</si>
  <si>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</si>
  <si>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</si>
  <si>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</si>
  <si>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</si>
  <si>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</si>
  <si>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</si>
  <si>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</si>
  <si>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</si>
  <si>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</si>
  <si>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</si>
  <si>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</si>
  <si>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</si>
  <si>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</si>
  <si>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</si>
  <si>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</si>
  <si>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</si>
  <si>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</si>
  <si>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</si>
  <si>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</si>
  <si>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</si>
  <si>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</si>
  <si>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</si>
  <si>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</si>
  <si>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</si>
  <si>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</si>
  <si>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</si>
  <si>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</si>
  <si>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</si>
  <si>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</si>
  <si>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</si>
  <si>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</si>
  <si>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</si>
  <si>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</si>
  <si>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</si>
  <si>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</si>
  <si>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</si>
  <si>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</si>
  <si>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</si>
  <si>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</si>
  <si>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</si>
  <si>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</si>
  <si>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</si>
  <si>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</si>
  <si>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</si>
  <si>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</si>
  <si>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</si>
  <si>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</si>
  <si>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</si>
  <si>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</si>
  <si>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</si>
  <si>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</si>
  <si>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</si>
  <si>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</si>
  <si>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</si>
  <si>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</si>
  <si>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</si>
  <si>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</si>
  <si>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</si>
  <si>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</si>
  <si>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</si>
  <si>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</si>
  <si>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</si>
  <si>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</si>
  <si>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</si>
  <si>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</si>
  <si>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</si>
  <si>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</si>
  <si>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</si>
  <si>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</si>
  <si>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</si>
  <si>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</si>
  <si>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</si>
  <si>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</si>
  <si>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</si>
  <si>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</si>
  <si>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</si>
  <si>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</si>
  <si>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</si>
  <si>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</si>
  <si>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</si>
  <si>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</si>
  <si>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</si>
  <si>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</si>
  <si>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</si>
  <si>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</si>
  <si>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</si>
  <si>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</si>
  <si>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</si>
  <si>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</si>
  <si>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</si>
  <si>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</si>
  <si>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</si>
  <si>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</si>
  <si>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</si>
  <si>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</si>
  <si>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</si>
  <si>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</si>
  <si>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</si>
  <si>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</si>
  <si>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</si>
  <si>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</si>
  <si>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</si>
  <si>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</si>
  <si>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</si>
  <si>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</si>
  <si>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</si>
  <si>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</si>
  <si>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</si>
  <si>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</si>
  <si>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</si>
  <si>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</si>
  <si>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</si>
  <si>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</si>
  <si>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</si>
  <si>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</si>
  <si>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</si>
  <si>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</si>
  <si>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</si>
  <si>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</si>
  <si>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</si>
  <si>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</si>
  <si>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</si>
  <si>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</si>
  <si>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</si>
  <si>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</si>
  <si>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</si>
  <si>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</si>
  <si>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</si>
  <si>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</si>
  <si>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</si>
  <si>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</si>
  <si>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</si>
  <si>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</si>
  <si>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</si>
  <si>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</si>
  <si>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</si>
  <si>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</si>
  <si>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</si>
  <si>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</si>
  <si>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</si>
  <si>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</si>
  <si>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</si>
  <si>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</si>
  <si>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</si>
  <si>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</si>
  <si>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</si>
  <si>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</si>
  <si>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</si>
  <si>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</si>
  <si>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</si>
  <si>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</si>
  <si>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</si>
  <si>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</si>
  <si>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</si>
  <si>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</si>
  <si>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</si>
  <si>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</si>
  <si>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</si>
  <si>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</si>
  <si>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</si>
  <si>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</si>
  <si>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</si>
  <si>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</si>
  <si>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</si>
  <si>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</si>
  <si>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</si>
  <si>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</si>
  <si>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</si>
  <si>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</si>
  <si>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</si>
  <si>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</si>
  <si>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</si>
  <si>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</si>
  <si>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</si>
  <si>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</si>
  <si>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</si>
  <si>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</si>
  <si>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</si>
  <si>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</si>
  <si>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</si>
  <si>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</si>
  <si>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</si>
  <si>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</si>
  <si>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</si>
  <si>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</si>
  <si>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</si>
  <si>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</si>
  <si>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</si>
  <si>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</si>
  <si>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</si>
  <si>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</si>
  <si>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</si>
  <si>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</si>
  <si>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</si>
  <si>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</si>
  <si>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</si>
  <si>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</si>
  <si>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</si>
  <si>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</si>
  <si>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</si>
  <si>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</si>
  <si>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</si>
  <si>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</si>
  <si>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</si>
  <si>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</si>
  <si>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</si>
  <si>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</si>
  <si>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</si>
  <si>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</si>
  <si>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</si>
  <si>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</si>
  <si>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</si>
  <si>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</si>
  <si>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</si>
  <si>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</si>
  <si>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</si>
  <si>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</si>
  <si>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</si>
  <si>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</si>
  <si>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</si>
  <si>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</si>
  <si>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</si>
  <si>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</si>
  <si>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</si>
  <si>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</si>
  <si>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</si>
  <si>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</si>
  <si>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</si>
  <si>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</si>
  <si>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</si>
  <si>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</si>
  <si>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</si>
  <si>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</si>
  <si>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</si>
  <si>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</si>
  <si>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</si>
  <si>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</si>
  <si>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</si>
  <si>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</si>
  <si>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</si>
  <si>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</si>
  <si>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</si>
  <si>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</si>
  <si>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</si>
  <si>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</si>
  <si>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</si>
  <si>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</si>
  <si>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</si>
  <si>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</si>
  <si>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</si>
  <si>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</si>
  <si>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</si>
  <si>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</si>
  <si>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</si>
  <si>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</si>
  <si>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</si>
  <si>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</si>
  <si>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</si>
  <si>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</si>
  <si>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</si>
  <si>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</si>
  <si>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</si>
  <si>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</si>
  <si>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</si>
  <si>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</si>
  <si>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</si>
  <si>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</si>
  <si>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</si>
  <si>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</si>
  <si>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</si>
  <si>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</si>
  <si>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</si>
  <si>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</si>
  <si>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</si>
  <si>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</si>
  <si>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</si>
  <si>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</si>
  <si>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</si>
  <si>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</si>
  <si>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</si>
  <si>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</si>
  <si>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</si>
  <si>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</si>
  <si>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</si>
  <si>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</si>
  <si>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</si>
  <si>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</si>
  <si>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</si>
  <si>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</si>
  <si>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</si>
  <si>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</si>
  <si>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</si>
  <si>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</si>
  <si>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</si>
  <si>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</si>
  <si>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</si>
  <si>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</si>
  <si>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</si>
  <si>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</si>
  <si>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</si>
  <si>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</si>
  <si>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</si>
  <si>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</si>
  <si>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</si>
  <si>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</si>
  <si>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</si>
  <si>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</si>
  <si>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</si>
  <si>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</si>
  <si>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</si>
  <si>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</si>
  <si>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</si>
  <si>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</si>
  <si>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</si>
  <si>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</si>
  <si>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</si>
  <si>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</si>
  <si>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</si>
  <si>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</si>
  <si>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</si>
  <si>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</si>
  <si>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</si>
  <si>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</si>
  <si>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</si>
  <si>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</si>
  <si>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</si>
  <si>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</si>
  <si>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</si>
  <si>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</si>
  <si>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</si>
  <si>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</si>
  <si>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</si>
  <si>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</si>
  <si>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</si>
  <si>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</si>
  <si>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</si>
  <si>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</si>
  <si>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</si>
  <si>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</si>
  <si>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</si>
  <si>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</si>
  <si>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</si>
  <si>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</si>
  <si>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</si>
  <si>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</si>
  <si>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</si>
  <si>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</si>
  <si>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</si>
  <si>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</si>
  <si>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</si>
  <si>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</si>
  <si>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</si>
  <si>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</si>
  <si>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</si>
  <si>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</si>
  <si>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</si>
  <si>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</si>
  <si>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</si>
  <si>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</si>
  <si>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</si>
  <si>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</si>
  <si>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</si>
  <si>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</si>
  <si>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</si>
  <si>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</si>
  <si>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</si>
  <si>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</si>
  <si>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</si>
  <si>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</si>
  <si>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</si>
  <si>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</si>
  <si>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</si>
  <si>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</si>
  <si>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</si>
  <si>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</si>
  <si>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</si>
  <si>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</si>
  <si>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</si>
  <si>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</si>
  <si>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</si>
  <si>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</si>
  <si>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</si>
  <si>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</si>
  <si>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</si>
  <si>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</si>
  <si>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</si>
  <si>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</si>
  <si>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</si>
  <si>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</si>
  <si>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</si>
  <si>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</si>
  <si>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</si>
  <si>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</si>
  <si>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</si>
  <si>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</si>
  <si>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</si>
  <si>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</si>
  <si>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</si>
  <si>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</si>
  <si>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</si>
  <si>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</si>
  <si>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</si>
  <si>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</si>
  <si>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</si>
  <si>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</si>
  <si>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</si>
  <si>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</si>
  <si>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</si>
  <si>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</si>
  <si>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</si>
  <si>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</si>
  <si>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</si>
  <si>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</si>
  <si>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</si>
  <si>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</si>
  <si>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</si>
  <si>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</si>
  <si>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</si>
  <si>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</si>
  <si>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</si>
  <si>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</si>
  <si>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</si>
  <si>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</si>
  <si>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</si>
  <si>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</si>
  <si>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</si>
  <si>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</si>
  <si>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</si>
  <si>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</si>
  <si>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</si>
  <si>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</si>
  <si>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</si>
  <si>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</si>
  <si>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</si>
  <si>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</si>
  <si>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</si>
  <si>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</si>
  <si>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</si>
  <si>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</si>
  <si>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</si>
  <si>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</si>
  <si>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</si>
  <si>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</si>
  <si>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</si>
  <si>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</si>
  <si>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</si>
  <si>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</si>
  <si>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</si>
  <si>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</si>
  <si>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</si>
  <si>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</si>
  <si>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</si>
  <si>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</si>
  <si>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</si>
  <si>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</si>
  <si>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</si>
  <si>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</si>
  <si>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</si>
  <si>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</si>
  <si>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</si>
  <si>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</si>
  <si>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</si>
  <si>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</si>
  <si>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</si>
  <si>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</si>
  <si>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</si>
  <si>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</si>
  <si>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</si>
  <si>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</si>
  <si>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</si>
  <si>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</si>
  <si>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</si>
  <si>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</si>
  <si>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</si>
  <si>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</si>
  <si>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</si>
  <si>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</si>
  <si>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</si>
  <si>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</si>
  <si>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</si>
  <si>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</si>
  <si>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</si>
  <si>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</si>
  <si>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</si>
  <si>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</si>
  <si>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</si>
  <si>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</si>
  <si>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</si>
  <si>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</si>
  <si>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</si>
  <si>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</si>
  <si>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</si>
  <si>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</si>
  <si>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</si>
  <si>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</si>
  <si>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</si>
  <si>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</si>
  <si>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</si>
  <si>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</si>
  <si>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</si>
  <si>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</si>
  <si>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</si>
  <si>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</si>
  <si>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</si>
  <si>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</si>
  <si>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</si>
  <si>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</si>
  <si>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</si>
  <si>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</si>
  <si>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</si>
  <si>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</si>
  <si>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</si>
  <si>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</si>
  <si>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</si>
  <si>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</si>
  <si>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</si>
  <si>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</si>
  <si>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</si>
  <si>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</si>
  <si>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</si>
  <si>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</si>
  <si>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</si>
  <si>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</si>
  <si>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</si>
  <si>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</si>
  <si>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</si>
  <si>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</si>
  <si>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</si>
  <si>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</si>
  <si>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</si>
  <si>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</si>
  <si>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</si>
  <si>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</si>
  <si>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</si>
  <si>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</si>
  <si>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</si>
  <si>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</si>
  <si>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</si>
  <si>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</si>
  <si>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</si>
  <si>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</si>
  <si>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</si>
  <si>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</si>
  <si>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</si>
  <si>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</si>
  <si>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</si>
  <si>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</si>
  <si>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</si>
  <si>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</si>
  <si>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</si>
  <si>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</si>
  <si>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</si>
  <si>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</si>
  <si>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</si>
  <si>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</si>
  <si>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</si>
  <si>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</si>
  <si>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</si>
  <si>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</si>
  <si>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</si>
  <si>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</si>
  <si>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</si>
  <si>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</si>
  <si>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</si>
  <si>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</si>
  <si>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</si>
  <si>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</si>
  <si>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</si>
  <si>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</si>
  <si>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</si>
  <si>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</si>
  <si>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</si>
  <si>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</si>
  <si>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</si>
  <si>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</si>
  <si>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</si>
  <si>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</si>
  <si>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</si>
  <si>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</si>
  <si>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</si>
  <si>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</si>
  <si>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</si>
  <si>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</si>
  <si>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</si>
  <si>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</si>
  <si>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</si>
  <si>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</si>
  <si>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</si>
  <si>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</si>
  <si>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</si>
  <si>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</si>
  <si>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</si>
  <si>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</si>
  <si>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</si>
  <si>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</si>
  <si>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</si>
  <si>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</si>
  <si>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</si>
  <si>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</si>
  <si>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</si>
  <si>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</si>
  <si>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</si>
  <si>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</si>
  <si>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</si>
  <si>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</si>
  <si>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</si>
  <si>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</si>
  <si>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</si>
  <si>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</si>
  <si>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</si>
  <si>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</si>
  <si>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</si>
  <si>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</si>
  <si>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</si>
  <si>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</si>
  <si>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</si>
  <si>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</si>
  <si>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</si>
  <si>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</si>
  <si>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</si>
  <si>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</si>
  <si>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</si>
  <si>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</si>
  <si>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</si>
  <si>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</si>
  <si>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</si>
  <si>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</si>
  <si>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</si>
  <si>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</si>
  <si>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</si>
  <si>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</si>
  <si>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</si>
  <si>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</si>
  <si>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</si>
  <si>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</si>
  <si>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</si>
  <si>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</si>
  <si>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</si>
  <si>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</si>
  <si>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</si>
  <si>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</si>
  <si>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</si>
  <si>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</si>
  <si>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</si>
  <si>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</si>
  <si>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</si>
  <si>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</si>
  <si>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</si>
  <si>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</si>
  <si>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</si>
  <si>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</si>
  <si>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</si>
  <si>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</si>
  <si>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</si>
  <si>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</si>
  <si>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</si>
  <si>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</si>
  <si>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</si>
  <si>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</si>
  <si>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</si>
  <si>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</si>
  <si>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</si>
  <si>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</si>
  <si>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</si>
  <si>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</si>
  <si>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</si>
  <si>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</si>
  <si>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</si>
  <si>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</si>
  <si>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</si>
  <si>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</si>
  <si>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</si>
  <si>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</si>
  <si>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</si>
  <si>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</si>
  <si>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</si>
  <si>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</si>
  <si>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</si>
  <si>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</si>
  <si>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</si>
  <si>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</si>
  <si>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</si>
  <si>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</si>
  <si>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</si>
  <si>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</si>
  <si>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</si>
  <si>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</si>
  <si>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</si>
  <si>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</si>
  <si>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</si>
  <si>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</si>
  <si>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</si>
  <si>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</si>
  <si>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</si>
  <si>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</si>
  <si>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</si>
  <si>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</si>
  <si>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</si>
  <si>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</si>
  <si>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</si>
  <si>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</si>
  <si>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</si>
  <si>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</si>
  <si>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</si>
  <si>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</si>
  <si>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</si>
  <si>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</si>
  <si>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</si>
  <si>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</si>
  <si>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</si>
  <si>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</si>
  <si>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</si>
  <si>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</si>
  <si>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</si>
  <si>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</si>
  <si>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</si>
  <si>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</si>
  <si>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</si>
  <si>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</si>
  <si>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</si>
  <si>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</si>
  <si>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</si>
  <si>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</si>
  <si>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</si>
  <si>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</si>
  <si>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</si>
  <si>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</si>
  <si>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</si>
  <si>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</si>
  <si>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</si>
  <si>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</si>
  <si>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</si>
  <si>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</si>
  <si>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</si>
  <si>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</si>
  <si>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</si>
  <si>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</si>
  <si>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</si>
  <si>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</si>
  <si>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</si>
  <si>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</si>
  <si>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</si>
  <si>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</si>
  <si>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</si>
  <si>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</si>
  <si>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</si>
  <si>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</si>
  <si>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</si>
  <si>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</si>
  <si>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</si>
  <si>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</si>
  <si>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</si>
  <si>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</si>
  <si>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</si>
  <si>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</si>
  <si>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</si>
  <si>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</si>
  <si>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</si>
  <si>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</si>
  <si>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</si>
  <si>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</si>
  <si>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</si>
  <si>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</si>
  <si>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</si>
  <si>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</si>
  <si>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</si>
  <si>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</si>
  <si>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</si>
  <si>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</si>
  <si>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</si>
  <si>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</si>
  <si>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</si>
  <si>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</si>
  <si>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</si>
  <si>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</si>
  <si>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</si>
  <si>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</si>
  <si>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</si>
  <si>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</si>
  <si>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</si>
  <si>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</si>
  <si>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</si>
  <si>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</si>
  <si>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</si>
  <si>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</si>
  <si>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</si>
  <si>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</si>
  <si>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</si>
  <si>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</si>
  <si>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</si>
  <si>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</si>
  <si>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</si>
  <si>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</si>
  <si>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</si>
  <si>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</si>
  <si>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</si>
  <si>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</si>
  <si>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</si>
  <si>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</si>
  <si>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</si>
  <si>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</si>
  <si>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</si>
  <si>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</si>
  <si>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</si>
  <si>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</si>
  <si>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</si>
  <si>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</si>
  <si>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</si>
  <si>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</si>
  <si>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</si>
  <si>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</si>
  <si>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</si>
  <si>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</si>
  <si>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</si>
  <si>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</si>
  <si>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</si>
  <si>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</si>
  <si>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</si>
  <si>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</si>
  <si>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</si>
  <si>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</si>
  <si>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</si>
  <si>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</si>
  <si>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</si>
  <si>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</si>
  <si>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</si>
  <si>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</si>
  <si>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</si>
  <si>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</si>
  <si>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</si>
  <si>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</si>
  <si>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</si>
  <si>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</si>
  <si>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</si>
  <si>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</si>
  <si>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</si>
  <si>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</si>
  <si>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</si>
  <si>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</si>
  <si>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</si>
  <si>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</si>
  <si>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</si>
  <si>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</si>
  <si>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</si>
  <si>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</si>
  <si>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</si>
  <si>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</si>
  <si>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</si>
  <si>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</si>
  <si>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</si>
  <si>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</si>
  <si>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</si>
  <si>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</si>
  <si>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</si>
  <si>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</si>
  <si>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</si>
  <si>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</si>
  <si>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</si>
  <si>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</si>
  <si>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</si>
  <si>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</si>
  <si>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</si>
  <si>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</si>
  <si>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</si>
  <si>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</si>
  <si>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</si>
  <si>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</si>
  <si>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</si>
  <si>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</si>
  <si>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</si>
  <si>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</si>
  <si>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</si>
  <si>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</si>
  <si>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</si>
  <si>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</si>
  <si>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</si>
  <si>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</si>
  <si>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</si>
  <si>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</si>
  <si>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</si>
  <si>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</si>
  <si>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</si>
  <si>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</si>
  <si>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</si>
  <si>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</si>
  <si>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</si>
  <si>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</si>
  <si>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</si>
  <si>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</si>
  <si>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</si>
  <si>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</si>
  <si>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</si>
  <si>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</si>
  <si>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</si>
  <si>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</si>
  <si>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</si>
  <si>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</si>
  <si>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</si>
  <si>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</si>
  <si>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</si>
  <si>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</si>
  <si>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</si>
  <si>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</si>
  <si>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</si>
  <si>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</si>
  <si>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</si>
  <si>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</si>
  <si>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</si>
  <si>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</si>
  <si>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</si>
  <si>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</si>
  <si>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</si>
  <si>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</si>
  <si>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</si>
  <si>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</si>
  <si>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</si>
  <si>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</si>
  <si>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</si>
  <si>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</si>
  <si>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</si>
  <si>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</si>
  <si>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</si>
  <si>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</si>
  <si>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</si>
  <si>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</si>
  <si>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</si>
  <si>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</si>
  <si>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</si>
  <si>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</si>
  <si>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</si>
  <si>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</si>
  <si>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</si>
  <si>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</si>
  <si>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</si>
  <si>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</si>
  <si>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</si>
  <si>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</si>
  <si>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</si>
  <si>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</si>
  <si>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</si>
  <si>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</si>
  <si>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</si>
  <si>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</si>
  <si>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</si>
  <si>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</si>
  <si>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</si>
  <si>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</si>
  <si>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</si>
  <si>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</si>
  <si>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</si>
  <si>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</si>
  <si>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</si>
  <si>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</si>
  <si>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</si>
  <si>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</si>
  <si>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</si>
  <si>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</si>
  <si>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</si>
  <si>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</si>
  <si>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</si>
  <si>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</si>
  <si>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</si>
  <si>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</si>
  <si>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</si>
  <si>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</si>
  <si>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</si>
  <si>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</si>
  <si>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</si>
  <si>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</si>
  <si>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</si>
  <si>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</si>
  <si>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</si>
  <si>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</si>
  <si>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</si>
  <si>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</si>
  <si>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</si>
  <si>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</si>
  <si>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</si>
  <si>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</si>
  <si>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</si>
  <si>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</si>
  <si>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</si>
  <si>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</si>
  <si>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</si>
  <si>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</si>
  <si>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</si>
  <si>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</si>
  <si>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</si>
  <si>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</si>
  <si>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</si>
  <si>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</si>
  <si>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</si>
  <si>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</si>
  <si>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</si>
  <si>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</si>
  <si>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</si>
  <si>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</si>
  <si>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</si>
  <si>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</si>
  <si>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</si>
  <si>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</si>
  <si>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</si>
  <si>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</si>
  <si>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</si>
  <si>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</si>
  <si>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</si>
  <si>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</si>
  <si>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</si>
  <si>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</si>
  <si>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</si>
  <si>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</si>
  <si>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</si>
  <si>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</si>
  <si>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</si>
  <si>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</si>
  <si>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</si>
  <si>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</si>
  <si>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</si>
  <si>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</si>
  <si>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</si>
  <si>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</si>
  <si>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</si>
  <si>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</si>
  <si>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</si>
  <si>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</si>
  <si>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</si>
  <si>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</si>
  <si>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</si>
  <si>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</si>
  <si>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</si>
  <si>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</si>
  <si>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</si>
  <si>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</si>
  <si>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</si>
  <si>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</si>
  <si>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</si>
  <si>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</si>
  <si>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</si>
  <si>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</si>
  <si>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</si>
  <si>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</si>
  <si>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</si>
  <si>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</si>
  <si>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</si>
  <si>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</si>
  <si>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</si>
  <si>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</si>
  <si>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</si>
  <si>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</si>
  <si>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</si>
  <si>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</si>
  <si>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</si>
  <si>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</si>
  <si>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</si>
  <si>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</si>
  <si>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</si>
  <si>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</si>
  <si>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</si>
  <si>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</si>
  <si>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</si>
  <si>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</si>
  <si>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</si>
  <si>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</si>
  <si>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</si>
  <si>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</si>
  <si>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</si>
  <si>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</si>
  <si>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</si>
  <si>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</si>
  <si>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</si>
  <si>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</si>
  <si>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</si>
  <si>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</si>
  <si>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</si>
  <si>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</si>
  <si>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</si>
  <si>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</si>
  <si>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</si>
  <si>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</si>
  <si>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</si>
  <si>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</si>
  <si>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</si>
  <si>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</si>
  <si>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</si>
  <si>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</si>
  <si>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24 July 2020</t>
  </si>
  <si>
    <t>Total cases by DHB, as at 9.00 am, 24 July 2020</t>
  </si>
  <si>
    <t>Source: DHB survey as at 9.00 am, 24 July 2020</t>
  </si>
  <si>
    <t>Total cases by age as at 9.00 am, 24 July 2020</t>
  </si>
  <si>
    <t>Lab testing for COVID-19 as at 9.00 am 24 July</t>
  </si>
  <si>
    <t>17 July to 23 July 2020</t>
  </si>
  <si>
    <t>22 January to 23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</si>
</sst>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21 ,Recovered 0 ,Deaths 0, &lt;/title&gt;</v>
      </c>
      <c r="G5" s="47">
        <f>VLOOKUP(A5,ImportPopDBH!$A$48:$E$67,5)</f>
        <v>238380</v>
      </c>
      <c r="J5">
        <f>'ImportMoH combined'!E14</f>
        <v>0</v>
      </c>
      <c r="M5">
        <f>'ImportMoH combined'!F14</f>
        <v>0</v>
      </c>
      <c r="P5">
        <f>'ImportMoH combined'!B14</f>
        <v>21</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21</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9" sqref="B29"/>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1206</v>
      </c>
      <c r="F40" s="54">
        <f>'ImportMoH combined'!C4</f>
        <v>1</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1556</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1513</v>
      </c>
      <c r="F43" s="54">
        <f>'ImportMoH combined'!C7</f>
        <v>2</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21</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{v:1206},{v:1}],</v>
      </c>
      <c r="C59" t="s">
        <v>563</v>
      </c>
      <c r="D59" t="str">
        <f t="shared" ref="D59:D64" si="4">D40</f>
        <v>Number of confirmed cases in New Zealand</v>
      </c>
      <c r="E59" s="48" t="s">
        <v>571</v>
      </c>
      <c r="F59">
        <f t="shared" ref="F59:F64" si="5">E40</f>
        <v>1206</v>
      </c>
      <c r="G59" t="s">
        <v>569</v>
      </c>
      <c r="H59">
        <f t="shared" ref="H59:H64" si="6">F40</f>
        <v>1</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{v:1556},{v:1}],</v>
      </c>
      <c r="C61" t="s">
        <v>563</v>
      </c>
      <c r="D61" t="str">
        <f t="shared" si="4"/>
        <v>Number of confirmed and probable cases</v>
      </c>
      <c r="E61" s="48" t="s">
        <v>571</v>
      </c>
      <c r="F61">
        <f t="shared" si="5"/>
        <v>1556</v>
      </c>
      <c r="G61" t="s">
        <v>569</v>
      </c>
      <c r="H61">
        <f t="shared" si="6"/>
        <v>1</v>
      </c>
      <c r="I61" t="s">
        <v>570</v>
      </c>
      <c r="J61" t="s">
        <v>566</v>
      </c>
      <c r="AB61" s="12" t="s">
        <v>370</v>
      </c>
    </row>
    <row r="62" spans="1:28" x14ac:dyDescent="0.3">
      <c r="B62" t="str">
        <f t="shared" si="3"/>
        <v>['Number of recovered cases',  {v:1513},{v:2}],</v>
      </c>
      <c r="C62" t="s">
        <v>563</v>
      </c>
      <c r="D62" t="str">
        <f t="shared" si="4"/>
        <v>Number of recovered cases</v>
      </c>
      <c r="E62" s="48" t="s">
        <v>571</v>
      </c>
      <c r="F62">
        <f t="shared" si="5"/>
        <v>1513</v>
      </c>
      <c r="G62" t="s">
        <v>569</v>
      </c>
      <c r="H62">
        <f t="shared" si="6"/>
        <v>2</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{v:21},{v:-1}]</v>
      </c>
      <c r="C64" t="s">
        <v>563</v>
      </c>
      <c r="D64" t="str">
        <f t="shared" si="4"/>
        <v>Number of active cases</v>
      </c>
      <c r="E64" s="48" t="s">
        <v>571</v>
      </c>
      <c r="F64">
        <f t="shared" si="5"/>
        <v>21</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44036</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21</v>
      </c>
      <c r="W158" s="6">
        <f>'ImportMoH combined'!H18</f>
        <v>0</v>
      </c>
      <c r="X158" s="3" t="s">
        <v>12</v>
      </c>
      <c r="Y158">
        <v>0.24631945413022899</v>
      </c>
    </row>
    <row r="159" spans="2:28" x14ac:dyDescent="0.3">
      <c r="B159" t="str">
        <f ca="1">CONCATENATE(D159,TEXT(C159,"dd-mm-yy"),E159)</f>
        <v>&lt;h1 id="bold-red"&gt; Covid -19 in NZ update for 24-07-20&lt;/h1&gt;</v>
      </c>
      <c r="C159" s="51">
        <f ca="1">TODAY()</f>
        <v>44036</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1556 , Active:    21 , Deaths:    22 , Recovered:    1513&lt;/h2&gt;</v>
      </c>
      <c r="C160" s="51" t="s">
        <v>958</v>
      </c>
      <c r="D160">
        <f>E42</f>
        <v>1556</v>
      </c>
      <c r="E160" t="s">
        <v>605</v>
      </c>
      <c r="F160">
        <f>D160-H160-J160</f>
        <v>21</v>
      </c>
      <c r="G160" t="s">
        <v>606</v>
      </c>
      <c r="H160">
        <f>E44</f>
        <v>22</v>
      </c>
      <c r="I160" t="s">
        <v>607</v>
      </c>
      <c r="J160">
        <f>E43</f>
        <v>1513</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&lt;strong&gt;147&lt;/strong&gt; days&lt;br&gt;</v>
      </c>
      <c r="C163" t="s">
        <v>950</v>
      </c>
      <c r="D163" s="50">
        <f ca="1">TODAY()-D162</f>
        <v>147</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&lt;strong&gt;121&lt;/strong&gt;, -93 days to go of 4 week lockdown</v>
      </c>
      <c r="C164" t="s">
        <v>952</v>
      </c>
      <c r="D164" s="50">
        <f ca="1">TODAY() -E154</f>
        <v>121</v>
      </c>
      <c r="E164" t="s">
        <v>953</v>
      </c>
      <c r="F164" s="9">
        <f ca="1">VALUE(E155-TODAY())</f>
        <v>-93</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21</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21</v>
      </c>
      <c r="R178" s="6">
        <f>'ImportMoH combined'!C38</f>
        <v>29</v>
      </c>
      <c r="S178" s="6">
        <f>'ImportMoH combined'!D38</f>
        <v>0</v>
      </c>
      <c r="T178" s="6">
        <f>'ImportMoH combined'!E38</f>
        <v>50</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21</v>
      </c>
      <c r="P190" s="6"/>
      <c r="Q190" s="6"/>
      <c r="R190" s="6"/>
      <c r="S190" s="6"/>
    </row>
    <row r="191" spans="2:25" x14ac:dyDescent="0.3">
      <c r="C191" t="s">
        <v>467</v>
      </c>
      <c r="F191">
        <v>4</v>
      </c>
      <c r="P191" s="6"/>
      <c r="Q191" s="6"/>
      <c r="R191" s="6"/>
      <c r="S191" s="6"/>
    </row>
    <row r="192" spans="2:25" x14ac:dyDescent="0.3">
      <c r="C192" t="s">
        <v>473</v>
      </c>
      <c r="F192">
        <f>ROUND(F190/4,0)</f>
        <v>5</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opacity="0.238095238095238"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0.23809523809523808</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opacity="0.238095238095238" style="mix-blend-mode: overlay"&gt;&lt;title&gt;Bay of Plenty DHB @Pop = 238380 ,   Confirmed  = 0, new today= 0 ,Active 21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0.23809523809523808</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opacity="0.238095238095238"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0.23809523809523808</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opacity="0.238095238095238"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0.23809523809523808</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opacity="0.238095238095238"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0.23809523809523808</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opacity="0.238095238095238"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0.23809523809523808</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opacity="0.238095238095238"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0.23809523809523808</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opacity="0.238095238095238"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0.23809523809523808</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opacity="0.238095238095238"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0.23809523809523808</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opacity="0.238095238095238"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0.23809523809523808</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opacity="0.238095238095238"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0.23809523809523808</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opacity="0.238095238095238"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0.23809523809523808</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opacity="0.238095238095238"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0.23809523809523808</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opacity="0.238095238095238"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0.23809523809523808</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opacity="0.238095238095238"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0.23809523809523808</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opacity="0.238095238095238"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0.23809523809523808</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opacity="0.238095238095238"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0.23809523809523808</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opacity="0.238095238095238"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0.23809523809523808</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opacity="0.238095238095238"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0.23809523809523808</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opacity="0.238095238095238"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0.23809523809523808</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0.238095238095238Managed Isolationgreengreengreengreengreengreen</v>
      </c>
      <c r="D222" s="6">
        <f t="shared" si="10"/>
        <v>0.23809523809523808</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21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21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18"/>
  <sheetViews>
    <sheetView workbookViewId="0">
      <selection activeCell="A8" sqref="A8"/>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8.5546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1206</v>
      </c>
      <c r="C4">
        <v>1</v>
      </c>
    </row>
    <row r="5" spans="1:9" x14ac:dyDescent="0.3">
      <c r="A5" t="s">
        <v>201</v>
      </c>
      <c r="B5">
        <v>350</v>
      </c>
      <c r="C5">
        <v>0</v>
      </c>
      <c r="I5" t="e">
        <f>te</f>
        <v>#NAME?</v>
      </c>
    </row>
    <row r="6" spans="1:9" x14ac:dyDescent="0.3">
      <c r="A6" t="s">
        <v>202</v>
      </c>
      <c r="B6" s="5">
        <v>1556</v>
      </c>
      <c r="C6">
        <v>1</v>
      </c>
    </row>
    <row r="7" spans="1:9" x14ac:dyDescent="0.3">
      <c r="A7" t="s">
        <v>203</v>
      </c>
      <c r="B7" s="5">
        <v>1513</v>
      </c>
      <c r="C7">
        <v>2</v>
      </c>
    </row>
    <row r="8" spans="1:9" x14ac:dyDescent="0.3">
      <c r="A8" t="s">
        <v>204</v>
      </c>
      <c r="B8" s="5">
        <v>22</v>
      </c>
      <c r="C8">
        <v>0</v>
      </c>
    </row>
    <row r="9" spans="1:9" x14ac:dyDescent="0.3">
      <c r="A9" t="s">
        <v>1032</v>
      </c>
      <c r="B9">
        <v>21</v>
      </c>
      <c r="C9">
        <v>-1</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82</v>
      </c>
      <c r="B14" s="49">
        <v>21</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21</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21</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21</v>
      </c>
      <c r="C38">
        <v>29</v>
      </c>
      <c r="D38">
        <v>0</v>
      </c>
      <c r="E38">
        <v>50</v>
      </c>
      <c r="F38">
        <v>1</v>
      </c>
    </row>
    <row r="39" spans="1:11" x14ac:dyDescent="0.3">
      <c r="A39" t="s">
        <v>207</v>
      </c>
      <c r="B39">
        <v>21</v>
      </c>
      <c r="C39">
        <v>1513</v>
      </c>
      <c r="D39">
        <v>22</v>
      </c>
      <c r="E39">
        <v>1556</v>
      </c>
      <c r="F39">
        <v>1</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0</v>
      </c>
      <c r="C47">
        <v>38</v>
      </c>
      <c r="E47">
        <v>38</v>
      </c>
      <c r="G47">
        <f t="shared" ref="G47:G52" si="0">VALUE(B47)*100</f>
        <v>0</v>
      </c>
    </row>
    <row r="48" spans="1:11" x14ac:dyDescent="0.3">
      <c r="A48" t="s">
        <v>992</v>
      </c>
      <c r="B48" s="9">
        <v>0</v>
      </c>
      <c r="C48">
        <v>122</v>
      </c>
      <c r="E48">
        <v>122</v>
      </c>
      <c r="G48">
        <f t="shared" si="0"/>
        <v>0</v>
      </c>
    </row>
    <row r="49" spans="1:7" x14ac:dyDescent="0.3">
      <c r="A49" t="s">
        <v>993</v>
      </c>
      <c r="B49" s="9">
        <v>5</v>
      </c>
      <c r="C49">
        <v>368</v>
      </c>
      <c r="E49">
        <v>373</v>
      </c>
      <c r="G49">
        <f t="shared" si="0"/>
        <v>500</v>
      </c>
    </row>
    <row r="50" spans="1:7" x14ac:dyDescent="0.3">
      <c r="A50" t="s">
        <v>994</v>
      </c>
      <c r="B50" s="9">
        <v>9</v>
      </c>
      <c r="C50">
        <v>240</v>
      </c>
      <c r="E50">
        <v>249</v>
      </c>
      <c r="G50">
        <f t="shared" si="0"/>
        <v>900</v>
      </c>
    </row>
    <row r="51" spans="1:7" x14ac:dyDescent="0.3">
      <c r="A51" t="s">
        <v>995</v>
      </c>
      <c r="B51" s="9">
        <v>2</v>
      </c>
      <c r="C51">
        <v>221</v>
      </c>
      <c r="E51">
        <v>223</v>
      </c>
      <c r="G51">
        <f t="shared" si="0"/>
        <v>200</v>
      </c>
    </row>
    <row r="52" spans="1:7" x14ac:dyDescent="0.3">
      <c r="A52" t="s">
        <v>996</v>
      </c>
      <c r="B52" s="9">
        <v>2</v>
      </c>
      <c r="C52">
        <v>248</v>
      </c>
      <c r="E52">
        <v>250</v>
      </c>
      <c r="G52">
        <f t="shared" si="0"/>
        <v>200</v>
      </c>
    </row>
    <row r="53" spans="1:7" x14ac:dyDescent="0.3">
      <c r="A53" t="s">
        <v>997</v>
      </c>
      <c r="B53" s="9">
        <v>1</v>
      </c>
      <c r="C53">
        <v>178</v>
      </c>
      <c r="D53">
        <v>3</v>
      </c>
      <c r="E53">
        <v>182</v>
      </c>
      <c r="G53">
        <f>SUM(G49:G52)</f>
        <v>1800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21</v>
      </c>
      <c r="C57" s="46">
        <v>1513</v>
      </c>
      <c r="D57" s="81">
        <v>22</v>
      </c>
      <c r="E57" s="46">
        <v>1556</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2830</v>
      </c>
      <c r="C69" s="46">
        <v>44035</v>
      </c>
      <c r="D69" s="8"/>
      <c r="E69" s="8"/>
      <c r="F69" s="8"/>
    </row>
    <row r="70" spans="1:6" x14ac:dyDescent="0.3">
      <c r="A70" s="7" t="s">
        <v>213</v>
      </c>
      <c r="B70" s="8">
        <v>1842</v>
      </c>
      <c r="C70" s="46" t="s">
        <v>1144</v>
      </c>
      <c r="D70" s="8"/>
      <c r="E70" s="8"/>
      <c r="F70" s="8"/>
    </row>
    <row r="71" spans="1:6" x14ac:dyDescent="0.3">
      <c r="A71" s="7" t="s">
        <v>521</v>
      </c>
      <c r="B71" s="8">
        <v>451616</v>
      </c>
      <c r="C71" s="8" t="s">
        <v>1145</v>
      </c>
      <c r="D71" s="8"/>
      <c r="E71" s="8"/>
      <c r="F71" s="8"/>
    </row>
    <row r="72" spans="1:6" x14ac:dyDescent="0.3">
      <c r="A72" s="7" t="s">
        <v>1049</v>
      </c>
      <c r="B72" s="8">
        <v>332143</v>
      </c>
      <c r="C72" s="46">
        <v>44036</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c r="B214" s="8"/>
    </row>
    <row r="215" spans="1:3" x14ac:dyDescent="0.3">
      <c r="A215" s="7" t="s">
        <v>214</v>
      </c>
      <c r="B215" s="8" t="s">
        <v>215</v>
      </c>
    </row>
    <row r="216" spans="1:3" x14ac:dyDescent="0.3">
      <c r="A216" s="7" t="s">
        <v>199</v>
      </c>
      <c r="B216" s="8" t="s">
        <v>216</v>
      </c>
    </row>
    <row r="217" spans="1:3" x14ac:dyDescent="0.3">
      <c r="A217" s="7" t="s">
        <v>217</v>
      </c>
      <c r="B217" s="8" t="s">
        <v>218</v>
      </c>
    </row>
    <row r="218" spans="1:3" x14ac:dyDescent="0.3">
      <c r="A218" s="7" t="s">
        <v>219</v>
      </c>
      <c r="B218"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2020-07-24T03:41:01Z</dcterms:modified>
</cp:coreProperties>
</file>