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 exel Dio\"/>
    </mc:Choice>
  </mc:AlternateContent>
  <xr:revisionPtr revIDLastSave="0" documentId="13_ncr:1_{51D2AFAA-EF61-4AD7-88E1-903643F5F80B}" xr6:coauthVersionLast="47" xr6:coauthVersionMax="47" xr10:uidLastSave="{00000000-0000-0000-0000-000000000000}"/>
  <bookViews>
    <workbookView xWindow="-120" yWindow="-120" windowWidth="19440" windowHeight="14880" tabRatio="0" xr2:uid="{7B165D75-4C62-4C05-A6E1-AD656CCA5B25}"/>
  </bookViews>
  <sheets>
    <sheet name="Planilha1" sheetId="1" r:id="rId1"/>
    <sheet name="Tabela de Apoio" sheetId="2" state="hidden" r:id="rId2"/>
  </sheets>
  <definedNames>
    <definedName name="aporte">Planilha1!$D$8</definedName>
    <definedName name="Patrimonio">Planilha1!$D$11</definedName>
    <definedName name="qtd_anos">Planilha1!$D$9</definedName>
    <definedName name="rendimento_carteira">Planilha1!$D$4</definedName>
    <definedName name="salario">Planilha1!$D$3</definedName>
    <definedName name="Sugestao_investimento">Planilha1!$D$5</definedName>
    <definedName name="taxa_mensal">Planilha1!$D$10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16" i="1"/>
  <c r="C15" i="1"/>
  <c r="D15" i="1" s="1"/>
  <c r="C26" i="1"/>
  <c r="C27" i="1"/>
  <c r="C28" i="1"/>
  <c r="C29" i="1"/>
  <c r="C30" i="1"/>
  <c r="H4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C22" i="1"/>
  <c r="D11" i="1"/>
  <c r="D12" i="1" s="1"/>
  <c r="D5" i="1"/>
  <c r="D16" i="1"/>
  <c r="C17" i="1"/>
  <c r="D17" i="1" s="1"/>
  <c r="C18" i="1"/>
  <c r="D18" i="1" s="1"/>
  <c r="C19" i="1"/>
  <c r="D19" i="1" s="1"/>
  <c r="D25" i="1" l="1"/>
  <c r="D30" i="1"/>
  <c r="D29" i="1"/>
  <c r="D28" i="1"/>
  <c r="D27" i="1"/>
  <c r="D26" i="1"/>
  <c r="D31" i="1" l="1"/>
</calcChain>
</file>

<file path=xl/sharedStrings.xml><?xml version="1.0" encoding="utf-8"?>
<sst xmlns="http://schemas.openxmlformats.org/spreadsheetml/2006/main" count="73" uniqueCount="37">
  <si>
    <t>Quanto Investir por Mês</t>
  </si>
  <si>
    <t>Por quantos anos</t>
  </si>
  <si>
    <t>Taxa de Rendimento Mensal</t>
  </si>
  <si>
    <t>Patrimonio Acumulado</t>
  </si>
  <si>
    <t>Dividendos Mensais</t>
  </si>
  <si>
    <t>INVESTIMENTO MENSAL</t>
  </si>
  <si>
    <t>Quanto em 2 anos</t>
  </si>
  <si>
    <t>Quanto em 5 anos</t>
  </si>
  <si>
    <t>Quanto em 10 anos</t>
  </si>
  <si>
    <t>Quanto em 20 anos</t>
  </si>
  <si>
    <t>Quanto em 30 anos</t>
  </si>
  <si>
    <t>Cenários</t>
  </si>
  <si>
    <t>Dividendo</t>
  </si>
  <si>
    <t>Rendimento de Carteira</t>
  </si>
  <si>
    <t>Salário</t>
  </si>
  <si>
    <t xml:space="preserve">F3   renomear     CTR F3  Gerenciar nomes    </t>
  </si>
  <si>
    <t>CONFIGURAÇÕES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</si>
  <si>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</si>
  <si>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</si>
  <si>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</si>
  <si>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</si>
  <si>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</si>
  <si>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</si>
  <si>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</si>
  <si>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</si>
  <si>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</si>
  <si>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</si>
  <si>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</si>
  <si>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</si>
  <si>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TIPOS DE FII</t>
  </si>
  <si>
    <t>%</t>
  </si>
  <si>
    <t>Conservador</t>
  </si>
  <si>
    <t>CHAVE</t>
  </si>
  <si>
    <t>Moderado</t>
  </si>
  <si>
    <t>Moderado-TIJOLO</t>
  </si>
  <si>
    <t>Sugestão de Investimento (30%)</t>
  </si>
  <si>
    <t>PROCV(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</si>
</sst>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499984740745262"/>
      </right>
      <top style="medium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7" fillId="2" borderId="2" xfId="0" applyFont="1" applyFill="1" applyBorder="1" applyAlignment="1">
      <alignment vertical="center"/>
    </xf>
    <xf numFmtId="8" fontId="0" fillId="3" borderId="5" xfId="0" applyNumberFormat="1" applyFill="1" applyBorder="1"/>
    <xf numFmtId="8" fontId="0" fillId="3" borderId="6" xfId="0" applyNumberFormat="1" applyFill="1" applyBorder="1"/>
    <xf numFmtId="8" fontId="0" fillId="3" borderId="8" xfId="0" applyNumberFormat="1" applyFill="1" applyBorder="1"/>
    <xf numFmtId="8" fontId="0" fillId="3" borderId="9" xfId="0" applyNumberFormat="1" applyFill="1" applyBorder="1"/>
    <xf numFmtId="8" fontId="0" fillId="3" borderId="11" xfId="0" applyNumberFormat="1" applyFill="1" applyBorder="1"/>
    <xf numFmtId="8" fontId="0" fillId="3" borderId="12" xfId="0" applyNumberFormat="1" applyFill="1" applyBorder="1"/>
    <xf numFmtId="10" fontId="0" fillId="0" borderId="9" xfId="0" applyNumberForma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0" fontId="2" fillId="0" borderId="9" xfId="2" applyNumberFormat="1" applyFont="1" applyBorder="1" applyAlignment="1">
      <alignment horizontal="center"/>
    </xf>
    <xf numFmtId="8" fontId="2" fillId="3" borderId="9" xfId="0" applyNumberFormat="1" applyFont="1" applyFill="1" applyBorder="1" applyAlignment="1">
      <alignment horizontal="center"/>
    </xf>
    <xf numFmtId="8" fontId="2" fillId="3" borderId="12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0" fillId="3" borderId="4" xfId="0" applyFill="1" applyBorder="1" applyAlignment="1">
      <alignment horizontal="left" indent="2"/>
    </xf>
    <xf numFmtId="0" fontId="0" fillId="3" borderId="7" xfId="0" applyFill="1" applyBorder="1" applyAlignment="1">
      <alignment horizontal="left" indent="2"/>
    </xf>
    <xf numFmtId="0" fontId="0" fillId="3" borderId="10" xfId="0" applyFill="1" applyBorder="1" applyAlignment="1">
      <alignment horizontal="left" indent="2"/>
    </xf>
    <xf numFmtId="164" fontId="0" fillId="3" borderId="12" xfId="1" applyNumberFormat="1" applyFont="1" applyFill="1" applyBorder="1" applyAlignment="1">
      <alignment horizontal="center"/>
    </xf>
    <xf numFmtId="0" fontId="0" fillId="3" borderId="0" xfId="0" applyFill="1" applyAlignment="1">
      <alignment horizontal="left" indent="2"/>
    </xf>
    <xf numFmtId="0" fontId="0" fillId="4" borderId="0" xfId="0" applyFill="1" applyAlignment="1">
      <alignment horizontal="left" indent="2"/>
    </xf>
    <xf numFmtId="0" fontId="0" fillId="4" borderId="0" xfId="0" applyFill="1"/>
    <xf numFmtId="164" fontId="0" fillId="0" borderId="0" xfId="1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 applyAlignment="1">
      <alignment horizontal="center"/>
    </xf>
    <xf numFmtId="0" fontId="0" fillId="0" borderId="21" xfId="0" applyBorder="1"/>
    <xf numFmtId="9" fontId="0" fillId="0" borderId="22" xfId="0" applyNumberFormat="1" applyBorder="1" applyAlignment="1">
      <alignment horizontal="center"/>
    </xf>
    <xf numFmtId="0" fontId="0" fillId="0" borderId="23" xfId="0" applyBorder="1"/>
    <xf numFmtId="9" fontId="0" fillId="0" borderId="24" xfId="0" applyNumberFormat="1" applyBorder="1" applyAlignment="1">
      <alignment horizontal="center"/>
    </xf>
    <xf numFmtId="0" fontId="0" fillId="0" borderId="25" xfId="0" applyBorder="1"/>
    <xf numFmtId="9" fontId="0" fillId="0" borderId="26" xfId="0" applyNumberFormat="1" applyBorder="1" applyAlignment="1">
      <alignment horizontal="center"/>
    </xf>
    <xf numFmtId="0" fontId="8" fillId="5" borderId="0" xfId="3"/>
    <xf numFmtId="9" fontId="8" fillId="5" borderId="0" xfId="2" applyFont="1" applyFill="1"/>
    <xf numFmtId="0" fontId="0" fillId="6" borderId="27" xfId="0" applyFill="1" applyBorder="1"/>
    <xf numFmtId="0" fontId="0" fillId="6" borderId="28" xfId="0" applyFill="1" applyBorder="1"/>
    <xf numFmtId="0" fontId="0" fillId="6" borderId="29" xfId="0" applyFill="1" applyBorder="1"/>
    <xf numFmtId="0" fontId="0" fillId="0" borderId="30" xfId="0" applyBorder="1"/>
    <xf numFmtId="9" fontId="0" fillId="0" borderId="31" xfId="0" applyNumberFormat="1" applyBorder="1" applyAlignment="1">
      <alignment horizontal="center"/>
    </xf>
    <xf numFmtId="164" fontId="0" fillId="6" borderId="32" xfId="0" applyNumberFormat="1" applyFill="1" applyBorder="1" applyAlignment="1">
      <alignment horizontal="left"/>
    </xf>
    <xf numFmtId="0" fontId="0" fillId="6" borderId="33" xfId="0" applyFill="1" applyBorder="1"/>
    <xf numFmtId="0" fontId="0" fillId="6" borderId="34" xfId="0" applyFill="1" applyBorder="1"/>
    <xf numFmtId="164" fontId="0" fillId="6" borderId="35" xfId="0" applyNumberFormat="1" applyFill="1" applyBorder="1"/>
    <xf numFmtId="0" fontId="0" fillId="0" borderId="7" xfId="0" applyBorder="1" applyAlignment="1">
      <alignment horizontal="left" indent="2"/>
    </xf>
    <xf numFmtId="0" fontId="0" fillId="0" borderId="8" xfId="0" applyBorder="1" applyAlignment="1">
      <alignment horizontal="left" indent="2"/>
    </xf>
    <xf numFmtId="0" fontId="0" fillId="3" borderId="10" xfId="0" applyFill="1" applyBorder="1" applyAlignment="1">
      <alignment horizontal="left" indent="2"/>
    </xf>
    <xf numFmtId="0" fontId="0" fillId="3" borderId="11" xfId="0" applyFill="1" applyBorder="1" applyAlignment="1">
      <alignment horizontal="left" indent="2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0" borderId="4" xfId="0" applyFont="1" applyBorder="1" applyAlignment="1">
      <alignment horizontal="left" indent="2"/>
    </xf>
    <xf numFmtId="0" fontId="5" fillId="0" borderId="5" xfId="0" applyFont="1" applyBorder="1" applyAlignment="1">
      <alignment horizontal="left" indent="2"/>
    </xf>
    <xf numFmtId="0" fontId="5" fillId="0" borderId="7" xfId="0" applyFont="1" applyBorder="1" applyAlignment="1">
      <alignment horizontal="left" indent="2"/>
    </xf>
    <xf numFmtId="0" fontId="5" fillId="0" borderId="8" xfId="0" applyFont="1" applyBorder="1" applyAlignment="1">
      <alignment horizontal="left" indent="2"/>
    </xf>
    <xf numFmtId="0" fontId="6" fillId="3" borderId="7" xfId="0" applyFont="1" applyFill="1" applyBorder="1" applyAlignment="1">
      <alignment horizontal="left" indent="2"/>
    </xf>
    <xf numFmtId="0" fontId="6" fillId="3" borderId="8" xfId="0" applyFont="1" applyFill="1" applyBorder="1" applyAlignment="1">
      <alignment horizontal="left" indent="2"/>
    </xf>
    <xf numFmtId="0" fontId="6" fillId="3" borderId="10" xfId="0" applyFont="1" applyFill="1" applyBorder="1" applyAlignment="1">
      <alignment horizontal="left" indent="2"/>
    </xf>
    <xf numFmtId="0" fontId="6" fillId="3" borderId="11" xfId="0" applyFont="1" applyFill="1" applyBorder="1" applyAlignment="1">
      <alignment horizontal="left" indent="2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548235"/>
      <color rgb="FF3961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650081</xdr:colOff>
      <xdr:row>0</xdr:row>
      <xdr:rowOff>276225</xdr:rowOff>
    </xdr:from>
    <xdr:to>
      <xdr:col>16383</xdr:col>
      <xdr:colOff>19050</xdr:colOff>
      <xdr:row>0</xdr:row>
      <xdr:rowOff>920638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BBD132D-9813-C53D-FBEC-D01AB94BE10B}"/>
            </a:ext>
          </a:extLst>
        </xdr:cNvPr>
        <xdr:cNvGrpSpPr/>
      </xdr:nvGrpSpPr>
      <xdr:grpSpPr>
        <a:xfrm>
          <a:off x="650081" y="276225"/>
          <a:ext cx="5179219" cy="644413"/>
          <a:chOff x="650081" y="657225"/>
          <a:chExt cx="5179219" cy="644413"/>
        </a:xfrm>
      </xdr:grpSpPr>
      <xdr:sp macro="" textlink="">
        <xdr:nvSpPr>
          <xdr:cNvPr id="3" name="Retângulo: Cantos Superiores Arredondados 2">
            <a:extLst>
              <a:ext uri="{FF2B5EF4-FFF2-40B4-BE49-F238E27FC236}">
                <a16:creationId xmlns:a16="http://schemas.microsoft.com/office/drawing/2014/main" id="{90592F40-2DF3-C499-0733-3C15E5D84C17}"/>
              </a:ext>
            </a:extLst>
          </xdr:cNvPr>
          <xdr:cNvSpPr/>
        </xdr:nvSpPr>
        <xdr:spPr>
          <a:xfrm>
            <a:off x="650081" y="657225"/>
            <a:ext cx="5179219" cy="644413"/>
          </a:xfrm>
          <a:prstGeom prst="round2SameRect">
            <a:avLst>
              <a:gd name="adj1" fmla="val 20373"/>
              <a:gd name="adj2" fmla="val 0"/>
            </a:avLst>
          </a:prstGeom>
          <a:solidFill>
            <a:srgbClr val="54823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1" algn="ctr"/>
            <a:r>
              <a:rPr lang="pt-BR" sz="1200"/>
              <a:t>ECONOMIZANDO e</a:t>
            </a:r>
            <a:r>
              <a:rPr lang="pt-BR" sz="1200" baseline="0"/>
              <a:t> INVESTINDO </a:t>
            </a:r>
            <a:r>
              <a:rPr lang="pt-BR" sz="1200"/>
              <a:t>PARA UM FUTURO MELHOR</a:t>
            </a:r>
          </a:p>
        </xdr:txBody>
      </xdr: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2106E89D-24BB-D901-E7AD-9670C74A2F68}"/>
              </a:ext>
            </a:extLst>
          </xdr:cNvPr>
          <xdr:cNvGrpSpPr/>
        </xdr:nvGrpSpPr>
        <xdr:grpSpPr>
          <a:xfrm>
            <a:off x="828675" y="732700"/>
            <a:ext cx="698788" cy="486500"/>
            <a:chOff x="1114425" y="694600"/>
            <a:chExt cx="698788" cy="486500"/>
          </a:xfrm>
        </xdr:grpSpPr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670BA2CD-9EB2-C2A2-047F-6B8B463A76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114425" y="694600"/>
              <a:ext cx="698788" cy="486500"/>
            </a:xfrm>
            <a:prstGeom prst="rect">
              <a:avLst/>
            </a:prstGeom>
          </xdr:spPr>
        </xdr:pic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DDFCB21F-4B3D-5829-E876-065DF04BDF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1231" y="895350"/>
              <a:ext cx="248976" cy="170771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6759-37B9-405A-AC53-5E1F8AE01BCA}">
  <dimension ref="A1:XFC33"/>
  <sheetViews>
    <sheetView showGridLines="0" showRowColHeaders="0" tabSelected="1" showRuler="0" view="pageLayout" zoomScaleNormal="120" workbookViewId="0">
      <selection activeCell="C22" sqref="C22"/>
    </sheetView>
  </sheetViews>
  <sheetFormatPr defaultColWidth="0" defaultRowHeight="15" x14ac:dyDescent="0.25"/>
  <cols>
    <col min="1" max="1" width="9.140625" customWidth="1"/>
    <col min="2" max="2" width="30.28515625" bestFit="1" customWidth="1"/>
    <col min="3" max="3" width="28" customWidth="1"/>
    <col min="4" max="4" width="13.5703125" bestFit="1" customWidth="1"/>
    <col min="5" max="5" width="24.42578125" hidden="1" customWidth="1"/>
    <col min="6" max="6" width="12.7109375" hidden="1" customWidth="1"/>
    <col min="7" max="8" width="9.140625" hidden="1" customWidth="1"/>
    <col min="9" max="16383" width="9.140625" hidden="1"/>
    <col min="16384" max="16384" width="5" customWidth="1"/>
  </cols>
  <sheetData>
    <row r="1" spans="1:4" ht="73.5" customHeight="1" thickBot="1" x14ac:dyDescent="0.3"/>
    <row r="2" spans="1:4" ht="27" thickBot="1" x14ac:dyDescent="0.3">
      <c r="B2" s="54" t="s">
        <v>16</v>
      </c>
      <c r="C2" s="55"/>
      <c r="D2" s="56"/>
    </row>
    <row r="3" spans="1:4" ht="15.75" thickBot="1" x14ac:dyDescent="0.3">
      <c r="B3" s="50" t="s">
        <v>14</v>
      </c>
      <c r="C3" s="51"/>
      <c r="D3" s="12">
        <v>4200</v>
      </c>
    </row>
    <row r="4" spans="1:4" ht="15.75" thickBot="1" x14ac:dyDescent="0.3">
      <c r="B4" s="50" t="s">
        <v>13</v>
      </c>
      <c r="C4" s="51"/>
      <c r="D4" s="11">
        <v>6.0000000000000001E-3</v>
      </c>
    </row>
    <row r="5" spans="1:4" ht="15.75" thickBot="1" x14ac:dyDescent="0.3">
      <c r="B5" s="52" t="s">
        <v>35</v>
      </c>
      <c r="C5" s="53"/>
      <c r="D5" s="22">
        <f>D3*30%</f>
        <v>1260</v>
      </c>
    </row>
    <row r="6" spans="1:4" ht="15.75" thickBot="1" x14ac:dyDescent="0.3"/>
    <row r="7" spans="1:4" ht="24.75" customHeight="1" x14ac:dyDescent="0.4">
      <c r="B7" s="2" t="s">
        <v>5</v>
      </c>
      <c r="C7" s="18"/>
      <c r="D7" s="3"/>
    </row>
    <row r="8" spans="1:4" ht="18" thickBot="1" x14ac:dyDescent="0.35">
      <c r="B8" s="60" t="s">
        <v>0</v>
      </c>
      <c r="C8" s="61"/>
      <c r="D8" s="13">
        <v>500</v>
      </c>
    </row>
    <row r="9" spans="1:4" ht="18" thickBot="1" x14ac:dyDescent="0.35">
      <c r="B9" s="62" t="s">
        <v>1</v>
      </c>
      <c r="C9" s="63"/>
      <c r="D9" s="14">
        <v>5</v>
      </c>
    </row>
    <row r="10" spans="1:4" ht="18" thickBot="1" x14ac:dyDescent="0.35">
      <c r="B10" s="62" t="s">
        <v>2</v>
      </c>
      <c r="C10" s="63"/>
      <c r="D10" s="15">
        <v>0.01</v>
      </c>
    </row>
    <row r="11" spans="1:4" ht="18" thickBot="1" x14ac:dyDescent="0.35">
      <c r="B11" s="64" t="s">
        <v>3</v>
      </c>
      <c r="C11" s="65"/>
      <c r="D11" s="16">
        <f>FV(taxa_mensal,qtd_anos*12,aporte*-1)</f>
        <v>40834.834928204567</v>
      </c>
    </row>
    <row r="12" spans="1:4" ht="18" thickBot="1" x14ac:dyDescent="0.35">
      <c r="B12" s="66" t="s">
        <v>4</v>
      </c>
      <c r="C12" s="67"/>
      <c r="D12" s="17">
        <f>Patrimonio*rendimento_carteira</f>
        <v>245.0090095692274</v>
      </c>
    </row>
    <row r="13" spans="1:4" ht="15.75" thickBot="1" x14ac:dyDescent="0.3"/>
    <row r="14" spans="1:4" ht="26.25" x14ac:dyDescent="0.4">
      <c r="B14" s="58" t="s">
        <v>11</v>
      </c>
      <c r="C14" s="59"/>
      <c r="D14" s="4" t="s">
        <v>12</v>
      </c>
    </row>
    <row r="15" spans="1:4" ht="15.75" thickBot="1" x14ac:dyDescent="0.3">
      <c r="A15" s="1">
        <v>2</v>
      </c>
      <c r="B15" s="19" t="s">
        <v>6</v>
      </c>
      <c r="C15" s="5">
        <f>FV($D$10,$A15*12,$D$8*-1)</f>
        <v>13486.732426595749</v>
      </c>
      <c r="D15" s="6">
        <f>C15*rendimento_carteira</f>
        <v>80.92039455957449</v>
      </c>
    </row>
    <row r="16" spans="1:4" ht="15.75" thickBot="1" x14ac:dyDescent="0.3">
      <c r="A16" s="1">
        <v>5</v>
      </c>
      <c r="B16" s="20" t="s">
        <v>7</v>
      </c>
      <c r="C16" s="7">
        <f>FV($D$10,$A16*12,$D$8*-1)</f>
        <v>40834.834928204567</v>
      </c>
      <c r="D16" s="8">
        <f>C16*rendimento_carteira</f>
        <v>245.0090095692274</v>
      </c>
    </row>
    <row r="17" spans="1:4" ht="15.75" thickBot="1" x14ac:dyDescent="0.3">
      <c r="A17" s="1">
        <v>10</v>
      </c>
      <c r="B17" s="20" t="s">
        <v>8</v>
      </c>
      <c r="C17" s="7">
        <f>FV($D$10,$A17*12,$D$8*-1)</f>
        <v>115019.34472868349</v>
      </c>
      <c r="D17" s="8">
        <f>C17*rendimento_carteira</f>
        <v>690.11606837210093</v>
      </c>
    </row>
    <row r="18" spans="1:4" ht="15.75" thickBot="1" x14ac:dyDescent="0.3">
      <c r="A18" s="1">
        <v>20</v>
      </c>
      <c r="B18" s="20" t="s">
        <v>9</v>
      </c>
      <c r="C18" s="7">
        <f>FV($D$10,$A18*12,$D$8*-1)</f>
        <v>494627.68269368151</v>
      </c>
      <c r="D18" s="8">
        <f>C18*rendimento_carteira</f>
        <v>2967.7660961620891</v>
      </c>
    </row>
    <row r="19" spans="1:4" ht="15.75" thickBot="1" x14ac:dyDescent="0.3">
      <c r="A19" s="1">
        <v>30</v>
      </c>
      <c r="B19" s="21" t="s">
        <v>10</v>
      </c>
      <c r="C19" s="9">
        <f>FV($D$10,$A19*12,$D$8*-1)</f>
        <v>1747482.0663842531</v>
      </c>
      <c r="D19" s="10">
        <f>C19*rendimento_carteira</f>
        <v>10484.892398305519</v>
      </c>
    </row>
    <row r="21" spans="1:4" x14ac:dyDescent="0.25">
      <c r="B21" s="24" t="s">
        <v>17</v>
      </c>
      <c r="C21" s="27" t="s">
        <v>31</v>
      </c>
      <c r="D21" s="25"/>
    </row>
    <row r="22" spans="1:4" x14ac:dyDescent="0.25">
      <c r="B22" s="23" t="s">
        <v>19</v>
      </c>
      <c r="C22" s="26">
        <f>aporte</f>
        <v>500</v>
      </c>
    </row>
    <row r="23" spans="1:4" ht="15.75" thickBot="1" x14ac:dyDescent="0.3"/>
    <row r="24" spans="1:4" ht="15.75" thickBot="1" x14ac:dyDescent="0.3">
      <c r="B24" s="41" t="s">
        <v>20</v>
      </c>
      <c r="C24" s="42" t="s">
        <v>21</v>
      </c>
      <c r="D24" s="43" t="s">
        <v>22</v>
      </c>
    </row>
    <row r="25" spans="1:4" ht="15.75" thickBot="1" x14ac:dyDescent="0.3">
      <c r="B25" s="44" t="s">
        <v>23</v>
      </c>
      <c r="C25" s="45">
        <f>VLOOKUP($C$21&amp;"-"&amp;B25,'Tabela de Apoio'!$A:$D,4,FALSE)</f>
        <v>0.3</v>
      </c>
      <c r="D25" s="46">
        <f>C25*$C$22</f>
        <v>150</v>
      </c>
    </row>
    <row r="26" spans="1:4" ht="15.75" thickBot="1" x14ac:dyDescent="0.3">
      <c r="B26" s="44" t="s">
        <v>24</v>
      </c>
      <c r="C26" s="45">
        <f>VLOOKUP($C$21&amp;"-"&amp;B26,'Tabela de Apoio'!$A:$D,4,FALSE)</f>
        <v>0.5</v>
      </c>
      <c r="D26" s="46">
        <f t="shared" ref="D26:D30" si="0">C26*$C$22</f>
        <v>250</v>
      </c>
    </row>
    <row r="27" spans="1:4" ht="15.75" thickBot="1" x14ac:dyDescent="0.3">
      <c r="B27" s="44" t="s">
        <v>25</v>
      </c>
      <c r="C27" s="45">
        <f>VLOOKUP($C$21&amp;"-"&amp;B27,'Tabela de Apoio'!$A:$D,4,FALSE)</f>
        <v>0.1</v>
      </c>
      <c r="D27" s="46">
        <f t="shared" si="0"/>
        <v>50</v>
      </c>
    </row>
    <row r="28" spans="1:4" ht="15.75" thickBot="1" x14ac:dyDescent="0.3">
      <c r="B28" s="44" t="s">
        <v>26</v>
      </c>
      <c r="C28" s="45">
        <f>VLOOKUP($C$21&amp;"-"&amp;B28,'Tabela de Apoio'!$A:$D,4,FALSE)</f>
        <v>0.1</v>
      </c>
      <c r="D28" s="46">
        <f t="shared" si="0"/>
        <v>50</v>
      </c>
    </row>
    <row r="29" spans="1:4" ht="15.75" thickBot="1" x14ac:dyDescent="0.3">
      <c r="B29" s="44" t="s">
        <v>27</v>
      </c>
      <c r="C29" s="45">
        <f>VLOOKUP($C$21&amp;"-"&amp;B29,'Tabela de Apoio'!$A:$D,4,FALSE)</f>
        <v>0</v>
      </c>
      <c r="D29" s="46">
        <f t="shared" si="0"/>
        <v>0</v>
      </c>
    </row>
    <row r="30" spans="1:4" ht="15.75" thickBot="1" x14ac:dyDescent="0.3">
      <c r="B30" s="44" t="s">
        <v>28</v>
      </c>
      <c r="C30" s="45">
        <f>VLOOKUP($C$21&amp;"-"&amp;B30,'Tabela de Apoio'!$A:$D,4,FALSE)</f>
        <v>0</v>
      </c>
      <c r="D30" s="46">
        <f t="shared" si="0"/>
        <v>0</v>
      </c>
    </row>
    <row r="31" spans="1:4" ht="15.75" thickBot="1" x14ac:dyDescent="0.3">
      <c r="B31" s="47"/>
      <c r="C31" s="48"/>
      <c r="D31" s="49">
        <f>SUM(D25:D30)</f>
        <v>500</v>
      </c>
    </row>
    <row r="33" spans="2:4" x14ac:dyDescent="0.25">
      <c r="B33" s="57" t="s">
        <v>15</v>
      </c>
      <c r="C33" s="57"/>
      <c r="D33" s="57"/>
    </row>
  </sheetData>
  <mergeCells count="11">
    <mergeCell ref="B3:C3"/>
    <mergeCell ref="B4:C4"/>
    <mergeCell ref="B5:C5"/>
    <mergeCell ref="B2:D2"/>
    <mergeCell ref="B33:D33"/>
    <mergeCell ref="B14:C14"/>
    <mergeCell ref="B8:C8"/>
    <mergeCell ref="B9:C9"/>
    <mergeCell ref="B10:C10"/>
    <mergeCell ref="B11:C11"/>
    <mergeCell ref="B12:C12"/>
  </mergeCells>
  <dataValidations disablePrompts="1" count="1">
    <dataValidation type="list" allowBlank="1" showInputMessage="1" showErrorMessage="1" sqref="C21" xr:uid="{D5F46668-4B57-4446-A84E-B44310C79AF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Header>&amp;CINVESTIMENTO EM FUNDOS IMOBILIÁRIOS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7F1E-7A9F-45C5-BAE2-9182E0E7DD34}">
  <dimension ref="A1:H19"/>
  <sheetViews>
    <sheetView workbookViewId="0">
      <selection activeCell="G13" sqref="G1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8.5703125" bestFit="1" customWidth="1"/>
  </cols>
  <sheetData>
    <row r="1" spans="1:8" x14ac:dyDescent="0.25">
      <c r="A1" s="30" t="s">
        <v>32</v>
      </c>
      <c r="B1" s="31" t="s">
        <v>17</v>
      </c>
      <c r="C1" s="31" t="s">
        <v>29</v>
      </c>
      <c r="D1" s="32" t="s">
        <v>30</v>
      </c>
    </row>
    <row r="2" spans="1:8" x14ac:dyDescent="0.25">
      <c r="A2" s="33" t="str">
        <f>B2&amp;"-"&amp;C2</f>
        <v>Conservador-PAPEL</v>
      </c>
      <c r="B2" t="s">
        <v>31</v>
      </c>
      <c r="C2" t="s">
        <v>23</v>
      </c>
      <c r="D2" s="34">
        <v>0.3</v>
      </c>
    </row>
    <row r="3" spans="1:8" x14ac:dyDescent="0.25">
      <c r="A3" s="33" t="str">
        <f t="shared" ref="A3:A19" si="0">B3&amp;"-"&amp;C3</f>
        <v>Conservador-TIJOLO</v>
      </c>
      <c r="B3" t="s">
        <v>31</v>
      </c>
      <c r="C3" t="s">
        <v>24</v>
      </c>
      <c r="D3" s="34">
        <v>0.5</v>
      </c>
      <c r="G3" t="s">
        <v>36</v>
      </c>
      <c r="H3" t="s">
        <v>30</v>
      </c>
    </row>
    <row r="4" spans="1:8" x14ac:dyDescent="0.25">
      <c r="A4" s="33" t="str">
        <f t="shared" si="0"/>
        <v>Conservador-HÍBRIDO</v>
      </c>
      <c r="B4" t="s">
        <v>31</v>
      </c>
      <c r="C4" t="s">
        <v>25</v>
      </c>
      <c r="D4" s="34">
        <v>0.1</v>
      </c>
      <c r="G4" s="39" t="s">
        <v>34</v>
      </c>
      <c r="H4" s="40">
        <f>VLOOKUP(G4,$A:$D,4,FALSE)</f>
        <v>0.35</v>
      </c>
    </row>
    <row r="5" spans="1:8" x14ac:dyDescent="0.25">
      <c r="A5" s="33" t="str">
        <f t="shared" si="0"/>
        <v>Conservador-FOFs</v>
      </c>
      <c r="B5" t="s">
        <v>31</v>
      </c>
      <c r="C5" t="s">
        <v>26</v>
      </c>
      <c r="D5" s="34">
        <v>0.1</v>
      </c>
    </row>
    <row r="6" spans="1:8" x14ac:dyDescent="0.25">
      <c r="A6" s="33" t="str">
        <f t="shared" si="0"/>
        <v>Conservador-DESENVOLVIMENTO</v>
      </c>
      <c r="B6" t="s">
        <v>31</v>
      </c>
      <c r="C6" t="s">
        <v>27</v>
      </c>
      <c r="D6" s="34">
        <v>0</v>
      </c>
    </row>
    <row r="7" spans="1:8" x14ac:dyDescent="0.25">
      <c r="A7" s="33" t="str">
        <f t="shared" si="0"/>
        <v>Conservador-HOTELARIAS</v>
      </c>
      <c r="B7" t="s">
        <v>31</v>
      </c>
      <c r="C7" t="s">
        <v>28</v>
      </c>
      <c r="D7" s="34">
        <v>0</v>
      </c>
    </row>
    <row r="8" spans="1:8" x14ac:dyDescent="0.25">
      <c r="A8" s="35" t="str">
        <f t="shared" si="0"/>
        <v>Moderado-PAPEL</v>
      </c>
      <c r="B8" s="28" t="s">
        <v>33</v>
      </c>
      <c r="C8" s="28" t="s">
        <v>23</v>
      </c>
      <c r="D8" s="36">
        <v>0.32</v>
      </c>
    </row>
    <row r="9" spans="1:8" x14ac:dyDescent="0.25">
      <c r="A9" s="33" t="str">
        <f t="shared" si="0"/>
        <v>Moderado-TIJOLO</v>
      </c>
      <c r="B9" t="s">
        <v>33</v>
      </c>
      <c r="C9" t="s">
        <v>24</v>
      </c>
      <c r="D9" s="34">
        <v>0.35</v>
      </c>
    </row>
    <row r="10" spans="1:8" x14ac:dyDescent="0.25">
      <c r="A10" s="33" t="str">
        <f t="shared" si="0"/>
        <v>Moderado-HÍBRIDO</v>
      </c>
      <c r="B10" t="s">
        <v>33</v>
      </c>
      <c r="C10" t="s">
        <v>25</v>
      </c>
      <c r="D10" s="34">
        <v>0.08</v>
      </c>
    </row>
    <row r="11" spans="1:8" x14ac:dyDescent="0.25">
      <c r="A11" s="33" t="str">
        <f t="shared" si="0"/>
        <v>Moderado-FOFs</v>
      </c>
      <c r="B11" t="s">
        <v>33</v>
      </c>
      <c r="C11" t="s">
        <v>26</v>
      </c>
      <c r="D11" s="34">
        <v>0.05</v>
      </c>
    </row>
    <row r="12" spans="1:8" x14ac:dyDescent="0.25">
      <c r="A12" s="33" t="str">
        <f t="shared" si="0"/>
        <v>Moderado-DESENVOLVIMENTO</v>
      </c>
      <c r="B12" t="s">
        <v>33</v>
      </c>
      <c r="C12" t="s">
        <v>27</v>
      </c>
      <c r="D12" s="34">
        <v>0.1</v>
      </c>
    </row>
    <row r="13" spans="1:8" x14ac:dyDescent="0.25">
      <c r="A13" s="33" t="str">
        <f t="shared" si="0"/>
        <v>Moderado-HOTELARIAS</v>
      </c>
      <c r="B13" t="s">
        <v>33</v>
      </c>
      <c r="C13" t="s">
        <v>28</v>
      </c>
      <c r="D13" s="34">
        <v>0.1</v>
      </c>
    </row>
    <row r="14" spans="1:8" x14ac:dyDescent="0.25">
      <c r="A14" s="35" t="str">
        <f t="shared" si="0"/>
        <v>Agressivo-PAPEL</v>
      </c>
      <c r="B14" s="28" t="s">
        <v>18</v>
      </c>
      <c r="C14" s="28" t="s">
        <v>23</v>
      </c>
      <c r="D14" s="36">
        <v>0.5</v>
      </c>
    </row>
    <row r="15" spans="1:8" x14ac:dyDescent="0.25">
      <c r="A15" s="33" t="str">
        <f t="shared" si="0"/>
        <v>Agressivo-TIJOLO</v>
      </c>
      <c r="B15" t="s">
        <v>18</v>
      </c>
      <c r="C15" t="s">
        <v>24</v>
      </c>
      <c r="D15" s="34">
        <v>0.1</v>
      </c>
    </row>
    <row r="16" spans="1:8" x14ac:dyDescent="0.25">
      <c r="A16" s="33" t="str">
        <f t="shared" si="0"/>
        <v>Agressivo-HÍBRIDO</v>
      </c>
      <c r="B16" t="s">
        <v>18</v>
      </c>
      <c r="C16" t="s">
        <v>25</v>
      </c>
      <c r="D16" s="34">
        <v>0.05</v>
      </c>
    </row>
    <row r="17" spans="1:4" x14ac:dyDescent="0.25">
      <c r="A17" s="33" t="str">
        <f t="shared" si="0"/>
        <v>Agressivo-FOFs</v>
      </c>
      <c r="B17" t="s">
        <v>18</v>
      </c>
      <c r="C17" t="s">
        <v>26</v>
      </c>
      <c r="D17" s="34">
        <v>0.05</v>
      </c>
    </row>
    <row r="18" spans="1:4" x14ac:dyDescent="0.25">
      <c r="A18" s="33" t="str">
        <f t="shared" si="0"/>
        <v>Agressivo-DESENVOLVIMENTO</v>
      </c>
      <c r="B18" t="s">
        <v>18</v>
      </c>
      <c r="C18" t="s">
        <v>27</v>
      </c>
      <c r="D18" s="34">
        <v>0.2</v>
      </c>
    </row>
    <row r="19" spans="1:4" ht="15.75" thickBot="1" x14ac:dyDescent="0.3">
      <c r="A19" s="37" t="str">
        <f t="shared" si="0"/>
        <v>Agressivo-HOTELARIAS</v>
      </c>
      <c r="B19" s="29" t="s">
        <v>18</v>
      </c>
      <c r="C19" s="29" t="s">
        <v>28</v>
      </c>
      <c r="D19" s="3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Caciola</dc:creator>
  <cp:lastModifiedBy>Alexandre Caciola</cp:lastModifiedBy>
  <dcterms:created xsi:type="dcterms:W3CDTF">2025-05-21T03:23:22Z</dcterms:created>
  <dcterms:modified xsi:type="dcterms:W3CDTF">2025-05-28T15:36:32Z</dcterms:modified>
</cp:coreProperties>
</file>