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F:\PyProjects\DataAnalysis-projects\DataAnalysis-projects\Project 3 - Gun Price Analysis and Prediction\"/>
    </mc:Choice>
  </mc:AlternateContent>
  <xr:revisionPtr revIDLastSave="0" documentId="13_ncr:1_{D4351931-2D2B-447D-B685-649012881DF6}" xr6:coauthVersionLast="47" xr6:coauthVersionMax="47" xr10:uidLastSave="{00000000-0000-0000-0000-000000000000}"/>
  <bookViews>
    <workbookView xWindow="-120" yWindow="-120" windowWidth="21840" windowHeight="13140" tabRatio="817" activeTab="5" xr2:uid="{00000000-000D-0000-FFFF-FFFF00000000}"/>
  </bookViews>
  <sheets>
    <sheet name="Helper Columns" sheetId="5" r:id="rId1"/>
    <sheet name="Overview" sheetId="3" r:id="rId2"/>
    <sheet name="Price Analysis" sheetId="9" r:id="rId3"/>
    <sheet name="Performance Metrics" sheetId="10" r:id="rId4"/>
    <sheet name="Correlation Matrix" sheetId="6" r:id="rId5"/>
    <sheet name="Attributes Relationships" sheetId="27" r:id="rId6"/>
    <sheet name="Regression analysis" sheetId="26" r:id="rId7"/>
  </sheets>
  <calcPr calcId="18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01" i="26" l="1"/>
  <c r="X101" i="26"/>
  <c r="W101" i="26"/>
  <c r="V101" i="26"/>
  <c r="U101" i="26"/>
  <c r="Y100" i="26"/>
  <c r="X100" i="26"/>
  <c r="W100" i="26"/>
  <c r="V100" i="26"/>
  <c r="U100" i="26"/>
  <c r="Y99" i="26"/>
  <c r="X99" i="26"/>
  <c r="W99" i="26"/>
  <c r="V99" i="26"/>
  <c r="U99" i="26"/>
  <c r="Y98" i="26"/>
  <c r="X98" i="26"/>
  <c r="W98" i="26"/>
  <c r="V98" i="26"/>
  <c r="U98" i="26"/>
  <c r="AE98" i="26" s="1"/>
  <c r="Y97" i="26"/>
  <c r="X97" i="26"/>
  <c r="W97" i="26"/>
  <c r="V97" i="26"/>
  <c r="U97" i="26"/>
  <c r="Y96" i="26"/>
  <c r="X96" i="26"/>
  <c r="W96" i="26"/>
  <c r="V96" i="26"/>
  <c r="U96" i="26"/>
  <c r="Y95" i="26"/>
  <c r="X95" i="26"/>
  <c r="W95" i="26"/>
  <c r="V95" i="26"/>
  <c r="U95" i="26"/>
  <c r="Y94" i="26"/>
  <c r="X94" i="26"/>
  <c r="W94" i="26"/>
  <c r="V94" i="26"/>
  <c r="U94" i="26"/>
  <c r="AE94" i="26" s="1"/>
  <c r="Y93" i="26"/>
  <c r="X93" i="26"/>
  <c r="W93" i="26"/>
  <c r="V93" i="26"/>
  <c r="U93" i="26"/>
  <c r="Y92" i="26"/>
  <c r="X92" i="26"/>
  <c r="W92" i="26"/>
  <c r="V92" i="26"/>
  <c r="U92" i="26"/>
  <c r="Y91" i="26"/>
  <c r="X91" i="26"/>
  <c r="W91" i="26"/>
  <c r="V91" i="26"/>
  <c r="U91" i="26"/>
  <c r="Y90" i="26"/>
  <c r="X90" i="26"/>
  <c r="W90" i="26"/>
  <c r="V90" i="26"/>
  <c r="U90" i="26"/>
  <c r="AE90" i="26" s="1"/>
  <c r="Y89" i="26"/>
  <c r="X89" i="26"/>
  <c r="W89" i="26"/>
  <c r="V89" i="26"/>
  <c r="U89" i="26"/>
  <c r="Y88" i="26"/>
  <c r="X88" i="26"/>
  <c r="W88" i="26"/>
  <c r="V88" i="26"/>
  <c r="U88" i="26"/>
  <c r="Y87" i="26"/>
  <c r="X87" i="26"/>
  <c r="W87" i="26"/>
  <c r="V87" i="26"/>
  <c r="U87" i="26"/>
  <c r="Y86" i="26"/>
  <c r="X86" i="26"/>
  <c r="W86" i="26"/>
  <c r="V86" i="26"/>
  <c r="U86" i="26"/>
  <c r="AE86" i="26" s="1"/>
  <c r="Y85" i="26"/>
  <c r="X85" i="26"/>
  <c r="W85" i="26"/>
  <c r="V85" i="26"/>
  <c r="U85" i="26"/>
  <c r="Y84" i="26"/>
  <c r="X84" i="26"/>
  <c r="W84" i="26"/>
  <c r="V84" i="26"/>
  <c r="U84" i="26"/>
  <c r="Y83" i="26"/>
  <c r="X83" i="26"/>
  <c r="W83" i="26"/>
  <c r="V83" i="26"/>
  <c r="U83" i="26"/>
  <c r="Y82" i="26"/>
  <c r="X82" i="26"/>
  <c r="W82" i="26"/>
  <c r="V82" i="26"/>
  <c r="U82" i="26"/>
  <c r="AE82" i="26" s="1"/>
  <c r="Y81" i="26"/>
  <c r="X81" i="26"/>
  <c r="W81" i="26"/>
  <c r="V81" i="26"/>
  <c r="U81" i="26"/>
  <c r="Y80" i="26"/>
  <c r="X80" i="26"/>
  <c r="W80" i="26"/>
  <c r="V80" i="26"/>
  <c r="U80" i="26"/>
  <c r="Y79" i="26"/>
  <c r="X79" i="26"/>
  <c r="W79" i="26"/>
  <c r="V79" i="26"/>
  <c r="U79" i="26"/>
  <c r="Y78" i="26"/>
  <c r="X78" i="26"/>
  <c r="W78" i="26"/>
  <c r="V78" i="26"/>
  <c r="U78" i="26"/>
  <c r="AE78" i="26" s="1"/>
  <c r="Y77" i="26"/>
  <c r="X77" i="26"/>
  <c r="W77" i="26"/>
  <c r="V77" i="26"/>
  <c r="U77" i="26"/>
  <c r="Y76" i="26"/>
  <c r="X76" i="26"/>
  <c r="W76" i="26"/>
  <c r="V76" i="26"/>
  <c r="U76" i="26"/>
  <c r="Y75" i="26"/>
  <c r="X75" i="26"/>
  <c r="W75" i="26"/>
  <c r="V75" i="26"/>
  <c r="U75" i="26"/>
  <c r="Y74" i="26"/>
  <c r="X74" i="26"/>
  <c r="W74" i="26"/>
  <c r="V74" i="26"/>
  <c r="U74" i="26"/>
  <c r="AE74" i="26" s="1"/>
  <c r="Y73" i="26"/>
  <c r="X73" i="26"/>
  <c r="W73" i="26"/>
  <c r="V73" i="26"/>
  <c r="U73" i="26"/>
  <c r="Y72" i="26"/>
  <c r="X72" i="26"/>
  <c r="W72" i="26"/>
  <c r="V72" i="26"/>
  <c r="U72" i="26"/>
  <c r="Y71" i="26"/>
  <c r="X71" i="26"/>
  <c r="W71" i="26"/>
  <c r="V71" i="26"/>
  <c r="U71" i="26"/>
  <c r="Y70" i="26"/>
  <c r="X70" i="26"/>
  <c r="W70" i="26"/>
  <c r="V70" i="26"/>
  <c r="U70" i="26"/>
  <c r="AE70" i="26" s="1"/>
  <c r="Y69" i="26"/>
  <c r="X69" i="26"/>
  <c r="W69" i="26"/>
  <c r="V69" i="26"/>
  <c r="U69" i="26"/>
  <c r="Y68" i="26"/>
  <c r="X68" i="26"/>
  <c r="W68" i="26"/>
  <c r="V68" i="26"/>
  <c r="U68" i="26"/>
  <c r="Y67" i="26"/>
  <c r="X67" i="26"/>
  <c r="W67" i="26"/>
  <c r="V67" i="26"/>
  <c r="U67" i="26"/>
  <c r="Y66" i="26"/>
  <c r="X66" i="26"/>
  <c r="W66" i="26"/>
  <c r="V66" i="26"/>
  <c r="U66" i="26"/>
  <c r="AE66" i="26" s="1"/>
  <c r="Y65" i="26"/>
  <c r="X65" i="26"/>
  <c r="W65" i="26"/>
  <c r="V65" i="26"/>
  <c r="U65" i="26"/>
  <c r="Y64" i="26"/>
  <c r="X64" i="26"/>
  <c r="W64" i="26"/>
  <c r="V64" i="26"/>
  <c r="U64" i="26"/>
  <c r="Y63" i="26"/>
  <c r="X63" i="26"/>
  <c r="W63" i="26"/>
  <c r="V63" i="26"/>
  <c r="U63" i="26"/>
  <c r="Y62" i="26"/>
  <c r="X62" i="26"/>
  <c r="W62" i="26"/>
  <c r="V62" i="26"/>
  <c r="U62" i="26"/>
  <c r="AE62" i="26" s="1"/>
  <c r="Y61" i="26"/>
  <c r="X61" i="26"/>
  <c r="W61" i="26"/>
  <c r="V61" i="26"/>
  <c r="U61" i="26"/>
  <c r="Y60" i="26"/>
  <c r="X60" i="26"/>
  <c r="W60" i="26"/>
  <c r="V60" i="26"/>
  <c r="U60" i="26"/>
  <c r="Y59" i="26"/>
  <c r="X59" i="26"/>
  <c r="W59" i="26"/>
  <c r="V59" i="26"/>
  <c r="U59" i="26"/>
  <c r="Y58" i="26"/>
  <c r="X58" i="26"/>
  <c r="W58" i="26"/>
  <c r="V58" i="26"/>
  <c r="U58" i="26"/>
  <c r="AE58" i="26" s="1"/>
  <c r="Y57" i="26"/>
  <c r="X57" i="26"/>
  <c r="W57" i="26"/>
  <c r="V57" i="26"/>
  <c r="U57" i="26"/>
  <c r="Y56" i="26"/>
  <c r="X56" i="26"/>
  <c r="W56" i="26"/>
  <c r="V56" i="26"/>
  <c r="U56" i="26"/>
  <c r="Y55" i="26"/>
  <c r="X55" i="26"/>
  <c r="W55" i="26"/>
  <c r="V55" i="26"/>
  <c r="U55" i="26"/>
  <c r="Y54" i="26"/>
  <c r="X54" i="26"/>
  <c r="W54" i="26"/>
  <c r="V54" i="26"/>
  <c r="U54" i="26"/>
  <c r="AE54" i="26" s="1"/>
  <c r="Y53" i="26"/>
  <c r="X53" i="26"/>
  <c r="W53" i="26"/>
  <c r="V53" i="26"/>
  <c r="U53" i="26"/>
  <c r="Y52" i="26"/>
  <c r="X52" i="26"/>
  <c r="W52" i="26"/>
  <c r="V52" i="26"/>
  <c r="U52" i="26"/>
  <c r="Y51" i="26"/>
  <c r="X51" i="26"/>
  <c r="W51" i="26"/>
  <c r="V51" i="26"/>
  <c r="U51" i="26"/>
  <c r="Y50" i="26"/>
  <c r="X50" i="26"/>
  <c r="W50" i="26"/>
  <c r="V50" i="26"/>
  <c r="U50" i="26"/>
  <c r="AE50" i="26" s="1"/>
  <c r="Y49" i="26"/>
  <c r="X49" i="26"/>
  <c r="W49" i="26"/>
  <c r="V49" i="26"/>
  <c r="U49" i="26"/>
  <c r="Y48" i="26"/>
  <c r="X48" i="26"/>
  <c r="W48" i="26"/>
  <c r="V48" i="26"/>
  <c r="U48" i="26"/>
  <c r="Y47" i="26"/>
  <c r="X47" i="26"/>
  <c r="W47" i="26"/>
  <c r="V47" i="26"/>
  <c r="U47" i="26"/>
  <c r="Y46" i="26"/>
  <c r="X46" i="26"/>
  <c r="W46" i="26"/>
  <c r="V46" i="26"/>
  <c r="U46" i="26"/>
  <c r="AE46" i="26" s="1"/>
  <c r="Y45" i="26"/>
  <c r="X45" i="26"/>
  <c r="W45" i="26"/>
  <c r="V45" i="26"/>
  <c r="U45" i="26"/>
  <c r="Y44" i="26"/>
  <c r="X44" i="26"/>
  <c r="W44" i="26"/>
  <c r="V44" i="26"/>
  <c r="U44" i="26"/>
  <c r="Y43" i="26"/>
  <c r="X43" i="26"/>
  <c r="W43" i="26"/>
  <c r="V43" i="26"/>
  <c r="U43" i="26"/>
  <c r="Y42" i="26"/>
  <c r="X42" i="26"/>
  <c r="W42" i="26"/>
  <c r="V42" i="26"/>
  <c r="U42" i="26"/>
  <c r="AE42" i="26" s="1"/>
  <c r="Y41" i="26"/>
  <c r="X41" i="26"/>
  <c r="W41" i="26"/>
  <c r="V41" i="26"/>
  <c r="U41" i="26"/>
  <c r="Y40" i="26"/>
  <c r="X40" i="26"/>
  <c r="W40" i="26"/>
  <c r="V40" i="26"/>
  <c r="U40" i="26"/>
  <c r="Y39" i="26"/>
  <c r="X39" i="26"/>
  <c r="W39" i="26"/>
  <c r="V39" i="26"/>
  <c r="U39" i="26"/>
  <c r="Y38" i="26"/>
  <c r="X38" i="26"/>
  <c r="W38" i="26"/>
  <c r="V38" i="26"/>
  <c r="U38" i="26"/>
  <c r="AE38" i="26" s="1"/>
  <c r="Y37" i="26"/>
  <c r="X37" i="26"/>
  <c r="W37" i="26"/>
  <c r="V37" i="26"/>
  <c r="U37" i="26"/>
  <c r="Y36" i="26"/>
  <c r="X36" i="26"/>
  <c r="W36" i="26"/>
  <c r="V36" i="26"/>
  <c r="U36" i="26"/>
  <c r="Y35" i="26"/>
  <c r="X35" i="26"/>
  <c r="W35" i="26"/>
  <c r="V35" i="26"/>
  <c r="U35" i="26"/>
  <c r="Y34" i="26"/>
  <c r="X34" i="26"/>
  <c r="W34" i="26"/>
  <c r="V34" i="26"/>
  <c r="U34" i="26"/>
  <c r="AE34" i="26" s="1"/>
  <c r="Y33" i="26"/>
  <c r="X33" i="26"/>
  <c r="W33" i="26"/>
  <c r="V33" i="26"/>
  <c r="U33" i="26"/>
  <c r="Y32" i="26"/>
  <c r="X32" i="26"/>
  <c r="W32" i="26"/>
  <c r="V32" i="26"/>
  <c r="U32" i="26"/>
  <c r="Y31" i="26"/>
  <c r="X31" i="26"/>
  <c r="W31" i="26"/>
  <c r="V31" i="26"/>
  <c r="U31" i="26"/>
  <c r="Y30" i="26"/>
  <c r="X30" i="26"/>
  <c r="W30" i="26"/>
  <c r="V30" i="26"/>
  <c r="U30" i="26"/>
  <c r="AE30" i="26" s="1"/>
  <c r="Y29" i="26"/>
  <c r="X29" i="26"/>
  <c r="W29" i="26"/>
  <c r="V29" i="26"/>
  <c r="U29" i="26"/>
  <c r="Y28" i="26"/>
  <c r="X28" i="26"/>
  <c r="W28" i="26"/>
  <c r="V28" i="26"/>
  <c r="U28" i="26"/>
  <c r="Y27" i="26"/>
  <c r="X27" i="26"/>
  <c r="W27" i="26"/>
  <c r="V27" i="26"/>
  <c r="U27" i="26"/>
  <c r="Y26" i="26"/>
  <c r="X26" i="26"/>
  <c r="W26" i="26"/>
  <c r="V26" i="26"/>
  <c r="U26" i="26"/>
  <c r="AE26" i="26" s="1"/>
  <c r="Y25" i="26"/>
  <c r="X25" i="26"/>
  <c r="W25" i="26"/>
  <c r="V25" i="26"/>
  <c r="U25" i="26"/>
  <c r="Y24" i="26"/>
  <c r="X24" i="26"/>
  <c r="W24" i="26"/>
  <c r="V24" i="26"/>
  <c r="U24" i="26"/>
  <c r="Y23" i="26"/>
  <c r="X23" i="26"/>
  <c r="W23" i="26"/>
  <c r="V23" i="26"/>
  <c r="U23" i="26"/>
  <c r="Y22" i="26"/>
  <c r="X22" i="26"/>
  <c r="W22" i="26"/>
  <c r="V22" i="26"/>
  <c r="U22" i="26"/>
  <c r="AE22" i="26" s="1"/>
  <c r="Y21" i="26"/>
  <c r="X21" i="26"/>
  <c r="W21" i="26"/>
  <c r="V21" i="26"/>
  <c r="U21" i="26"/>
  <c r="Y20" i="26"/>
  <c r="X20" i="26"/>
  <c r="W20" i="26"/>
  <c r="V20" i="26"/>
  <c r="U20" i="26"/>
  <c r="Y19" i="26"/>
  <c r="X19" i="26"/>
  <c r="W19" i="26"/>
  <c r="V19" i="26"/>
  <c r="U19" i="26"/>
  <c r="Y18" i="26"/>
  <c r="X18" i="26"/>
  <c r="W18" i="26"/>
  <c r="V18" i="26"/>
  <c r="U18" i="26"/>
  <c r="AE18" i="26" s="1"/>
  <c r="Y17" i="26"/>
  <c r="X17" i="26"/>
  <c r="W17" i="26"/>
  <c r="V17" i="26"/>
  <c r="U17" i="26"/>
  <c r="Y16" i="26"/>
  <c r="X16" i="26"/>
  <c r="W16" i="26"/>
  <c r="V16" i="26"/>
  <c r="U16" i="26"/>
  <c r="Y15" i="26"/>
  <c r="X15" i="26"/>
  <c r="W15" i="26"/>
  <c r="V15" i="26"/>
  <c r="U15" i="26"/>
  <c r="Y14" i="26"/>
  <c r="X14" i="26"/>
  <c r="W14" i="26"/>
  <c r="V14" i="26"/>
  <c r="U14" i="26"/>
  <c r="AE14" i="26" s="1"/>
  <c r="Y13" i="26"/>
  <c r="X13" i="26"/>
  <c r="W13" i="26"/>
  <c r="V13" i="26"/>
  <c r="U13" i="26"/>
  <c r="Y12" i="26"/>
  <c r="X12" i="26"/>
  <c r="W12" i="26"/>
  <c r="V12" i="26"/>
  <c r="U12" i="26"/>
  <c r="Y11" i="26"/>
  <c r="X11" i="26"/>
  <c r="W11" i="26"/>
  <c r="V11" i="26"/>
  <c r="U11" i="26"/>
  <c r="Y10" i="26"/>
  <c r="X10" i="26"/>
  <c r="W10" i="26"/>
  <c r="V10" i="26"/>
  <c r="U10" i="26"/>
  <c r="AE10" i="26" s="1"/>
  <c r="Y9" i="26"/>
  <c r="X9" i="26"/>
  <c r="W9" i="26"/>
  <c r="V9" i="26"/>
  <c r="U9" i="26"/>
  <c r="Y8" i="26"/>
  <c r="X8" i="26"/>
  <c r="W8" i="26"/>
  <c r="V8" i="26"/>
  <c r="U8" i="26"/>
  <c r="Y7" i="26"/>
  <c r="X7" i="26"/>
  <c r="W7" i="26"/>
  <c r="V7" i="26"/>
  <c r="U7" i="26"/>
  <c r="Y6" i="26"/>
  <c r="X6" i="26"/>
  <c r="W6" i="26"/>
  <c r="V6" i="26"/>
  <c r="U6" i="26"/>
  <c r="AE6" i="26" s="1"/>
  <c r="Y5" i="26"/>
  <c r="X5" i="26"/>
  <c r="W5" i="26"/>
  <c r="V5" i="26"/>
  <c r="U5" i="26"/>
  <c r="Y4" i="26"/>
  <c r="X4" i="26"/>
  <c r="W4" i="26"/>
  <c r="V4" i="26"/>
  <c r="U4" i="26"/>
  <c r="Y3" i="26"/>
  <c r="X3" i="26"/>
  <c r="W3" i="26"/>
  <c r="V3" i="26"/>
  <c r="U3" i="26"/>
  <c r="Y2" i="26"/>
  <c r="X2" i="26"/>
  <c r="W2" i="26"/>
  <c r="V2" i="26"/>
  <c r="U2" i="26"/>
  <c r="AE2" i="26" s="1"/>
  <c r="AE3" i="26" l="1"/>
  <c r="AE7" i="26"/>
  <c r="AE11" i="26"/>
  <c r="AE15" i="26"/>
  <c r="AE19" i="26"/>
  <c r="AE23" i="26"/>
  <c r="AE27" i="26"/>
  <c r="AE31" i="26"/>
  <c r="AE35" i="26"/>
  <c r="AE39" i="26"/>
  <c r="AE43" i="26"/>
  <c r="AE47" i="26"/>
  <c r="AE51" i="26"/>
  <c r="AE55" i="26"/>
  <c r="AE59" i="26"/>
  <c r="AE63" i="26"/>
  <c r="AE67" i="26"/>
  <c r="AE71" i="26"/>
  <c r="AE75" i="26"/>
  <c r="AE79" i="26"/>
  <c r="AE83" i="26"/>
  <c r="AE87" i="26"/>
  <c r="AE91" i="26"/>
  <c r="AE95" i="26"/>
  <c r="AE99" i="26"/>
  <c r="AE4" i="26"/>
  <c r="AE8" i="26"/>
  <c r="AE12" i="26"/>
  <c r="AE16" i="26"/>
  <c r="AE20" i="26"/>
  <c r="AE24" i="26"/>
  <c r="AE28" i="26"/>
  <c r="AE32" i="26"/>
  <c r="AE36" i="26"/>
  <c r="AE40" i="26"/>
  <c r="AE44" i="26"/>
  <c r="AE48" i="26"/>
  <c r="AE52" i="26"/>
  <c r="AE56" i="26"/>
  <c r="AE60" i="26"/>
  <c r="AE64" i="26"/>
  <c r="AE68" i="26"/>
  <c r="AE72" i="26"/>
  <c r="AE76" i="26"/>
  <c r="AE80" i="26"/>
  <c r="AE84" i="26"/>
  <c r="AE88" i="26"/>
  <c r="AE92" i="26"/>
  <c r="AE96" i="26"/>
  <c r="AE100" i="26"/>
  <c r="AE5" i="26"/>
  <c r="AE9" i="26"/>
  <c r="AE13" i="26"/>
  <c r="AE17" i="26"/>
  <c r="AE21" i="26"/>
  <c r="AE25" i="26"/>
  <c r="AE29" i="26"/>
  <c r="AE33" i="26"/>
  <c r="AE37" i="26"/>
  <c r="AE41" i="26"/>
  <c r="AE45" i="26"/>
  <c r="AE49" i="26"/>
  <c r="AE53" i="26"/>
  <c r="AE57" i="26"/>
  <c r="AE61" i="26"/>
  <c r="AE65" i="26"/>
  <c r="AE69" i="26"/>
  <c r="AE73" i="26"/>
  <c r="AE77" i="26"/>
  <c r="AE81" i="26"/>
  <c r="AE85" i="26"/>
  <c r="AE89" i="26"/>
  <c r="AE93" i="26"/>
  <c r="AE97" i="26"/>
  <c r="AE101" i="26"/>
  <c r="AA101" i="26"/>
  <c r="AA5" i="26"/>
  <c r="AA9" i="26"/>
  <c r="AA13" i="26"/>
  <c r="AA21" i="26"/>
  <c r="AA25" i="26"/>
  <c r="AA29" i="26"/>
  <c r="AA37" i="26"/>
  <c r="AA41" i="26"/>
  <c r="AA53" i="26"/>
  <c r="AA6" i="26"/>
  <c r="AA34" i="26"/>
  <c r="AA17" i="26"/>
  <c r="AA33" i="26"/>
  <c r="AA45" i="26"/>
  <c r="AA49" i="26"/>
  <c r="AA57" i="26"/>
  <c r="AA61" i="26"/>
  <c r="AA65" i="26"/>
  <c r="AA69" i="26"/>
  <c r="AA73" i="26"/>
  <c r="AA77" i="26"/>
  <c r="AA81" i="26"/>
  <c r="AA85" i="26"/>
  <c r="AA89" i="26"/>
  <c r="AA93" i="26"/>
  <c r="AA97" i="26"/>
  <c r="AA18" i="26"/>
  <c r="AA22" i="26"/>
  <c r="AA26" i="26"/>
  <c r="AA38" i="26"/>
  <c r="AA42" i="26"/>
  <c r="AA46" i="26"/>
  <c r="AA50" i="26"/>
  <c r="AA54" i="26"/>
  <c r="AA58" i="26"/>
  <c r="AA62" i="26"/>
  <c r="AA66" i="26"/>
  <c r="AA70" i="26"/>
  <c r="AA74" i="26"/>
  <c r="AA78" i="26"/>
  <c r="AA82" i="26"/>
  <c r="AA86" i="26"/>
  <c r="AA90" i="26"/>
  <c r="AA2" i="26"/>
  <c r="AA10" i="26"/>
  <c r="AA14" i="26"/>
  <c r="AA30" i="26"/>
  <c r="AA94" i="26"/>
  <c r="AA98" i="26"/>
  <c r="AA3" i="26"/>
  <c r="AA7" i="26"/>
  <c r="AA11" i="26"/>
  <c r="AA15" i="26"/>
  <c r="AA19" i="26"/>
  <c r="AA23" i="26"/>
  <c r="AA27" i="26"/>
  <c r="AA31" i="26"/>
  <c r="AA35" i="26"/>
  <c r="AA39" i="26"/>
  <c r="AA43" i="26"/>
  <c r="AA47" i="26"/>
  <c r="AA51" i="26"/>
  <c r="AA55" i="26"/>
  <c r="AA59" i="26"/>
  <c r="AA63" i="26"/>
  <c r="AA67" i="26"/>
  <c r="AA71" i="26"/>
  <c r="AA75" i="26"/>
  <c r="AA79" i="26"/>
  <c r="AA83" i="26"/>
  <c r="AA87" i="26"/>
  <c r="AA91" i="26"/>
  <c r="AA95" i="26"/>
  <c r="AA99" i="26"/>
  <c r="AA4" i="26"/>
  <c r="AA8" i="26"/>
  <c r="AA12" i="26"/>
  <c r="AA16" i="26"/>
  <c r="AA20" i="26"/>
  <c r="AA24" i="26"/>
  <c r="AA28" i="26"/>
  <c r="AA32" i="26"/>
  <c r="AA36" i="26"/>
  <c r="AA40" i="26"/>
  <c r="AA44" i="26"/>
  <c r="AA48" i="26"/>
  <c r="AA52" i="26"/>
  <c r="AA56" i="26"/>
  <c r="AA60" i="26"/>
  <c r="AA64" i="26"/>
  <c r="AA68" i="26"/>
  <c r="AA72" i="26"/>
  <c r="AA76" i="26"/>
  <c r="AA80" i="26"/>
  <c r="AA84" i="26"/>
  <c r="AA88" i="26"/>
  <c r="AA92" i="26"/>
  <c r="AA96" i="26"/>
  <c r="AA100" i="26"/>
  <c r="AD3" i="26"/>
  <c r="AC8" i="26"/>
  <c r="AD11" i="26"/>
  <c r="AC12" i="26"/>
  <c r="AD15" i="26"/>
  <c r="AC16" i="26"/>
  <c r="AD19" i="26"/>
  <c r="AC20" i="26"/>
  <c r="AD23" i="26"/>
  <c r="AC24" i="26"/>
  <c r="AD27" i="26"/>
  <c r="AC28" i="26"/>
  <c r="AD31" i="26"/>
  <c r="AC32" i="26"/>
  <c r="AD35" i="26"/>
  <c r="AC36" i="26"/>
  <c r="AD39" i="26"/>
  <c r="AD43" i="26"/>
  <c r="AD7" i="26"/>
  <c r="AD54" i="26"/>
  <c r="AC4" i="26"/>
  <c r="AD5" i="26"/>
  <c r="AC18" i="26"/>
  <c r="AC78" i="26"/>
  <c r="AC94" i="26"/>
  <c r="AC70" i="26"/>
  <c r="AC86" i="26"/>
  <c r="AC2" i="26"/>
  <c r="AC74" i="26"/>
  <c r="AC90" i="26"/>
  <c r="AC6" i="26"/>
  <c r="AD9" i="26"/>
  <c r="AC10" i="26"/>
  <c r="AD13" i="26"/>
  <c r="AC14" i="26"/>
  <c r="AD17" i="26"/>
  <c r="AD21" i="26"/>
  <c r="AC22" i="26"/>
  <c r="AD25" i="26"/>
  <c r="AC26" i="26"/>
  <c r="AD29" i="26"/>
  <c r="AC30" i="26"/>
  <c r="AD33" i="26"/>
  <c r="AC38" i="26"/>
  <c r="AC42" i="26"/>
  <c r="AC46" i="26"/>
  <c r="AC54" i="26"/>
  <c r="AC58" i="26"/>
  <c r="AC62" i="26"/>
  <c r="AC50" i="26"/>
  <c r="AD86" i="26"/>
  <c r="AD22" i="26"/>
  <c r="AD50" i="26"/>
  <c r="AD10" i="26"/>
  <c r="AD14" i="26"/>
  <c r="AD18" i="26"/>
  <c r="AD26" i="26"/>
  <c r="AD34" i="26"/>
  <c r="AD42" i="26"/>
  <c r="AD58" i="26"/>
  <c r="AD74" i="26"/>
  <c r="AD90" i="26"/>
  <c r="AC98" i="26"/>
  <c r="AC34" i="26"/>
  <c r="AD70" i="26"/>
  <c r="AD6" i="26"/>
  <c r="AC40" i="26"/>
  <c r="AC44" i="26"/>
  <c r="AD47" i="26"/>
  <c r="AC52" i="26"/>
  <c r="AD55" i="26"/>
  <c r="AC56" i="26"/>
  <c r="AC60" i="26"/>
  <c r="AD63" i="26"/>
  <c r="AC64" i="26"/>
  <c r="AD67" i="26"/>
  <c r="AC68" i="26"/>
  <c r="AD71" i="26"/>
  <c r="AC72" i="26"/>
  <c r="AD75" i="26"/>
  <c r="AC76" i="26"/>
  <c r="AD79" i="26"/>
  <c r="AC80" i="26"/>
  <c r="AD83" i="26"/>
  <c r="AC84" i="26"/>
  <c r="AD87" i="26"/>
  <c r="AC88" i="26"/>
  <c r="AD91" i="26"/>
  <c r="AC92" i="26"/>
  <c r="AD95" i="26"/>
  <c r="AC96" i="26"/>
  <c r="AD99" i="26"/>
  <c r="AC100" i="26"/>
  <c r="AC82" i="26"/>
  <c r="AC48" i="26"/>
  <c r="AD51" i="26"/>
  <c r="AD59" i="26"/>
  <c r="AD4" i="26"/>
  <c r="AC5" i="26"/>
  <c r="AD8" i="26"/>
  <c r="AC9" i="26"/>
  <c r="AD12" i="26"/>
  <c r="AC13" i="26"/>
  <c r="AD16" i="26"/>
  <c r="AC17" i="26"/>
  <c r="AD20" i="26"/>
  <c r="AC21" i="26"/>
  <c r="AD24" i="26"/>
  <c r="AC25" i="26"/>
  <c r="AD28" i="26"/>
  <c r="AC29" i="26"/>
  <c r="AD32" i="26"/>
  <c r="AC33" i="26"/>
  <c r="AD36" i="26"/>
  <c r="AC37" i="26"/>
  <c r="AD40" i="26"/>
  <c r="AC41" i="26"/>
  <c r="AD44" i="26"/>
  <c r="AC45" i="26"/>
  <c r="AD48" i="26"/>
  <c r="AC49" i="26"/>
  <c r="AC66" i="26"/>
  <c r="AD2" i="26"/>
  <c r="AD38" i="26"/>
  <c r="AD37" i="26"/>
  <c r="AD41" i="26"/>
  <c r="AD45" i="26"/>
  <c r="AD49" i="26"/>
  <c r="AD57" i="26"/>
  <c r="AD65" i="26"/>
  <c r="AD81" i="26"/>
  <c r="AD85" i="26"/>
  <c r="AD89" i="26"/>
  <c r="AD93" i="26"/>
  <c r="AD97" i="26"/>
  <c r="AD101" i="26"/>
  <c r="AD94" i="26"/>
  <c r="AD78" i="26"/>
  <c r="AD62" i="26"/>
  <c r="AD46" i="26"/>
  <c r="AD30" i="26"/>
  <c r="AD53" i="26"/>
  <c r="AD61" i="26"/>
  <c r="AD69" i="26"/>
  <c r="AD73" i="26"/>
  <c r="AD77" i="26"/>
  <c r="AC3" i="26"/>
  <c r="AC7" i="26"/>
  <c r="AC11" i="26"/>
  <c r="AC15" i="26"/>
  <c r="AC19" i="26"/>
  <c r="AC23" i="26"/>
  <c r="AC27" i="26"/>
  <c r="AC31" i="26"/>
  <c r="AC35" i="26"/>
  <c r="AC39" i="26"/>
  <c r="AC43" i="26"/>
  <c r="AC47" i="26"/>
  <c r="AC51" i="26"/>
  <c r="AC55" i="26"/>
  <c r="AC59" i="26"/>
  <c r="AC63" i="26"/>
  <c r="AC67" i="26"/>
  <c r="AC71" i="26"/>
  <c r="AC75" i="26"/>
  <c r="AC79" i="26"/>
  <c r="AC83" i="26"/>
  <c r="AC87" i="26"/>
  <c r="AC91" i="26"/>
  <c r="AC95" i="26"/>
  <c r="AC99" i="26"/>
  <c r="AD52" i="26"/>
  <c r="AC53" i="26"/>
  <c r="AD56" i="26"/>
  <c r="AC57" i="26"/>
  <c r="AD60" i="26"/>
  <c r="AC61" i="26"/>
  <c r="AD64" i="26"/>
  <c r="AC65" i="26"/>
  <c r="AD68" i="26"/>
  <c r="AC69" i="26"/>
  <c r="AD72" i="26"/>
  <c r="AC73" i="26"/>
  <c r="AD76" i="26"/>
  <c r="AC77" i="26"/>
  <c r="AD80" i="26"/>
  <c r="AC81" i="26"/>
  <c r="AD84" i="26"/>
  <c r="AC85" i="26"/>
  <c r="AD88" i="26"/>
  <c r="AC89" i="26"/>
  <c r="AD92" i="26"/>
  <c r="AC93" i="26"/>
  <c r="AD96" i="26"/>
  <c r="AC97" i="26"/>
  <c r="AD100" i="26"/>
  <c r="AC101" i="26"/>
  <c r="AD98" i="26"/>
  <c r="AD82" i="26"/>
  <c r="AD66" i="26"/>
  <c r="Z8" i="26"/>
  <c r="Z12" i="26"/>
  <c r="Z16" i="26"/>
  <c r="Z28" i="26"/>
  <c r="Z32" i="26"/>
  <c r="Z36" i="26"/>
  <c r="AB42" i="26"/>
  <c r="Z48" i="26"/>
  <c r="Z60" i="26"/>
  <c r="Z64" i="26"/>
  <c r="Z68" i="26"/>
  <c r="AB74" i="26"/>
  <c r="Z76" i="26"/>
  <c r="Z80" i="26"/>
  <c r="Z84" i="26"/>
  <c r="AB90" i="26"/>
  <c r="Z92" i="26"/>
  <c r="Z96" i="26"/>
  <c r="Z100" i="26"/>
  <c r="AB58" i="26"/>
  <c r="Z40" i="26"/>
  <c r="AB10" i="26"/>
  <c r="Z20" i="26"/>
  <c r="AB26" i="26"/>
  <c r="Z44" i="26"/>
  <c r="Z52" i="26"/>
  <c r="AB3" i="26"/>
  <c r="Z5" i="26"/>
  <c r="AB15" i="26"/>
  <c r="Z21" i="26"/>
  <c r="AB23" i="26"/>
  <c r="AB31" i="26"/>
  <c r="AB35" i="26"/>
  <c r="AB39" i="26"/>
  <c r="Z41" i="26"/>
  <c r="Z49" i="26"/>
  <c r="Z53" i="26"/>
  <c r="Z57" i="26"/>
  <c r="Z61" i="26"/>
  <c r="Z81" i="26"/>
  <c r="Z85" i="26"/>
  <c r="Z89" i="26"/>
  <c r="Z97" i="26"/>
  <c r="Z56" i="26"/>
  <c r="Z24" i="26"/>
  <c r="Z101" i="26"/>
  <c r="Z2" i="26"/>
  <c r="AB4" i="26"/>
  <c r="Z6" i="26"/>
  <c r="AB8" i="26"/>
  <c r="Z10" i="26"/>
  <c r="AB12" i="26"/>
  <c r="Z14" i="26"/>
  <c r="AB16" i="26"/>
  <c r="Z18" i="26"/>
  <c r="AB20" i="26"/>
  <c r="Z22" i="26"/>
  <c r="AB24" i="26"/>
  <c r="Z26" i="26"/>
  <c r="AB28" i="26"/>
  <c r="Z30" i="26"/>
  <c r="AB32" i="26"/>
  <c r="Z34" i="26"/>
  <c r="AB36" i="26"/>
  <c r="Z38" i="26"/>
  <c r="AB40" i="26"/>
  <c r="Z42" i="26"/>
  <c r="AB44" i="26"/>
  <c r="Z46" i="26"/>
  <c r="AB48" i="26"/>
  <c r="Z50" i="26"/>
  <c r="AB52" i="26"/>
  <c r="Z54" i="26"/>
  <c r="AB56" i="26"/>
  <c r="Z58" i="26"/>
  <c r="Z62" i="26"/>
  <c r="Z66" i="26"/>
  <c r="Z70" i="26"/>
  <c r="Z74" i="26"/>
  <c r="Z78" i="26"/>
  <c r="Z82" i="26"/>
  <c r="Z86" i="26"/>
  <c r="Z90" i="26"/>
  <c r="Z94" i="26"/>
  <c r="Z98" i="26"/>
  <c r="Z4" i="26"/>
  <c r="AB11" i="26"/>
  <c r="Z25" i="26"/>
  <c r="AB27" i="26"/>
  <c r="Z29" i="26"/>
  <c r="Z33" i="26"/>
  <c r="Z37" i="26"/>
  <c r="Z45" i="26"/>
  <c r="Z65" i="26"/>
  <c r="Z69" i="26"/>
  <c r="Z73" i="26"/>
  <c r="Z77" i="26"/>
  <c r="Z93" i="26"/>
  <c r="Z88" i="26"/>
  <c r="Z72" i="26"/>
  <c r="Z3" i="26"/>
  <c r="AB5" i="26"/>
  <c r="Z7" i="26"/>
  <c r="AB9" i="26"/>
  <c r="Z11" i="26"/>
  <c r="AB13" i="26"/>
  <c r="Z15" i="26"/>
  <c r="AB17" i="26"/>
  <c r="Z19" i="26"/>
  <c r="AB21" i="26"/>
  <c r="Z23" i="26"/>
  <c r="AB25" i="26"/>
  <c r="Z27" i="26"/>
  <c r="AB29" i="26"/>
  <c r="Z31" i="26"/>
  <c r="AB33" i="26"/>
  <c r="Z35" i="26"/>
  <c r="AB37" i="26"/>
  <c r="Z39" i="26"/>
  <c r="AB41" i="26"/>
  <c r="Z43" i="26"/>
  <c r="AB45" i="26"/>
  <c r="Z47" i="26"/>
  <c r="AB49" i="26"/>
  <c r="Z51" i="26"/>
  <c r="Z55" i="26"/>
  <c r="Z59" i="26"/>
  <c r="Z63" i="26"/>
  <c r="Z67" i="26"/>
  <c r="Z71" i="26"/>
  <c r="Z75" i="26"/>
  <c r="Z79" i="26"/>
  <c r="Z83" i="26"/>
  <c r="Z87" i="26"/>
  <c r="Z91" i="26"/>
  <c r="Z95" i="26"/>
  <c r="Z99" i="26"/>
  <c r="AB7" i="26"/>
  <c r="Z9" i="26"/>
  <c r="Z13" i="26"/>
  <c r="Z17" i="26"/>
  <c r="AB19" i="26"/>
  <c r="AB2" i="26"/>
  <c r="AB6" i="26"/>
  <c r="AB14" i="26"/>
  <c r="AB18" i="26"/>
  <c r="AB22" i="26"/>
  <c r="AB30" i="26"/>
  <c r="AB34" i="26"/>
  <c r="AB38" i="26"/>
  <c r="AB46" i="26"/>
  <c r="AB50" i="26"/>
  <c r="AB54" i="26"/>
  <c r="AB62" i="26"/>
  <c r="AB66" i="26"/>
  <c r="AB70" i="26"/>
  <c r="AB78" i="26"/>
  <c r="AB82" i="26"/>
  <c r="AB86" i="26"/>
  <c r="AB94" i="26"/>
  <c r="AB98" i="26"/>
  <c r="AB43" i="26"/>
  <c r="AB47" i="26"/>
  <c r="AB51" i="26"/>
  <c r="AB55" i="26"/>
  <c r="AB59" i="26"/>
  <c r="AB63" i="26"/>
  <c r="AB67" i="26"/>
  <c r="AB71" i="26"/>
  <c r="AB75" i="26"/>
  <c r="AB79" i="26"/>
  <c r="AB83" i="26"/>
  <c r="AB87" i="26"/>
  <c r="AB91" i="26"/>
  <c r="AB95" i="26"/>
  <c r="AB99" i="26"/>
  <c r="AB60" i="26"/>
  <c r="AB64" i="26"/>
  <c r="AB68" i="26"/>
  <c r="AB72" i="26"/>
  <c r="AB76" i="26"/>
  <c r="AB80" i="26"/>
  <c r="AB84" i="26"/>
  <c r="AB88" i="26"/>
  <c r="AB92" i="26"/>
  <c r="AB96" i="26"/>
  <c r="AB100" i="26"/>
  <c r="AB53" i="26"/>
  <c r="AB57" i="26"/>
  <c r="AB61" i="26"/>
  <c r="AB65" i="26"/>
  <c r="AB69" i="26"/>
  <c r="AB73" i="26"/>
  <c r="AB77" i="26"/>
  <c r="AB81" i="26"/>
  <c r="AB85" i="26"/>
  <c r="AB89" i="26"/>
  <c r="AB93" i="26"/>
  <c r="AB97" i="26"/>
  <c r="AB101" i="26"/>
  <c r="G4" i="3" l="1"/>
  <c r="G10" i="3"/>
  <c r="A6" i="6"/>
  <c r="A5" i="6"/>
  <c r="A4" i="6"/>
  <c r="A3" i="6"/>
  <c r="A2" i="6"/>
  <c r="F1" i="6"/>
  <c r="E1" i="6"/>
  <c r="D1" i="6"/>
  <c r="C1" i="6"/>
  <c r="B1" i="6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B2" i="5"/>
  <c r="J2" i="5" s="1"/>
  <c r="B3" i="5"/>
  <c r="J3" i="5" s="1"/>
  <c r="B4" i="5"/>
  <c r="J4" i="5" s="1"/>
  <c r="B5" i="5"/>
  <c r="J5" i="5" s="1"/>
  <c r="B6" i="5"/>
  <c r="B7" i="5"/>
  <c r="J7" i="5" s="1"/>
  <c r="B8" i="5"/>
  <c r="J8" i="5" s="1"/>
  <c r="B9" i="5"/>
  <c r="J9" i="5" s="1"/>
  <c r="B10" i="5"/>
  <c r="J10" i="5" s="1"/>
  <c r="B11" i="5"/>
  <c r="J11" i="5" s="1"/>
  <c r="B12" i="5"/>
  <c r="J12" i="5" s="1"/>
  <c r="B13" i="5"/>
  <c r="J13" i="5" s="1"/>
  <c r="B14" i="5"/>
  <c r="J14" i="5" s="1"/>
  <c r="B15" i="5"/>
  <c r="J15" i="5" s="1"/>
  <c r="B16" i="5"/>
  <c r="J16" i="5" s="1"/>
  <c r="B17" i="5"/>
  <c r="J17" i="5" s="1"/>
  <c r="B18" i="5"/>
  <c r="J18" i="5" s="1"/>
  <c r="B19" i="5"/>
  <c r="J19" i="5" s="1"/>
  <c r="B20" i="5"/>
  <c r="J20" i="5" s="1"/>
  <c r="B21" i="5"/>
  <c r="J21" i="5" s="1"/>
  <c r="B22" i="5"/>
  <c r="J22" i="5" s="1"/>
  <c r="B23" i="5"/>
  <c r="J23" i="5" s="1"/>
  <c r="B24" i="5"/>
  <c r="J24" i="5" s="1"/>
  <c r="B25" i="5"/>
  <c r="J25" i="5" s="1"/>
  <c r="B26" i="5"/>
  <c r="J26" i="5" s="1"/>
  <c r="B27" i="5"/>
  <c r="J27" i="5" s="1"/>
  <c r="B28" i="5"/>
  <c r="J28" i="5" s="1"/>
  <c r="B29" i="5"/>
  <c r="J29" i="5" s="1"/>
  <c r="B30" i="5"/>
  <c r="J30" i="5" s="1"/>
  <c r="B31" i="5"/>
  <c r="J31" i="5" s="1"/>
  <c r="B32" i="5"/>
  <c r="J32" i="5" s="1"/>
  <c r="B33" i="5"/>
  <c r="J33" i="5" s="1"/>
  <c r="B34" i="5"/>
  <c r="J34" i="5" s="1"/>
  <c r="B35" i="5"/>
  <c r="J35" i="5" s="1"/>
  <c r="B36" i="5"/>
  <c r="J36" i="5" s="1"/>
  <c r="B37" i="5"/>
  <c r="J37" i="5" s="1"/>
  <c r="B38" i="5"/>
  <c r="J38" i="5" s="1"/>
  <c r="B39" i="5"/>
  <c r="J39" i="5" s="1"/>
  <c r="B40" i="5"/>
  <c r="J40" i="5" s="1"/>
  <c r="B41" i="5"/>
  <c r="J41" i="5" s="1"/>
  <c r="B42" i="5"/>
  <c r="J42" i="5" s="1"/>
  <c r="B43" i="5"/>
  <c r="J43" i="5" s="1"/>
  <c r="B44" i="5"/>
  <c r="J44" i="5" s="1"/>
  <c r="B45" i="5"/>
  <c r="J45" i="5" s="1"/>
  <c r="B46" i="5"/>
  <c r="J46" i="5" s="1"/>
  <c r="B47" i="5"/>
  <c r="J47" i="5" s="1"/>
  <c r="B48" i="5"/>
  <c r="J48" i="5" s="1"/>
  <c r="B49" i="5"/>
  <c r="J49" i="5" s="1"/>
  <c r="B50" i="5"/>
  <c r="J50" i="5" s="1"/>
  <c r="B51" i="5"/>
  <c r="J51" i="5" s="1"/>
  <c r="B52" i="5"/>
  <c r="J52" i="5" s="1"/>
  <c r="B53" i="5"/>
  <c r="J53" i="5" s="1"/>
  <c r="B54" i="5"/>
  <c r="J54" i="5" s="1"/>
  <c r="B55" i="5"/>
  <c r="J55" i="5" s="1"/>
  <c r="B56" i="5"/>
  <c r="J56" i="5" s="1"/>
  <c r="B57" i="5"/>
  <c r="J57" i="5" s="1"/>
  <c r="B58" i="5"/>
  <c r="J58" i="5" s="1"/>
  <c r="B59" i="5"/>
  <c r="J59" i="5" s="1"/>
  <c r="B60" i="5"/>
  <c r="J60" i="5" s="1"/>
  <c r="B61" i="5"/>
  <c r="J61" i="5" s="1"/>
  <c r="B62" i="5"/>
  <c r="J62" i="5" s="1"/>
  <c r="B63" i="5"/>
  <c r="J63" i="5" s="1"/>
  <c r="B64" i="5"/>
  <c r="J64" i="5" s="1"/>
  <c r="B65" i="5"/>
  <c r="J65" i="5" s="1"/>
  <c r="B66" i="5"/>
  <c r="J66" i="5" s="1"/>
  <c r="B67" i="5"/>
  <c r="J67" i="5" s="1"/>
  <c r="B68" i="5"/>
  <c r="J68" i="5" s="1"/>
  <c r="B69" i="5"/>
  <c r="J69" i="5" s="1"/>
  <c r="B70" i="5"/>
  <c r="J70" i="5" s="1"/>
  <c r="B71" i="5"/>
  <c r="J71" i="5" s="1"/>
  <c r="B72" i="5"/>
  <c r="J72" i="5" s="1"/>
  <c r="B73" i="5"/>
  <c r="J73" i="5" s="1"/>
  <c r="B74" i="5"/>
  <c r="J74" i="5" s="1"/>
  <c r="B75" i="5"/>
  <c r="J75" i="5" s="1"/>
  <c r="B76" i="5"/>
  <c r="J76" i="5" s="1"/>
  <c r="B77" i="5"/>
  <c r="J77" i="5" s="1"/>
  <c r="B78" i="5"/>
  <c r="J78" i="5" s="1"/>
  <c r="B79" i="5"/>
  <c r="J79" i="5" s="1"/>
  <c r="B80" i="5"/>
  <c r="J80" i="5" s="1"/>
  <c r="B81" i="5"/>
  <c r="J81" i="5" s="1"/>
  <c r="B82" i="5"/>
  <c r="J82" i="5" s="1"/>
  <c r="B83" i="5"/>
  <c r="J83" i="5" s="1"/>
  <c r="B84" i="5"/>
  <c r="J84" i="5" s="1"/>
  <c r="B85" i="5"/>
  <c r="J85" i="5" s="1"/>
  <c r="B86" i="5"/>
  <c r="J86" i="5" s="1"/>
  <c r="B87" i="5"/>
  <c r="J87" i="5" s="1"/>
  <c r="B88" i="5"/>
  <c r="J88" i="5" s="1"/>
  <c r="B89" i="5"/>
  <c r="J89" i="5" s="1"/>
  <c r="B90" i="5"/>
  <c r="J90" i="5" s="1"/>
  <c r="B91" i="5"/>
  <c r="J91" i="5" s="1"/>
  <c r="B92" i="5"/>
  <c r="J92" i="5" s="1"/>
  <c r="B93" i="5"/>
  <c r="J93" i="5" s="1"/>
  <c r="B94" i="5"/>
  <c r="J94" i="5" s="1"/>
  <c r="B95" i="5"/>
  <c r="J95" i="5" s="1"/>
  <c r="B96" i="5"/>
  <c r="J96" i="5" s="1"/>
  <c r="B97" i="5"/>
  <c r="J97" i="5" s="1"/>
  <c r="B98" i="5"/>
  <c r="J98" i="5" s="1"/>
  <c r="B99" i="5"/>
  <c r="J99" i="5" s="1"/>
  <c r="B100" i="5"/>
  <c r="J100" i="5" s="1"/>
  <c r="B101" i="5"/>
  <c r="J101" i="5" s="1"/>
  <c r="H2" i="5" l="1"/>
  <c r="G25" i="3"/>
  <c r="G22" i="3"/>
  <c r="G13" i="3"/>
  <c r="G19" i="3"/>
  <c r="U6" i="9"/>
  <c r="U3" i="9"/>
  <c r="G7" i="3"/>
  <c r="G16" i="3"/>
  <c r="P100" i="5"/>
  <c r="Q100" i="5"/>
  <c r="O94" i="5"/>
  <c r="P85" i="5"/>
  <c r="P69" i="5"/>
  <c r="P53" i="5"/>
  <c r="P37" i="5"/>
  <c r="P21" i="5"/>
  <c r="P87" i="5"/>
  <c r="P71" i="5"/>
  <c r="P55" i="5"/>
  <c r="P39" i="5"/>
  <c r="P15" i="5"/>
  <c r="P9" i="5"/>
  <c r="P23" i="5"/>
  <c r="P25" i="5"/>
  <c r="P17" i="5"/>
  <c r="Q85" i="5"/>
  <c r="Q69" i="5"/>
  <c r="Q53" i="5"/>
  <c r="Q37" i="5"/>
  <c r="Q21" i="5"/>
  <c r="Q87" i="5"/>
  <c r="Q71" i="5"/>
  <c r="Q55" i="5"/>
  <c r="Q39" i="5"/>
  <c r="Q15" i="5"/>
  <c r="Q9" i="5"/>
  <c r="Q23" i="5"/>
  <c r="Q25" i="5"/>
  <c r="Q17" i="5"/>
  <c r="P101" i="5"/>
  <c r="P97" i="5"/>
  <c r="P81" i="5"/>
  <c r="P65" i="5"/>
  <c r="P49" i="5"/>
  <c r="P33" i="5"/>
  <c r="P99" i="5"/>
  <c r="P83" i="5"/>
  <c r="P67" i="5"/>
  <c r="P51" i="5"/>
  <c r="P35" i="5"/>
  <c r="P19" i="5"/>
  <c r="Q101" i="5"/>
  <c r="Q97" i="5"/>
  <c r="Q81" i="5"/>
  <c r="Q65" i="5"/>
  <c r="Q49" i="5"/>
  <c r="Q33" i="5"/>
  <c r="Q99" i="5"/>
  <c r="Q83" i="5"/>
  <c r="Q67" i="5"/>
  <c r="Q51" i="5"/>
  <c r="Q35" i="5"/>
  <c r="Q19" i="5"/>
  <c r="Q7" i="5"/>
  <c r="Q93" i="5"/>
  <c r="Q77" i="5"/>
  <c r="Q61" i="5"/>
  <c r="Q45" i="5"/>
  <c r="Q29" i="5"/>
  <c r="Q95" i="5"/>
  <c r="Q79" i="5"/>
  <c r="Q63" i="5"/>
  <c r="Q47" i="5"/>
  <c r="Q31" i="5"/>
  <c r="Q27" i="5"/>
  <c r="Q13" i="5"/>
  <c r="Q5" i="5"/>
  <c r="Q98" i="5"/>
  <c r="Q89" i="5"/>
  <c r="Q73" i="5"/>
  <c r="Q57" i="5"/>
  <c r="Q41" i="5"/>
  <c r="Q91" i="5"/>
  <c r="Q75" i="5"/>
  <c r="Q59" i="5"/>
  <c r="Q43" i="5"/>
  <c r="Q3" i="5"/>
  <c r="Q11" i="5"/>
  <c r="O62" i="5"/>
  <c r="O30" i="5"/>
  <c r="O69" i="5"/>
  <c r="O37" i="5"/>
  <c r="O87" i="5"/>
  <c r="O55" i="5"/>
  <c r="O15" i="5"/>
  <c r="O68" i="5"/>
  <c r="O23" i="5"/>
  <c r="P7" i="5"/>
  <c r="J6" i="5"/>
  <c r="B4" i="6"/>
  <c r="B3" i="6"/>
  <c r="B6" i="6"/>
  <c r="B2" i="6"/>
  <c r="B5" i="6"/>
  <c r="K98" i="5"/>
  <c r="N94" i="5"/>
  <c r="K94" i="5"/>
  <c r="N78" i="5"/>
  <c r="K90" i="5"/>
  <c r="N62" i="5"/>
  <c r="K86" i="5"/>
  <c r="N46" i="5"/>
  <c r="K82" i="5"/>
  <c r="N30" i="5"/>
  <c r="K78" i="5"/>
  <c r="N85" i="5"/>
  <c r="K74" i="5"/>
  <c r="N69" i="5"/>
  <c r="K70" i="5"/>
  <c r="N53" i="5"/>
  <c r="K66" i="5"/>
  <c r="N37" i="5"/>
  <c r="K62" i="5"/>
  <c r="N21" i="5"/>
  <c r="K58" i="5"/>
  <c r="N87" i="5"/>
  <c r="K54" i="5"/>
  <c r="N71" i="5"/>
  <c r="K50" i="5"/>
  <c r="N55" i="5"/>
  <c r="K46" i="5"/>
  <c r="N39" i="5"/>
  <c r="K42" i="5"/>
  <c r="N15" i="5"/>
  <c r="K38" i="5"/>
  <c r="N84" i="5"/>
  <c r="K34" i="5"/>
  <c r="N68" i="5"/>
  <c r="K30" i="5"/>
  <c r="N52" i="5"/>
  <c r="K26" i="5"/>
  <c r="N36" i="5"/>
  <c r="K22" i="5"/>
  <c r="N9" i="5"/>
  <c r="K18" i="5"/>
  <c r="N23" i="5"/>
  <c r="K14" i="5"/>
  <c r="N8" i="5"/>
  <c r="K10" i="5"/>
  <c r="N25" i="5"/>
  <c r="K6" i="5"/>
  <c r="C3" i="6"/>
  <c r="C6" i="6"/>
  <c r="C2" i="6"/>
  <c r="C5" i="6"/>
  <c r="C4" i="6"/>
  <c r="N2" i="5"/>
  <c r="K2" i="5"/>
  <c r="N17" i="5"/>
  <c r="O78" i="5"/>
  <c r="O46" i="5"/>
  <c r="O85" i="5"/>
  <c r="O53" i="5"/>
  <c r="O21" i="5"/>
  <c r="O71" i="5"/>
  <c r="O39" i="5"/>
  <c r="O84" i="5"/>
  <c r="O52" i="5"/>
  <c r="O9" i="5"/>
  <c r="O25" i="5"/>
  <c r="O17" i="5"/>
  <c r="K101" i="5"/>
  <c r="N101" i="5"/>
  <c r="K97" i="5"/>
  <c r="N90" i="5"/>
  <c r="K93" i="5"/>
  <c r="N74" i="5"/>
  <c r="K89" i="5"/>
  <c r="N58" i="5"/>
  <c r="K85" i="5"/>
  <c r="N42" i="5"/>
  <c r="K81" i="5"/>
  <c r="N97" i="5"/>
  <c r="K77" i="5"/>
  <c r="N81" i="5"/>
  <c r="K73" i="5"/>
  <c r="N65" i="5"/>
  <c r="K69" i="5"/>
  <c r="N49" i="5"/>
  <c r="K65" i="5"/>
  <c r="N33" i="5"/>
  <c r="K61" i="5"/>
  <c r="N99" i="5"/>
  <c r="K57" i="5"/>
  <c r="N83" i="5"/>
  <c r="K53" i="5"/>
  <c r="N67" i="5"/>
  <c r="K49" i="5"/>
  <c r="N51" i="5"/>
  <c r="K45" i="5"/>
  <c r="N35" i="5"/>
  <c r="G41" i="5"/>
  <c r="N96" i="5"/>
  <c r="K37" i="5"/>
  <c r="N80" i="5"/>
  <c r="K33" i="5"/>
  <c r="N64" i="5"/>
  <c r="K29" i="5"/>
  <c r="N48" i="5"/>
  <c r="G25" i="5"/>
  <c r="N32" i="5"/>
  <c r="K21" i="5"/>
  <c r="N12" i="5"/>
  <c r="K17" i="5"/>
  <c r="N14" i="5"/>
  <c r="K13" i="5"/>
  <c r="N19" i="5"/>
  <c r="G9" i="5"/>
  <c r="N7" i="5"/>
  <c r="K5" i="5"/>
  <c r="N24" i="5"/>
  <c r="O101" i="5"/>
  <c r="O90" i="5"/>
  <c r="O74" i="5"/>
  <c r="O58" i="5"/>
  <c r="O42" i="5"/>
  <c r="O97" i="5"/>
  <c r="O81" i="5"/>
  <c r="O65" i="5"/>
  <c r="O49" i="5"/>
  <c r="O33" i="5"/>
  <c r="O99" i="5"/>
  <c r="O83" i="5"/>
  <c r="O67" i="5"/>
  <c r="O51" i="5"/>
  <c r="O35" i="5"/>
  <c r="O19" i="5"/>
  <c r="O7" i="5"/>
  <c r="K100" i="5"/>
  <c r="N100" i="5"/>
  <c r="K96" i="5"/>
  <c r="N86" i="5"/>
  <c r="K92" i="5"/>
  <c r="N70" i="5"/>
  <c r="K88" i="5"/>
  <c r="N54" i="5"/>
  <c r="K84" i="5"/>
  <c r="N38" i="5"/>
  <c r="K80" i="5"/>
  <c r="N93" i="5"/>
  <c r="K76" i="5"/>
  <c r="N77" i="5"/>
  <c r="K72" i="5"/>
  <c r="N61" i="5"/>
  <c r="K68" i="5"/>
  <c r="N45" i="5"/>
  <c r="K64" i="5"/>
  <c r="N29" i="5"/>
  <c r="K60" i="5"/>
  <c r="N95" i="5"/>
  <c r="K56" i="5"/>
  <c r="N79" i="5"/>
  <c r="K52" i="5"/>
  <c r="N63" i="5"/>
  <c r="K48" i="5"/>
  <c r="N47" i="5"/>
  <c r="K44" i="5"/>
  <c r="N31" i="5"/>
  <c r="K40" i="5"/>
  <c r="N92" i="5"/>
  <c r="K36" i="5"/>
  <c r="N76" i="5"/>
  <c r="K32" i="5"/>
  <c r="N60" i="5"/>
  <c r="K28" i="5"/>
  <c r="N44" i="5"/>
  <c r="K24" i="5"/>
  <c r="N28" i="5"/>
  <c r="K20" i="5"/>
  <c r="N27" i="5"/>
  <c r="K16" i="5"/>
  <c r="N4" i="5"/>
  <c r="K12" i="5"/>
  <c r="N13" i="5"/>
  <c r="K8" i="5"/>
  <c r="N18" i="5"/>
  <c r="K4" i="5"/>
  <c r="N5" i="5"/>
  <c r="O100" i="5"/>
  <c r="O86" i="5"/>
  <c r="O70" i="5"/>
  <c r="O54" i="5"/>
  <c r="O38" i="5"/>
  <c r="O93" i="5"/>
  <c r="O77" i="5"/>
  <c r="O61" i="5"/>
  <c r="O45" i="5"/>
  <c r="O29" i="5"/>
  <c r="O95" i="5"/>
  <c r="O79" i="5"/>
  <c r="O63" i="5"/>
  <c r="O47" i="5"/>
  <c r="O31" i="5"/>
  <c r="O92" i="5"/>
  <c r="O76" i="5"/>
  <c r="O60" i="5"/>
  <c r="O44" i="5"/>
  <c r="O28" i="5"/>
  <c r="O27" i="5"/>
  <c r="O4" i="5"/>
  <c r="O13" i="5"/>
  <c r="O18" i="5"/>
  <c r="O5" i="5"/>
  <c r="P86" i="5"/>
  <c r="P38" i="5"/>
  <c r="P77" i="5"/>
  <c r="P45" i="5"/>
  <c r="P95" i="5"/>
  <c r="P63" i="5"/>
  <c r="P31" i="5"/>
  <c r="P76" i="5"/>
  <c r="P28" i="5"/>
  <c r="P70" i="5"/>
  <c r="P54" i="5"/>
  <c r="P93" i="5"/>
  <c r="P61" i="5"/>
  <c r="P29" i="5"/>
  <c r="P79" i="5"/>
  <c r="P47" i="5"/>
  <c r="P92" i="5"/>
  <c r="P60" i="5"/>
  <c r="P44" i="5"/>
  <c r="P27" i="5"/>
  <c r="P4" i="5"/>
  <c r="P13" i="5"/>
  <c r="P18" i="5"/>
  <c r="P5" i="5"/>
  <c r="K99" i="5"/>
  <c r="N98" i="5"/>
  <c r="K95" i="5"/>
  <c r="N82" i="5"/>
  <c r="K91" i="5"/>
  <c r="N66" i="5"/>
  <c r="K87" i="5"/>
  <c r="N50" i="5"/>
  <c r="K83" i="5"/>
  <c r="N34" i="5"/>
  <c r="K79" i="5"/>
  <c r="N89" i="5"/>
  <c r="K75" i="5"/>
  <c r="N73" i="5"/>
  <c r="K71" i="5"/>
  <c r="N57" i="5"/>
  <c r="K67" i="5"/>
  <c r="N41" i="5"/>
  <c r="K63" i="5"/>
  <c r="N16" i="5"/>
  <c r="K59" i="5"/>
  <c r="N91" i="5"/>
  <c r="K55" i="5"/>
  <c r="N75" i="5"/>
  <c r="K51" i="5"/>
  <c r="N59" i="5"/>
  <c r="K47" i="5"/>
  <c r="N43" i="5"/>
  <c r="K43" i="5"/>
  <c r="N22" i="5"/>
  <c r="K39" i="5"/>
  <c r="N88" i="5"/>
  <c r="K35" i="5"/>
  <c r="N72" i="5"/>
  <c r="K31" i="5"/>
  <c r="N56" i="5"/>
  <c r="K27" i="5"/>
  <c r="N40" i="5"/>
  <c r="K23" i="5"/>
  <c r="N20" i="5"/>
  <c r="K19" i="5"/>
  <c r="N6" i="5"/>
  <c r="K15" i="5"/>
  <c r="N26" i="5"/>
  <c r="K11" i="5"/>
  <c r="N3" i="5"/>
  <c r="K7" i="5"/>
  <c r="N11" i="5"/>
  <c r="K3" i="5"/>
  <c r="N10" i="5"/>
  <c r="O98" i="5"/>
  <c r="O82" i="5"/>
  <c r="O66" i="5"/>
  <c r="O50" i="5"/>
  <c r="O34" i="5"/>
  <c r="O89" i="5"/>
  <c r="O73" i="5"/>
  <c r="O57" i="5"/>
  <c r="O41" i="5"/>
  <c r="O16" i="5"/>
  <c r="O91" i="5"/>
  <c r="O75" i="5"/>
  <c r="O59" i="5"/>
  <c r="O43" i="5"/>
  <c r="O22" i="5"/>
  <c r="O88" i="5"/>
  <c r="O72" i="5"/>
  <c r="O56" i="5"/>
  <c r="O40" i="5"/>
  <c r="O20" i="5"/>
  <c r="O6" i="5"/>
  <c r="O26" i="5"/>
  <c r="O3" i="5"/>
  <c r="O11" i="5"/>
  <c r="O10" i="5"/>
  <c r="P98" i="5"/>
  <c r="P82" i="5"/>
  <c r="P66" i="5"/>
  <c r="P50" i="5"/>
  <c r="P34" i="5"/>
  <c r="P89" i="5"/>
  <c r="P73" i="5"/>
  <c r="P57" i="5"/>
  <c r="P41" i="5"/>
  <c r="P16" i="5"/>
  <c r="P91" i="5"/>
  <c r="P75" i="5"/>
  <c r="P59" i="5"/>
  <c r="P43" i="5"/>
  <c r="P22" i="5"/>
  <c r="P88" i="5"/>
  <c r="P72" i="5"/>
  <c r="P56" i="5"/>
  <c r="P40" i="5"/>
  <c r="P20" i="5"/>
  <c r="P6" i="5"/>
  <c r="P26" i="5"/>
  <c r="P3" i="5"/>
  <c r="P11" i="5"/>
  <c r="P10" i="5"/>
  <c r="O96" i="5"/>
  <c r="O80" i="5"/>
  <c r="O64" i="5"/>
  <c r="O48" i="5"/>
  <c r="O32" i="5"/>
  <c r="O12" i="5"/>
  <c r="O14" i="5"/>
  <c r="O24" i="5"/>
  <c r="P90" i="5"/>
  <c r="P74" i="5"/>
  <c r="P58" i="5"/>
  <c r="P42" i="5"/>
  <c r="P96" i="5"/>
  <c r="P80" i="5"/>
  <c r="P64" i="5"/>
  <c r="P48" i="5"/>
  <c r="P32" i="5"/>
  <c r="P12" i="5"/>
  <c r="P14" i="5"/>
  <c r="P24" i="5"/>
  <c r="Q90" i="5"/>
  <c r="Q74" i="5"/>
  <c r="Q58" i="5"/>
  <c r="Q42" i="5"/>
  <c r="Q96" i="5"/>
  <c r="Q80" i="5"/>
  <c r="Q64" i="5"/>
  <c r="Q48" i="5"/>
  <c r="Q32" i="5"/>
  <c r="Q12" i="5"/>
  <c r="Q14" i="5"/>
  <c r="Q24" i="5"/>
  <c r="Q86" i="5"/>
  <c r="Q70" i="5"/>
  <c r="Q54" i="5"/>
  <c r="Q38" i="5"/>
  <c r="Q92" i="5"/>
  <c r="Q76" i="5"/>
  <c r="Q60" i="5"/>
  <c r="Q44" i="5"/>
  <c r="Q28" i="5"/>
  <c r="Q4" i="5"/>
  <c r="Q18" i="5"/>
  <c r="Q82" i="5"/>
  <c r="Q66" i="5"/>
  <c r="Q50" i="5"/>
  <c r="Q34" i="5"/>
  <c r="Q16" i="5"/>
  <c r="Q22" i="5"/>
  <c r="Q88" i="5"/>
  <c r="Q72" i="5"/>
  <c r="Q56" i="5"/>
  <c r="Q40" i="5"/>
  <c r="Q20" i="5"/>
  <c r="Q6" i="5"/>
  <c r="Q26" i="5"/>
  <c r="Q10" i="5"/>
  <c r="O36" i="5"/>
  <c r="O8" i="5"/>
  <c r="D6" i="6"/>
  <c r="D2" i="6"/>
  <c r="D5" i="6"/>
  <c r="O2" i="5"/>
  <c r="D4" i="6"/>
  <c r="D3" i="6"/>
  <c r="P94" i="5"/>
  <c r="P78" i="5"/>
  <c r="P62" i="5"/>
  <c r="P46" i="5"/>
  <c r="P30" i="5"/>
  <c r="P84" i="5"/>
  <c r="P68" i="5"/>
  <c r="P52" i="5"/>
  <c r="P36" i="5"/>
  <c r="P8" i="5"/>
  <c r="E5" i="6"/>
  <c r="E4" i="6"/>
  <c r="P2" i="5"/>
  <c r="E3" i="6"/>
  <c r="E6" i="6"/>
  <c r="E2" i="6"/>
  <c r="Q94" i="5"/>
  <c r="Q78" i="5"/>
  <c r="Q62" i="5"/>
  <c r="Q46" i="5"/>
  <c r="Q30" i="5"/>
  <c r="Q84" i="5"/>
  <c r="Q68" i="5"/>
  <c r="Q52" i="5"/>
  <c r="Q36" i="5"/>
  <c r="Q8" i="5"/>
  <c r="F4" i="6"/>
  <c r="F3" i="6"/>
  <c r="Q2" i="5"/>
  <c r="F6" i="6"/>
  <c r="F2" i="6"/>
  <c r="F5" i="6"/>
  <c r="M94" i="5"/>
  <c r="M82" i="5"/>
  <c r="M70" i="5"/>
  <c r="M58" i="5"/>
  <c r="M46" i="5"/>
  <c r="M34" i="5"/>
  <c r="M22" i="5"/>
  <c r="M14" i="5"/>
  <c r="H16" i="5"/>
  <c r="M101" i="5"/>
  <c r="M97" i="5"/>
  <c r="M93" i="5"/>
  <c r="M89" i="5"/>
  <c r="M85" i="5"/>
  <c r="M81" i="5"/>
  <c r="M77" i="5"/>
  <c r="M73" i="5"/>
  <c r="M69" i="5"/>
  <c r="M65" i="5"/>
  <c r="M61" i="5"/>
  <c r="M57" i="5"/>
  <c r="M53" i="5"/>
  <c r="M49" i="5"/>
  <c r="M45" i="5"/>
  <c r="M41" i="5"/>
  <c r="M37" i="5"/>
  <c r="M33" i="5"/>
  <c r="M29" i="5"/>
  <c r="M25" i="5"/>
  <c r="M21" i="5"/>
  <c r="M17" i="5"/>
  <c r="M13" i="5"/>
  <c r="M9" i="5"/>
  <c r="M5" i="5"/>
  <c r="M98" i="5"/>
  <c r="M86" i="5"/>
  <c r="M74" i="5"/>
  <c r="M62" i="5"/>
  <c r="M50" i="5"/>
  <c r="M38" i="5"/>
  <c r="M26" i="5"/>
  <c r="M10" i="5"/>
  <c r="M100" i="5"/>
  <c r="M96" i="5"/>
  <c r="M92" i="5"/>
  <c r="M88" i="5"/>
  <c r="M84" i="5"/>
  <c r="M80" i="5"/>
  <c r="M76" i="5"/>
  <c r="M72" i="5"/>
  <c r="M68" i="5"/>
  <c r="M64" i="5"/>
  <c r="M60" i="5"/>
  <c r="M56" i="5"/>
  <c r="M52" i="5"/>
  <c r="M48" i="5"/>
  <c r="M44" i="5"/>
  <c r="M40" i="5"/>
  <c r="M36" i="5"/>
  <c r="M32" i="5"/>
  <c r="M28" i="5"/>
  <c r="M24" i="5"/>
  <c r="M20" i="5"/>
  <c r="M16" i="5"/>
  <c r="M12" i="5"/>
  <c r="M8" i="5"/>
  <c r="M4" i="5"/>
  <c r="M2" i="5"/>
  <c r="M90" i="5"/>
  <c r="M78" i="5"/>
  <c r="M66" i="5"/>
  <c r="M54" i="5"/>
  <c r="M42" i="5"/>
  <c r="M30" i="5"/>
  <c r="M18" i="5"/>
  <c r="M6" i="5"/>
  <c r="M99" i="5"/>
  <c r="M95" i="5"/>
  <c r="M91" i="5"/>
  <c r="M87" i="5"/>
  <c r="M83" i="5"/>
  <c r="M79" i="5"/>
  <c r="M75" i="5"/>
  <c r="M71" i="5"/>
  <c r="M67" i="5"/>
  <c r="M63" i="5"/>
  <c r="M59" i="5"/>
  <c r="M55" i="5"/>
  <c r="M51" i="5"/>
  <c r="M47" i="5"/>
  <c r="M43" i="5"/>
  <c r="M39" i="5"/>
  <c r="M35" i="5"/>
  <c r="M31" i="5"/>
  <c r="M27" i="5"/>
  <c r="M23" i="5"/>
  <c r="M19" i="5"/>
  <c r="M15" i="5"/>
  <c r="M11" i="5"/>
  <c r="M7" i="5"/>
  <c r="M3" i="5"/>
  <c r="H97" i="5"/>
  <c r="H89" i="5"/>
  <c r="H81" i="5"/>
  <c r="H73" i="5"/>
  <c r="H65" i="5"/>
  <c r="H57" i="5"/>
  <c r="H53" i="5"/>
  <c r="H49" i="5"/>
  <c r="H41" i="5"/>
  <c r="H37" i="5"/>
  <c r="H33" i="5"/>
  <c r="H29" i="5"/>
  <c r="H25" i="5"/>
  <c r="H21" i="5"/>
  <c r="H17" i="5"/>
  <c r="H13" i="5"/>
  <c r="H9" i="5"/>
  <c r="I101" i="5"/>
  <c r="I93" i="5"/>
  <c r="I85" i="5"/>
  <c r="I81" i="5"/>
  <c r="I73" i="5"/>
  <c r="I65" i="5"/>
  <c r="I61" i="5"/>
  <c r="I49" i="5"/>
  <c r="I41" i="5"/>
  <c r="I33" i="5"/>
  <c r="I29" i="5"/>
  <c r="I25" i="5"/>
  <c r="I17" i="5"/>
  <c r="I13" i="5"/>
  <c r="I5" i="5"/>
  <c r="H100" i="5"/>
  <c r="H96" i="5"/>
  <c r="H92" i="5"/>
  <c r="H88" i="5"/>
  <c r="H84" i="5"/>
  <c r="H80" i="5"/>
  <c r="H76" i="5"/>
  <c r="H72" i="5"/>
  <c r="H68" i="5"/>
  <c r="H64" i="5"/>
  <c r="H60" i="5"/>
  <c r="H56" i="5"/>
  <c r="H52" i="5"/>
  <c r="H48" i="5"/>
  <c r="H101" i="5"/>
  <c r="H93" i="5"/>
  <c r="H85" i="5"/>
  <c r="H77" i="5"/>
  <c r="H69" i="5"/>
  <c r="H61" i="5"/>
  <c r="H45" i="5"/>
  <c r="I97" i="5"/>
  <c r="I89" i="5"/>
  <c r="I77" i="5"/>
  <c r="I69" i="5"/>
  <c r="I57" i="5"/>
  <c r="I53" i="5"/>
  <c r="I45" i="5"/>
  <c r="I37" i="5"/>
  <c r="I21" i="5"/>
  <c r="I9" i="5"/>
  <c r="H44" i="5"/>
  <c r="H40" i="5"/>
  <c r="H36" i="5"/>
  <c r="H32" i="5"/>
  <c r="H28" i="5"/>
  <c r="H24" i="5"/>
  <c r="H20" i="5"/>
  <c r="H12" i="5"/>
  <c r="H8" i="5"/>
  <c r="H4" i="5"/>
  <c r="I100" i="5"/>
  <c r="I96" i="5"/>
  <c r="I92" i="5"/>
  <c r="I88" i="5"/>
  <c r="I84" i="5"/>
  <c r="I80" i="5"/>
  <c r="I76" i="5"/>
  <c r="I72" i="5"/>
  <c r="I68" i="5"/>
  <c r="I64" i="5"/>
  <c r="I60" i="5"/>
  <c r="I56" i="5"/>
  <c r="I52" i="5"/>
  <c r="I48" i="5"/>
  <c r="I44" i="5"/>
  <c r="I40" i="5"/>
  <c r="I36" i="5"/>
  <c r="I32" i="5"/>
  <c r="I28" i="5"/>
  <c r="I24" i="5"/>
  <c r="I20" i="5"/>
  <c r="I16" i="5"/>
  <c r="I12" i="5"/>
  <c r="I8" i="5"/>
  <c r="I4" i="5"/>
  <c r="H99" i="5"/>
  <c r="H95" i="5"/>
  <c r="H91" i="5"/>
  <c r="H87" i="5"/>
  <c r="H83" i="5"/>
  <c r="H79" i="5"/>
  <c r="H75" i="5"/>
  <c r="H71" i="5"/>
  <c r="H67" i="5"/>
  <c r="H63" i="5"/>
  <c r="H59" i="5"/>
  <c r="H55" i="5"/>
  <c r="H51" i="5"/>
  <c r="H47" i="5"/>
  <c r="H43" i="5"/>
  <c r="H39" i="5"/>
  <c r="H35" i="5"/>
  <c r="H31" i="5"/>
  <c r="H27" i="5"/>
  <c r="H23" i="5"/>
  <c r="H19" i="5"/>
  <c r="H15" i="5"/>
  <c r="H11" i="5"/>
  <c r="H7" i="5"/>
  <c r="H3" i="5"/>
  <c r="I99" i="5"/>
  <c r="I95" i="5"/>
  <c r="I91" i="5"/>
  <c r="I87" i="5"/>
  <c r="I83" i="5"/>
  <c r="I79" i="5"/>
  <c r="I75" i="5"/>
  <c r="I71" i="5"/>
  <c r="I67" i="5"/>
  <c r="I63" i="5"/>
  <c r="I59" i="5"/>
  <c r="I55" i="5"/>
  <c r="I51" i="5"/>
  <c r="I47" i="5"/>
  <c r="I43" i="5"/>
  <c r="I39" i="5"/>
  <c r="I35" i="5"/>
  <c r="I31" i="5"/>
  <c r="I27" i="5"/>
  <c r="I23" i="5"/>
  <c r="I19" i="5"/>
  <c r="I15" i="5"/>
  <c r="I11" i="5"/>
  <c r="I7" i="5"/>
  <c r="I3" i="5"/>
  <c r="H98" i="5"/>
  <c r="H94" i="5"/>
  <c r="H90" i="5"/>
  <c r="H86" i="5"/>
  <c r="H82" i="5"/>
  <c r="H78" i="5"/>
  <c r="H74" i="5"/>
  <c r="H70" i="5"/>
  <c r="H66" i="5"/>
  <c r="H62" i="5"/>
  <c r="H58" i="5"/>
  <c r="H54" i="5"/>
  <c r="H50" i="5"/>
  <c r="H46" i="5"/>
  <c r="H42" i="5"/>
  <c r="H38" i="5"/>
  <c r="H34" i="5"/>
  <c r="H30" i="5"/>
  <c r="H26" i="5"/>
  <c r="H22" i="5"/>
  <c r="H18" i="5"/>
  <c r="H14" i="5"/>
  <c r="H10" i="5"/>
  <c r="H6" i="5"/>
  <c r="I98" i="5"/>
  <c r="I94" i="5"/>
  <c r="I90" i="5"/>
  <c r="I86" i="5"/>
  <c r="I82" i="5"/>
  <c r="I78" i="5"/>
  <c r="I74" i="5"/>
  <c r="I70" i="5"/>
  <c r="I66" i="5"/>
  <c r="I62" i="5"/>
  <c r="I58" i="5"/>
  <c r="I54" i="5"/>
  <c r="I50" i="5"/>
  <c r="I46" i="5"/>
  <c r="I42" i="5"/>
  <c r="I38" i="5"/>
  <c r="I34" i="5"/>
  <c r="I30" i="5"/>
  <c r="I26" i="5"/>
  <c r="I22" i="5"/>
  <c r="I18" i="5"/>
  <c r="I14" i="5"/>
  <c r="I10" i="5"/>
  <c r="I6" i="5"/>
  <c r="H5" i="5"/>
  <c r="I2" i="5"/>
  <c r="G33" i="5"/>
  <c r="G29" i="5"/>
  <c r="G17" i="5"/>
  <c r="G100" i="5"/>
  <c r="G92" i="5"/>
  <c r="G84" i="5"/>
  <c r="G76" i="5"/>
  <c r="G68" i="5"/>
  <c r="G60" i="5"/>
  <c r="G52" i="5"/>
  <c r="G44" i="5"/>
  <c r="G13" i="5"/>
  <c r="G5" i="5"/>
  <c r="G98" i="5"/>
  <c r="G94" i="5"/>
  <c r="G90" i="5"/>
  <c r="G86" i="5"/>
  <c r="G82" i="5"/>
  <c r="G78" i="5"/>
  <c r="G74" i="5"/>
  <c r="G70" i="5"/>
  <c r="G66" i="5"/>
  <c r="G62" i="5"/>
  <c r="G58" i="5"/>
  <c r="G54" i="5"/>
  <c r="G50" i="5"/>
  <c r="G46" i="5"/>
  <c r="G42" i="5"/>
  <c r="G38" i="5"/>
  <c r="G34" i="5"/>
  <c r="G30" i="5"/>
  <c r="G26" i="5"/>
  <c r="G22" i="5"/>
  <c r="G18" i="5"/>
  <c r="G14" i="5"/>
  <c r="G10" i="5"/>
  <c r="G6" i="5"/>
  <c r="G2" i="5"/>
  <c r="G101" i="5"/>
  <c r="G97" i="5"/>
  <c r="G93" i="5"/>
  <c r="G89" i="5"/>
  <c r="G85" i="5"/>
  <c r="G81" i="5"/>
  <c r="G77" i="5"/>
  <c r="G73" i="5"/>
  <c r="G69" i="5"/>
  <c r="G65" i="5"/>
  <c r="G61" i="5"/>
  <c r="G57" i="5"/>
  <c r="G53" i="5"/>
  <c r="G49" i="5"/>
  <c r="G37" i="5"/>
  <c r="G21" i="5"/>
  <c r="G39" i="5"/>
  <c r="K41" i="5"/>
  <c r="K25" i="5"/>
  <c r="K9" i="5"/>
  <c r="G95" i="5"/>
  <c r="G87" i="5"/>
  <c r="G79" i="5"/>
  <c r="G71" i="5"/>
  <c r="G63" i="5"/>
  <c r="G55" i="5"/>
  <c r="G47" i="5"/>
  <c r="G23" i="5"/>
  <c r="G99" i="5"/>
  <c r="G91" i="5"/>
  <c r="G83" i="5"/>
  <c r="G75" i="5"/>
  <c r="G67" i="5"/>
  <c r="G59" i="5"/>
  <c r="G51" i="5"/>
  <c r="G43" i="5"/>
  <c r="G35" i="5"/>
  <c r="G31" i="5"/>
  <c r="G27" i="5"/>
  <c r="G19" i="5"/>
  <c r="G15" i="5"/>
  <c r="G11" i="5"/>
  <c r="G7" i="5"/>
  <c r="G3" i="5"/>
  <c r="G96" i="5"/>
  <c r="G88" i="5"/>
  <c r="G80" i="5"/>
  <c r="G72" i="5"/>
  <c r="G64" i="5"/>
  <c r="G56" i="5"/>
  <c r="G48" i="5"/>
  <c r="G40" i="5"/>
  <c r="G36" i="5"/>
  <c r="G32" i="5"/>
  <c r="G28" i="5"/>
  <c r="G24" i="5"/>
  <c r="G20" i="5"/>
  <c r="G16" i="5"/>
  <c r="G12" i="5"/>
  <c r="G8" i="5"/>
  <c r="G4" i="5"/>
  <c r="G45" i="5"/>
  <c r="U5" i="10" l="1"/>
  <c r="U11" i="10"/>
  <c r="U8" i="10"/>
  <c r="O102" i="5"/>
  <c r="M102" i="5"/>
  <c r="Q102" i="5"/>
  <c r="N102" i="5"/>
  <c r="P102" i="5"/>
  <c r="U14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B89819-64C3-4627-9E20-E00C093C6715}" keepAlive="1" name="Query - FirearmData" description="Connection to the 'FirearmData' query in the workbook." type="5" refreshedVersion="8" background="1" saveData="1">
    <dbPr connection="Provider=Microsoft.Mashup.OleDb.1;Data Source=$Workbook$;Location=FirearmData;Extended Properties=&quot;&quot;" command="SELECT * FROM [FirearmData]"/>
  </connection>
  <connection id="2" xr16:uid="{0DCB7790-6C7B-4A75-99BC-930205E369FC}" keepAlive="1" name="Query - FirearmTable" description="Connection to the 'FirearmTable' query in the workbook." type="5" refreshedVersion="8" background="1" saveData="1">
    <dbPr connection="Provider=Microsoft.Mashup.OleDb.1;Data Source=$Workbook$;Location=FirearmTable;Extended Properties=&quot;&quot;" command="SELECT * FROM [FirearmTable]"/>
  </connection>
</connections>
</file>

<file path=xl/sharedStrings.xml><?xml version="1.0" encoding="utf-8"?>
<sst xmlns="http://schemas.openxmlformats.org/spreadsheetml/2006/main" count="105" uniqueCount="86">
  <si>
    <t>Age (years)</t>
  </si>
  <si>
    <t>Weight (kg)</t>
  </si>
  <si>
    <t>Muzzle Velocity (m/s)</t>
  </si>
  <si>
    <t>Max Range (m)</t>
  </si>
  <si>
    <t>Age (in years)</t>
  </si>
  <si>
    <t>Weight (in kg)</t>
  </si>
  <si>
    <t>Price (in $)</t>
  </si>
  <si>
    <t>ID</t>
  </si>
  <si>
    <t>Price-to-Weight Ratio</t>
  </si>
  <si>
    <t>Performance Index</t>
  </si>
  <si>
    <t>Age Category</t>
  </si>
  <si>
    <t>Weight Category</t>
  </si>
  <si>
    <t xml:space="preserve">Efficiency Index </t>
  </si>
  <si>
    <t>Price</t>
  </si>
  <si>
    <t>Age Outlier Check</t>
  </si>
  <si>
    <t>Weight Outlier Check</t>
  </si>
  <si>
    <t>Muzzle Velocity Outlier Check</t>
  </si>
  <si>
    <t>Max Range Outlier Check</t>
  </si>
  <si>
    <t>Price Outlier Check</t>
  </si>
  <si>
    <t>Count Outliers</t>
  </si>
  <si>
    <t>Total Firearms</t>
  </si>
  <si>
    <t>Total Number of Firearms</t>
  </si>
  <si>
    <t>AVG Firearm Price</t>
  </si>
  <si>
    <t>AVG Fiream Age (years)</t>
  </si>
  <si>
    <t>AVG Fiream Weight (kg)</t>
  </si>
  <si>
    <t>Max Range</t>
  </si>
  <si>
    <t>Max Firearm Muzzle Velocity (m/s)</t>
  </si>
  <si>
    <t>Total Revenue</t>
  </si>
  <si>
    <t>Sum of Price</t>
  </si>
  <si>
    <t>Grand Total</t>
  </si>
  <si>
    <t>Age</t>
  </si>
  <si>
    <t>New</t>
  </si>
  <si>
    <t>Moderate</t>
  </si>
  <si>
    <t>Old</t>
  </si>
  <si>
    <t>Light</t>
  </si>
  <si>
    <t>Medium</t>
  </si>
  <si>
    <t>Heavy</t>
  </si>
  <si>
    <t>Max Fiream Price</t>
  </si>
  <si>
    <t>Min Firearm Price</t>
  </si>
  <si>
    <t>Wejght</t>
  </si>
  <si>
    <t>Age category</t>
  </si>
  <si>
    <t>Top 5 Firearms by Price</t>
  </si>
  <si>
    <t>Row Labels</t>
  </si>
  <si>
    <t>Sum of Performance Index</t>
  </si>
  <si>
    <t xml:space="preserve"> AVG Performance Index</t>
  </si>
  <si>
    <t>AVG Efficiency Index</t>
  </si>
  <si>
    <t>Best Performing Firearms ID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</si>
  <si>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</si>
  <si>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</si>
  <si>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</si>
  <si>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</si>
  <si>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</si>
  <si>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</si>
  <si>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</si>
  <si>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</si>
  <si>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</si>
  <si>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</si>
  <si>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</si>
  <si>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</si>
  <si>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</si>
  <si>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</si>
  <si>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</si>
  <si>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</si>
  <si>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</si>
  <si>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</si>
  <si>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</si>
  <si>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</si>
  <si>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</si>
  <si>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</si>
  <si>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</si>
  <si>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X Variable 1</t>
  </si>
  <si>
    <t>X Variable 2</t>
  </si>
  <si>
    <t>X Variable 3</t>
  </si>
  <si>
    <t>X Variable 4</t>
  </si>
  <si>
    <t>RESIDUAL OUTPUT</t>
  </si>
  <si>
    <t>Observation</t>
  </si>
  <si>
    <t>Predicted Y</t>
  </si>
  <si>
    <t>Residuals</t>
  </si>
  <si>
    <t>Standarized X1</t>
  </si>
  <si>
    <t>Standarized X2</t>
  </si>
  <si>
    <t>Standarized X3</t>
  </si>
  <si>
    <t>Standarized X4</t>
  </si>
  <si>
    <t>Predicted Price</t>
  </si>
  <si>
    <t xml:space="preserve"> X1-X4</t>
  </si>
  <si>
    <t>Standarized X5 (Price)</t>
  </si>
  <si>
    <t>Firearm Dataset Overview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</si>
</sst>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zł&quot;_-;\-* #,##0.00\ &quot;zł&quot;_-;_-* &quot;-&quot;??\ &quot;zł&quot;_-;_-@_-"/>
    <numFmt numFmtId="164" formatCode="0.0"/>
    <numFmt numFmtId="165" formatCode="0.000"/>
    <numFmt numFmtId="166" formatCode="_-[$$-409]* #,##0.00_ ;_-[$$-409]* \-#,##0.00\ ;_-[$$-409]* &quot;-&quot;??_ ;_-@_ "/>
    <numFmt numFmtId="167" formatCode="_-[$$-409]* #,##0_ ;_-[$$-409]* \-#,##0\ ;_-[$$-409]* &quot;-&quot;_ ;_-@_ "/>
    <numFmt numFmtId="168" formatCode="[$$-409]#,##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0"/>
      <name val="Aptos Narrow"/>
      <family val="2"/>
      <charset val="238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43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1" fillId="0" borderId="1" xfId="0" applyFont="1" applyBorder="1"/>
    <xf numFmtId="0" fontId="1" fillId="0" borderId="0" xfId="0" applyFont="1" applyAlignment="1">
      <alignment horizontal="left"/>
    </xf>
    <xf numFmtId="0" fontId="0" fillId="0" borderId="1" xfId="0" applyBorder="1"/>
    <xf numFmtId="1" fontId="1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166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 applyAlignment="1">
      <alignment vertical="top"/>
    </xf>
    <xf numFmtId="166" fontId="0" fillId="0" borderId="0" xfId="0" applyNumberFormat="1" applyAlignment="1">
      <alignment vertical="center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left"/>
    </xf>
    <xf numFmtId="0" fontId="0" fillId="0" borderId="5" xfId="0" applyBorder="1" applyAlignment="1">
      <alignment horizontal="right"/>
    </xf>
    <xf numFmtId="166" fontId="0" fillId="0" borderId="4" xfId="1" applyNumberFormat="1" applyFont="1" applyBorder="1" applyAlignment="1">
      <alignment horizontal="left"/>
    </xf>
    <xf numFmtId="168" fontId="0" fillId="0" borderId="0" xfId="0" pivotButton="1" applyNumberFormat="1"/>
    <xf numFmtId="168" fontId="0" fillId="0" borderId="0" xfId="0" applyNumberFormat="1" applyAlignment="1">
      <alignment horizontal="left"/>
    </xf>
    <xf numFmtId="168" fontId="0" fillId="0" borderId="0" xfId="0" applyNumberFormat="1"/>
    <xf numFmtId="166" fontId="0" fillId="0" borderId="0" xfId="1" applyNumberFormat="1" applyFont="1" applyBorder="1" applyAlignment="1">
      <alignment horizontal="left"/>
    </xf>
    <xf numFmtId="0" fontId="0" fillId="0" borderId="0" xfId="0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Continuous"/>
    </xf>
    <xf numFmtId="2" fontId="6" fillId="0" borderId="1" xfId="0" applyNumberFormat="1" applyFont="1" applyBorder="1" applyAlignment="1">
      <alignment horizontal="center" vertical="center"/>
    </xf>
    <xf numFmtId="0" fontId="5" fillId="2" borderId="0" xfId="2" applyAlignment="1">
      <alignment horizontal="center"/>
    </xf>
    <xf numFmtId="0" fontId="1" fillId="0" borderId="6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3">
    <cellStyle name="Accent4" xfId="2" builtinId="41"/>
    <cellStyle name="Currency" xfId="1" builtinId="4"/>
    <cellStyle name="Normal" xfId="0" builtinId="0"/>
  </cellStyles>
  <dxfs count="34"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6" formatCode="_-[$$-409]* #,##0.00_ ;_-[$$-409]* \-#,##0.00\ ;_-[$$-409]* &quot;-&quot;??_ ;_-@_ 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68" formatCode="[$$-409]#,##0"/>
    </dxf>
    <dxf>
      <numFmt numFmtId="168" formatCode="[$$-409]#,##0"/>
    </dxf>
    <dxf>
      <numFmt numFmtId="168" formatCode="[$$-409]#,##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00"/>
    </dxf>
    <dxf>
      <numFmt numFmtId="1" formatCode="0"/>
    </dxf>
    <dxf>
      <numFmt numFmtId="1" formatCode="0"/>
    </dxf>
    <dxf>
      <numFmt numFmtId="166" formatCode="_-[$$-409]* #,##0.00_ ;_-[$$-409]* \-#,##0.00\ ;_-[$$-409]* &quot;-&quot;??_ ;_-@_ 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[Gun Price Analysis and Prediction.xlsx]Price Analysis!PriceByAge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Trends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'Price Analysis'!$AM$1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'Price Analysis'!$AL$2:$AL$26</c:f>
              <c:strCach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strCache>
            </c:strRef>
          </c:cat>
          <c:val>
            <c:numRef>
              <c:f>'Price Analysis'!$AM$2:$AM$26</c:f>
              <c:numCache>
                <c:formatCode>General</c:formatCode>
                <c:ptCount val="24"/>
                <c:pt idx="0">
                  <c:v>5150</c:v>
                </c:pt>
                <c:pt idx="1">
                  <c:v>7400</c:v>
                </c:pt>
                <c:pt idx="2">
                  <c:v>14450</c:v>
                </c:pt>
                <c:pt idx="3">
                  <c:v>12050</c:v>
                </c:pt>
                <c:pt idx="4">
                  <c:v>14650</c:v>
                </c:pt>
                <c:pt idx="5">
                  <c:v>7400</c:v>
                </c:pt>
                <c:pt idx="6">
                  <c:v>8100</c:v>
                </c:pt>
                <c:pt idx="7">
                  <c:v>8250</c:v>
                </c:pt>
                <c:pt idx="8">
                  <c:v>8650</c:v>
                </c:pt>
                <c:pt idx="9">
                  <c:v>9050</c:v>
                </c:pt>
                <c:pt idx="10">
                  <c:v>9450</c:v>
                </c:pt>
                <c:pt idx="11">
                  <c:v>9500</c:v>
                </c:pt>
                <c:pt idx="12">
                  <c:v>10100</c:v>
                </c:pt>
                <c:pt idx="13">
                  <c:v>10200</c:v>
                </c:pt>
                <c:pt idx="14">
                  <c:v>10600</c:v>
                </c:pt>
                <c:pt idx="15">
                  <c:v>11100</c:v>
                </c:pt>
                <c:pt idx="16">
                  <c:v>11500</c:v>
                </c:pt>
                <c:pt idx="17">
                  <c:v>11900</c:v>
                </c:pt>
                <c:pt idx="18">
                  <c:v>12300</c:v>
                </c:pt>
                <c:pt idx="19">
                  <c:v>12300</c:v>
                </c:pt>
                <c:pt idx="20">
                  <c:v>13000</c:v>
                </c:pt>
                <c:pt idx="21">
                  <c:v>13100</c:v>
                </c:pt>
                <c:pt idx="22">
                  <c:v>3650</c:v>
                </c:pt>
                <c:pt idx="23">
                  <c:v>3750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1-43F7-B238-0EC372314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287136800"/>
        <c:axId val="1287135360"/>
      </c:lineChart>
      <c:catAx>
        <c:axId val="128713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7135360"/>
        <c:crosses val="autoZero"/>
        <c:auto val="1"/>
        <c:lblAlgn val="ctr"/>
        <c:lblOffset val="100"/>
        <c:noMultiLvlLbl val="0"/>
      </c:catAx>
      <c:valAx>
        <c:axId val="1287135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71368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[Gun Price Analysis and Prediction.xlsx]Price Analysis!PriceByWeight</c:name>
    <c:fmtId val="3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Price Trends by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'Price Analysis'!$AP$1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'Price Analysis'!$AO$2:$AO$49</c:f>
              <c:strCache>
                <c:ptCount val="47"/>
                <c:pt idx="0">
                  <c:v>2,9</c:v>
                </c:pt>
                <c:pt idx="1">
                  <c:v>3</c:v>
                </c:pt>
                <c:pt idx="2">
                  <c:v>3,1</c:v>
                </c:pt>
                <c:pt idx="3">
                  <c:v>3,2</c:v>
                </c:pt>
                <c:pt idx="4">
                  <c:v>3,3</c:v>
                </c:pt>
                <c:pt idx="5">
                  <c:v>3,4</c:v>
                </c:pt>
                <c:pt idx="6">
                  <c:v>3,5</c:v>
                </c:pt>
                <c:pt idx="7">
                  <c:v>3,6</c:v>
                </c:pt>
                <c:pt idx="8">
                  <c:v>3,7</c:v>
                </c:pt>
                <c:pt idx="9">
                  <c:v>3,8</c:v>
                </c:pt>
                <c:pt idx="10">
                  <c:v>3,9</c:v>
                </c:pt>
                <c:pt idx="11">
                  <c:v>4,1</c:v>
                </c:pt>
                <c:pt idx="12">
                  <c:v>4,2</c:v>
                </c:pt>
                <c:pt idx="13">
                  <c:v>4,4</c:v>
                </c:pt>
                <c:pt idx="14">
                  <c:v>4,5</c:v>
                </c:pt>
                <c:pt idx="15">
                  <c:v>4,7</c:v>
                </c:pt>
                <c:pt idx="16">
                  <c:v>4,8</c:v>
                </c:pt>
                <c:pt idx="17">
                  <c:v>5</c:v>
                </c:pt>
                <c:pt idx="18">
                  <c:v>5,1</c:v>
                </c:pt>
                <c:pt idx="19">
                  <c:v>5,3</c:v>
                </c:pt>
                <c:pt idx="20">
                  <c:v>5,4</c:v>
                </c:pt>
                <c:pt idx="21">
                  <c:v>5,6</c:v>
                </c:pt>
                <c:pt idx="22">
                  <c:v>5,7</c:v>
                </c:pt>
                <c:pt idx="23">
                  <c:v>5,9</c:v>
                </c:pt>
                <c:pt idx="24">
                  <c:v>6</c:v>
                </c:pt>
                <c:pt idx="25">
                  <c:v>6,2</c:v>
                </c:pt>
                <c:pt idx="26">
                  <c:v>6,3</c:v>
                </c:pt>
                <c:pt idx="27">
                  <c:v>6,5</c:v>
                </c:pt>
                <c:pt idx="28">
                  <c:v>6,6</c:v>
                </c:pt>
                <c:pt idx="29">
                  <c:v>6,8</c:v>
                </c:pt>
                <c:pt idx="30">
                  <c:v>6,9</c:v>
                </c:pt>
                <c:pt idx="31">
                  <c:v>7,1</c:v>
                </c:pt>
                <c:pt idx="32">
                  <c:v>7,2</c:v>
                </c:pt>
                <c:pt idx="33">
                  <c:v>7,4</c:v>
                </c:pt>
                <c:pt idx="34">
                  <c:v>7,5</c:v>
                </c:pt>
                <c:pt idx="35">
                  <c:v>7,7</c:v>
                </c:pt>
                <c:pt idx="36">
                  <c:v>7,8</c:v>
                </c:pt>
                <c:pt idx="37">
                  <c:v>8</c:v>
                </c:pt>
                <c:pt idx="38">
                  <c:v>8,1</c:v>
                </c:pt>
                <c:pt idx="39">
                  <c:v>8,3</c:v>
                </c:pt>
                <c:pt idx="40">
                  <c:v>8,4</c:v>
                </c:pt>
                <c:pt idx="41">
                  <c:v>8,6</c:v>
                </c:pt>
                <c:pt idx="42">
                  <c:v>8,7</c:v>
                </c:pt>
                <c:pt idx="43">
                  <c:v>8,9</c:v>
                </c:pt>
                <c:pt idx="44">
                  <c:v>9</c:v>
                </c:pt>
                <c:pt idx="45">
                  <c:v>9,3</c:v>
                </c:pt>
                <c:pt idx="46">
                  <c:v>9,6</c:v>
                </c:pt>
              </c:strCache>
            </c:strRef>
          </c:cat>
          <c:val>
            <c:numRef>
              <c:f>'Price Analysis'!$AP$2:$AP$49</c:f>
              <c:numCache>
                <c:formatCode>General</c:formatCode>
                <c:ptCount val="47"/>
                <c:pt idx="0">
                  <c:v>1400</c:v>
                </c:pt>
                <c:pt idx="1">
                  <c:v>3200</c:v>
                </c:pt>
                <c:pt idx="2">
                  <c:v>5300</c:v>
                </c:pt>
                <c:pt idx="3">
                  <c:v>10650</c:v>
                </c:pt>
                <c:pt idx="4">
                  <c:v>5100</c:v>
                </c:pt>
                <c:pt idx="5">
                  <c:v>7300</c:v>
                </c:pt>
                <c:pt idx="6">
                  <c:v>7400</c:v>
                </c:pt>
                <c:pt idx="7">
                  <c:v>2000</c:v>
                </c:pt>
                <c:pt idx="8">
                  <c:v>3950</c:v>
                </c:pt>
                <c:pt idx="9">
                  <c:v>3700</c:v>
                </c:pt>
                <c:pt idx="10">
                  <c:v>3700</c:v>
                </c:pt>
                <c:pt idx="11">
                  <c:v>3500</c:v>
                </c:pt>
                <c:pt idx="12">
                  <c:v>3900</c:v>
                </c:pt>
                <c:pt idx="13">
                  <c:v>4000</c:v>
                </c:pt>
                <c:pt idx="14">
                  <c:v>4100</c:v>
                </c:pt>
                <c:pt idx="15">
                  <c:v>3950</c:v>
                </c:pt>
                <c:pt idx="16">
                  <c:v>4300</c:v>
                </c:pt>
                <c:pt idx="17">
                  <c:v>4150</c:v>
                </c:pt>
                <c:pt idx="18">
                  <c:v>4500</c:v>
                </c:pt>
                <c:pt idx="19">
                  <c:v>4350</c:v>
                </c:pt>
                <c:pt idx="20">
                  <c:v>4700</c:v>
                </c:pt>
                <c:pt idx="21">
                  <c:v>4550</c:v>
                </c:pt>
                <c:pt idx="22">
                  <c:v>4900</c:v>
                </c:pt>
                <c:pt idx="23">
                  <c:v>4400</c:v>
                </c:pt>
                <c:pt idx="24">
                  <c:v>5100</c:v>
                </c:pt>
                <c:pt idx="25">
                  <c:v>4800</c:v>
                </c:pt>
                <c:pt idx="26">
                  <c:v>5300</c:v>
                </c:pt>
                <c:pt idx="27">
                  <c:v>4700</c:v>
                </c:pt>
                <c:pt idx="28">
                  <c:v>5500</c:v>
                </c:pt>
                <c:pt idx="29">
                  <c:v>4900</c:v>
                </c:pt>
                <c:pt idx="30">
                  <c:v>5700</c:v>
                </c:pt>
                <c:pt idx="31">
                  <c:v>5200</c:v>
                </c:pt>
                <c:pt idx="32">
                  <c:v>5900</c:v>
                </c:pt>
                <c:pt idx="33">
                  <c:v>5400</c:v>
                </c:pt>
                <c:pt idx="34">
                  <c:v>6100</c:v>
                </c:pt>
                <c:pt idx="35">
                  <c:v>5600</c:v>
                </c:pt>
                <c:pt idx="36">
                  <c:v>6300</c:v>
                </c:pt>
                <c:pt idx="37">
                  <c:v>5800</c:v>
                </c:pt>
                <c:pt idx="38">
                  <c:v>6500</c:v>
                </c:pt>
                <c:pt idx="39">
                  <c:v>5600</c:v>
                </c:pt>
                <c:pt idx="40">
                  <c:v>6700</c:v>
                </c:pt>
                <c:pt idx="41">
                  <c:v>6100</c:v>
                </c:pt>
                <c:pt idx="42">
                  <c:v>6900</c:v>
                </c:pt>
                <c:pt idx="43">
                  <c:v>6000</c:v>
                </c:pt>
                <c:pt idx="44">
                  <c:v>7100</c:v>
                </c:pt>
                <c:pt idx="45">
                  <c:v>3650</c:v>
                </c:pt>
                <c:pt idx="46">
                  <c:v>3750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13-4E85-BD1D-6FA0DABE4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372910048"/>
        <c:axId val="1372910528"/>
      </c:lineChart>
      <c:catAx>
        <c:axId val="137291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2910528"/>
        <c:crosses val="autoZero"/>
        <c:auto val="1"/>
        <c:lblAlgn val="ctr"/>
        <c:lblOffset val="100"/>
        <c:noMultiLvlLbl val="0"/>
      </c:catAx>
      <c:valAx>
        <c:axId val="1372910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29100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[Gun Price Analysis and Prediction.xlsx]Price Analysis!PriceByAgeCat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Distribution by Age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'Price Analysis'!$AS$1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BB-42A4-8D4A-44F9EE532FB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BB-42A4-8D4A-44F9EE532FB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BB-42A4-8D4A-44F9EE532FB9}"/>
              </c:ext>
            </c:extLst>
          </c:dPt>
          <c:cat>
            <c:strRef>
              <c:f>'Price Analysis'!$AR$2:$AR$5</c:f>
              <c:strCache>
                <c:ptCount val="3"/>
                <c:pt idx="0">
                  <c:v>Moderate</c:v>
                </c:pt>
                <c:pt idx="1">
                  <c:v>New</c:v>
                </c:pt>
                <c:pt idx="2">
                  <c:v>Old</c:v>
                </c:pt>
              </c:strCache>
            </c:strRef>
          </c:cat>
          <c:val>
            <c:numRef>
              <c:f>'Price Analysis'!$AS$2:$AS$5</c:f>
              <c:numCache>
                <c:formatCode>General</c:formatCode>
                <c:ptCount val="3"/>
                <c:pt idx="0">
                  <c:v>55950</c:v>
                </c:pt>
                <c:pt idx="1">
                  <c:v>5150</c:v>
                </c:pt>
                <c:pt idx="2">
                  <c:v>176500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2-44A6-8555-3446DBEC1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[Gun Price Analysis and Prediction.xlsx]Price Analysis!PriceByWeightCat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Distribution by Weight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'Price Analysis'!$AV$1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'Price Analysis'!$AU$2:$AU$5</c:f>
              <c:strCache>
                <c:ptCount val="3"/>
                <c:pt idx="0">
                  <c:v>Heavy</c:v>
                </c:pt>
                <c:pt idx="1">
                  <c:v>Light</c:v>
                </c:pt>
                <c:pt idx="2">
                  <c:v>Medium</c:v>
                </c:pt>
              </c:strCache>
            </c:strRef>
          </c:cat>
          <c:val>
            <c:numRef>
              <c:f>'Price Analysis'!$AV$2:$AV$5</c:f>
              <c:numCache>
                <c:formatCode>General</c:formatCode>
                <c:ptCount val="3"/>
                <c:pt idx="0">
                  <c:v>156000</c:v>
                </c:pt>
                <c:pt idx="1">
                  <c:v>40350</c:v>
                </c:pt>
                <c:pt idx="2">
                  <c:v>41250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8-40DC-981F-A5F18527C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72145712"/>
        <c:axId val="872147152"/>
      </c:barChart>
      <c:catAx>
        <c:axId val="87214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2147152"/>
        <c:crosses val="autoZero"/>
        <c:auto val="1"/>
        <c:lblAlgn val="ctr"/>
        <c:lblOffset val="100"/>
        <c:noMultiLvlLbl val="0"/>
      </c:catAx>
      <c:valAx>
        <c:axId val="87214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214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Relationship: Muzzle Velocity vs. Max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'Helper Columns'!$E$1</c:f>
              <c:strCache>
                <c:ptCount val="1"/>
                <c:pt idx="0">
                  <c:v>Max Range (m)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'Helper Columns'!$D$2:$D$102</c:f>
              <c:numCache>
                <c:formatCode>0</c:formatCode>
                <c:ptCount val="101"/>
                <c:pt idx="0">
                  <c:v>800</c:v>
                </c:pt>
                <c:pt idx="1">
                  <c:v>810</c:v>
                </c:pt>
                <c:pt idx="2">
                  <c:v>820</c:v>
                </c:pt>
                <c:pt idx="3">
                  <c:v>830</c:v>
                </c:pt>
                <c:pt idx="4">
                  <c:v>790</c:v>
                </c:pt>
                <c:pt idx="5">
                  <c:v>810</c:v>
                </c:pt>
                <c:pt idx="6">
                  <c:v>800</c:v>
                </c:pt>
                <c:pt idx="7">
                  <c:v>830</c:v>
                </c:pt>
                <c:pt idx="8">
                  <c:v>820</c:v>
                </c:pt>
                <c:pt idx="9">
                  <c:v>790</c:v>
                </c:pt>
                <c:pt idx="10">
                  <c:v>830</c:v>
                </c:pt>
                <c:pt idx="11">
                  <c:v>800</c:v>
                </c:pt>
                <c:pt idx="12">
                  <c:v>820</c:v>
                </c:pt>
                <c:pt idx="13">
                  <c:v>830</c:v>
                </c:pt>
                <c:pt idx="14">
                  <c:v>790</c:v>
                </c:pt>
                <c:pt idx="15">
                  <c:v>810</c:v>
                </c:pt>
                <c:pt idx="16">
                  <c:v>800</c:v>
                </c:pt>
                <c:pt idx="17">
                  <c:v>830</c:v>
                </c:pt>
                <c:pt idx="18">
                  <c:v>820</c:v>
                </c:pt>
                <c:pt idx="19">
                  <c:v>830</c:v>
                </c:pt>
                <c:pt idx="20">
                  <c:v>820</c:v>
                </c:pt>
                <c:pt idx="21">
                  <c:v>830</c:v>
                </c:pt>
                <c:pt idx="22">
                  <c:v>840</c:v>
                </c:pt>
                <c:pt idx="23">
                  <c:v>850</c:v>
                </c:pt>
                <c:pt idx="24">
                  <c:v>860</c:v>
                </c:pt>
                <c:pt idx="25">
                  <c:v>870</c:v>
                </c:pt>
                <c:pt idx="26">
                  <c:v>880</c:v>
                </c:pt>
                <c:pt idx="27">
                  <c:v>890</c:v>
                </c:pt>
                <c:pt idx="28">
                  <c:v>900</c:v>
                </c:pt>
                <c:pt idx="29">
                  <c:v>910</c:v>
                </c:pt>
                <c:pt idx="30">
                  <c:v>920</c:v>
                </c:pt>
                <c:pt idx="31">
                  <c:v>930</c:v>
                </c:pt>
                <c:pt idx="32">
                  <c:v>940</c:v>
                </c:pt>
                <c:pt idx="33">
                  <c:v>950</c:v>
                </c:pt>
                <c:pt idx="34">
                  <c:v>960</c:v>
                </c:pt>
                <c:pt idx="35">
                  <c:v>970</c:v>
                </c:pt>
                <c:pt idx="36">
                  <c:v>980</c:v>
                </c:pt>
                <c:pt idx="37">
                  <c:v>990</c:v>
                </c:pt>
                <c:pt idx="38">
                  <c:v>1000</c:v>
                </c:pt>
                <c:pt idx="39">
                  <c:v>1010</c:v>
                </c:pt>
                <c:pt idx="40">
                  <c:v>800</c:v>
                </c:pt>
                <c:pt idx="41">
                  <c:v>810</c:v>
                </c:pt>
                <c:pt idx="42">
                  <c:v>820</c:v>
                </c:pt>
                <c:pt idx="43">
                  <c:v>830</c:v>
                </c:pt>
                <c:pt idx="44">
                  <c:v>840</c:v>
                </c:pt>
                <c:pt idx="45">
                  <c:v>850</c:v>
                </c:pt>
                <c:pt idx="46">
                  <c:v>860</c:v>
                </c:pt>
                <c:pt idx="47">
                  <c:v>870</c:v>
                </c:pt>
                <c:pt idx="48">
                  <c:v>880</c:v>
                </c:pt>
                <c:pt idx="49">
                  <c:v>890</c:v>
                </c:pt>
                <c:pt idx="50">
                  <c:v>900</c:v>
                </c:pt>
                <c:pt idx="51">
                  <c:v>910</c:v>
                </c:pt>
                <c:pt idx="52">
                  <c:v>920</c:v>
                </c:pt>
                <c:pt idx="53">
                  <c:v>930</c:v>
                </c:pt>
                <c:pt idx="54">
                  <c:v>940</c:v>
                </c:pt>
                <c:pt idx="55">
                  <c:v>950</c:v>
                </c:pt>
                <c:pt idx="56">
                  <c:v>960</c:v>
                </c:pt>
                <c:pt idx="57">
                  <c:v>970</c:v>
                </c:pt>
                <c:pt idx="58">
                  <c:v>980</c:v>
                </c:pt>
                <c:pt idx="59">
                  <c:v>990</c:v>
                </c:pt>
                <c:pt idx="60">
                  <c:v>825</c:v>
                </c:pt>
                <c:pt idx="61">
                  <c:v>835</c:v>
                </c:pt>
                <c:pt idx="62">
                  <c:v>845</c:v>
                </c:pt>
                <c:pt idx="63">
                  <c:v>855</c:v>
                </c:pt>
                <c:pt idx="64">
                  <c:v>865</c:v>
                </c:pt>
                <c:pt idx="65">
                  <c:v>875</c:v>
                </c:pt>
                <c:pt idx="66">
                  <c:v>885</c:v>
                </c:pt>
                <c:pt idx="67">
                  <c:v>895</c:v>
                </c:pt>
                <c:pt idx="68">
                  <c:v>905</c:v>
                </c:pt>
                <c:pt idx="69">
                  <c:v>915</c:v>
                </c:pt>
                <c:pt idx="70">
                  <c:v>925</c:v>
                </c:pt>
                <c:pt idx="71">
                  <c:v>935</c:v>
                </c:pt>
                <c:pt idx="72">
                  <c:v>945</c:v>
                </c:pt>
                <c:pt idx="73">
                  <c:v>955</c:v>
                </c:pt>
                <c:pt idx="74">
                  <c:v>965</c:v>
                </c:pt>
                <c:pt idx="75">
                  <c:v>975</c:v>
                </c:pt>
                <c:pt idx="76">
                  <c:v>985</c:v>
                </c:pt>
                <c:pt idx="77">
                  <c:v>995</c:v>
                </c:pt>
                <c:pt idx="78">
                  <c:v>1005</c:v>
                </c:pt>
                <c:pt idx="79">
                  <c:v>1015</c:v>
                </c:pt>
                <c:pt idx="80">
                  <c:v>840</c:v>
                </c:pt>
                <c:pt idx="81">
                  <c:v>850</c:v>
                </c:pt>
                <c:pt idx="82">
                  <c:v>860</c:v>
                </c:pt>
                <c:pt idx="83">
                  <c:v>870</c:v>
                </c:pt>
                <c:pt idx="84">
                  <c:v>880</c:v>
                </c:pt>
                <c:pt idx="85">
                  <c:v>890</c:v>
                </c:pt>
                <c:pt idx="86">
                  <c:v>900</c:v>
                </c:pt>
                <c:pt idx="87">
                  <c:v>910</c:v>
                </c:pt>
                <c:pt idx="88">
                  <c:v>920</c:v>
                </c:pt>
                <c:pt idx="89">
                  <c:v>930</c:v>
                </c:pt>
                <c:pt idx="90">
                  <c:v>940</c:v>
                </c:pt>
                <c:pt idx="91">
                  <c:v>950</c:v>
                </c:pt>
                <c:pt idx="92">
                  <c:v>960</c:v>
                </c:pt>
                <c:pt idx="93">
                  <c:v>970</c:v>
                </c:pt>
                <c:pt idx="94">
                  <c:v>980</c:v>
                </c:pt>
                <c:pt idx="95">
                  <c:v>990</c:v>
                </c:pt>
                <c:pt idx="96">
                  <c:v>1000</c:v>
                </c:pt>
                <c:pt idx="97">
                  <c:v>1010</c:v>
                </c:pt>
                <c:pt idx="98">
                  <c:v>1020</c:v>
                </c:pt>
                <c:pt idx="99">
                  <c:v>1030</c:v>
                </c:pt>
              </c:numCache>
            </c:numRef>
          </c:xVal>
          <c:yVal>
            <c:numRef>
              <c:f>'Helper Columns'!$E$2:$E$102</c:f>
              <c:numCache>
                <c:formatCode>0</c:formatCode>
                <c:ptCount val="101"/>
                <c:pt idx="0">
                  <c:v>600</c:v>
                </c:pt>
                <c:pt idx="1">
                  <c:v>620</c:v>
                </c:pt>
                <c:pt idx="2">
                  <c:v>630</c:v>
                </c:pt>
                <c:pt idx="3">
                  <c:v>640</c:v>
                </c:pt>
                <c:pt idx="4">
                  <c:v>590</c:v>
                </c:pt>
                <c:pt idx="5">
                  <c:v>620</c:v>
                </c:pt>
                <c:pt idx="6">
                  <c:v>600</c:v>
                </c:pt>
                <c:pt idx="7">
                  <c:v>640</c:v>
                </c:pt>
                <c:pt idx="8">
                  <c:v>630</c:v>
                </c:pt>
                <c:pt idx="9">
                  <c:v>590</c:v>
                </c:pt>
                <c:pt idx="10">
                  <c:v>650</c:v>
                </c:pt>
                <c:pt idx="11">
                  <c:v>600</c:v>
                </c:pt>
                <c:pt idx="12">
                  <c:v>660</c:v>
                </c:pt>
                <c:pt idx="13">
                  <c:v>640</c:v>
                </c:pt>
                <c:pt idx="14">
                  <c:v>590</c:v>
                </c:pt>
                <c:pt idx="15">
                  <c:v>620</c:v>
                </c:pt>
                <c:pt idx="16">
                  <c:v>600</c:v>
                </c:pt>
                <c:pt idx="17">
                  <c:v>640</c:v>
                </c:pt>
                <c:pt idx="18">
                  <c:v>670</c:v>
                </c:pt>
                <c:pt idx="19">
                  <c:v>640</c:v>
                </c:pt>
                <c:pt idx="20">
                  <c:v>620</c:v>
                </c:pt>
                <c:pt idx="21">
                  <c:v>630</c:v>
                </c:pt>
                <c:pt idx="22">
                  <c:v>640</c:v>
                </c:pt>
                <c:pt idx="23">
                  <c:v>650</c:v>
                </c:pt>
                <c:pt idx="24">
                  <c:v>660</c:v>
                </c:pt>
                <c:pt idx="25">
                  <c:v>670</c:v>
                </c:pt>
                <c:pt idx="26">
                  <c:v>680</c:v>
                </c:pt>
                <c:pt idx="27">
                  <c:v>690</c:v>
                </c:pt>
                <c:pt idx="28">
                  <c:v>700</c:v>
                </c:pt>
                <c:pt idx="29">
                  <c:v>710</c:v>
                </c:pt>
                <c:pt idx="30">
                  <c:v>720</c:v>
                </c:pt>
                <c:pt idx="31">
                  <c:v>730</c:v>
                </c:pt>
                <c:pt idx="32">
                  <c:v>740</c:v>
                </c:pt>
                <c:pt idx="33">
                  <c:v>750</c:v>
                </c:pt>
                <c:pt idx="34">
                  <c:v>760</c:v>
                </c:pt>
                <c:pt idx="35">
                  <c:v>770</c:v>
                </c:pt>
                <c:pt idx="36">
                  <c:v>780</c:v>
                </c:pt>
                <c:pt idx="37">
                  <c:v>790</c:v>
                </c:pt>
                <c:pt idx="38">
                  <c:v>800</c:v>
                </c:pt>
                <c:pt idx="39">
                  <c:v>810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  <c:pt idx="51">
                  <c:v>710</c:v>
                </c:pt>
                <c:pt idx="52">
                  <c:v>720</c:v>
                </c:pt>
                <c:pt idx="53">
                  <c:v>730</c:v>
                </c:pt>
                <c:pt idx="54">
                  <c:v>740</c:v>
                </c:pt>
                <c:pt idx="55">
                  <c:v>750</c:v>
                </c:pt>
                <c:pt idx="56">
                  <c:v>760</c:v>
                </c:pt>
                <c:pt idx="57">
                  <c:v>770</c:v>
                </c:pt>
                <c:pt idx="58">
                  <c:v>780</c:v>
                </c:pt>
                <c:pt idx="59">
                  <c:v>790</c:v>
                </c:pt>
                <c:pt idx="60">
                  <c:v>615</c:v>
                </c:pt>
                <c:pt idx="61">
                  <c:v>625</c:v>
                </c:pt>
                <c:pt idx="62">
                  <c:v>635</c:v>
                </c:pt>
                <c:pt idx="63">
                  <c:v>645</c:v>
                </c:pt>
                <c:pt idx="64">
                  <c:v>655</c:v>
                </c:pt>
                <c:pt idx="65">
                  <c:v>665</c:v>
                </c:pt>
                <c:pt idx="66">
                  <c:v>675</c:v>
                </c:pt>
                <c:pt idx="67">
                  <c:v>685</c:v>
                </c:pt>
                <c:pt idx="68">
                  <c:v>695</c:v>
                </c:pt>
                <c:pt idx="69">
                  <c:v>705</c:v>
                </c:pt>
                <c:pt idx="70">
                  <c:v>715</c:v>
                </c:pt>
                <c:pt idx="71">
                  <c:v>725</c:v>
                </c:pt>
                <c:pt idx="72">
                  <c:v>735</c:v>
                </c:pt>
                <c:pt idx="73">
                  <c:v>745</c:v>
                </c:pt>
                <c:pt idx="74">
                  <c:v>755</c:v>
                </c:pt>
                <c:pt idx="75">
                  <c:v>765</c:v>
                </c:pt>
                <c:pt idx="76">
                  <c:v>775</c:v>
                </c:pt>
                <c:pt idx="77">
                  <c:v>785</c:v>
                </c:pt>
                <c:pt idx="78">
                  <c:v>795</c:v>
                </c:pt>
                <c:pt idx="79">
                  <c:v>805</c:v>
                </c:pt>
                <c:pt idx="80">
                  <c:v>630</c:v>
                </c:pt>
                <c:pt idx="81">
                  <c:v>640</c:v>
                </c:pt>
                <c:pt idx="82">
                  <c:v>650</c:v>
                </c:pt>
                <c:pt idx="83">
                  <c:v>660</c:v>
                </c:pt>
                <c:pt idx="84">
                  <c:v>670</c:v>
                </c:pt>
                <c:pt idx="85">
                  <c:v>680</c:v>
                </c:pt>
                <c:pt idx="86">
                  <c:v>690</c:v>
                </c:pt>
                <c:pt idx="87">
                  <c:v>700</c:v>
                </c:pt>
                <c:pt idx="88">
                  <c:v>710</c:v>
                </c:pt>
                <c:pt idx="89">
                  <c:v>720</c:v>
                </c:pt>
                <c:pt idx="90">
                  <c:v>730</c:v>
                </c:pt>
                <c:pt idx="91">
                  <c:v>740</c:v>
                </c:pt>
                <c:pt idx="92">
                  <c:v>750</c:v>
                </c:pt>
                <c:pt idx="93">
                  <c:v>760</c:v>
                </c:pt>
                <c:pt idx="94">
                  <c:v>770</c:v>
                </c:pt>
                <c:pt idx="95">
                  <c:v>780</c:v>
                </c:pt>
                <c:pt idx="96">
                  <c:v>790</c:v>
                </c:pt>
                <c:pt idx="97">
                  <c:v>800</c:v>
                </c:pt>
                <c:pt idx="98">
                  <c:v>810</c:v>
                </c:pt>
                <c:pt idx="99">
                  <c:v>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5-4EAF-99A9-61181CDEA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305743"/>
        <c:axId val="1127311023"/>
      </c:scatterChart>
      <c:valAx>
        <c:axId val="1127305743"/>
        <c:scaling>
          <c:orientation val="minMax"/>
          <c:max val="1050"/>
          <c:min val="75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7311023"/>
        <c:crosses val="autoZero"/>
        <c:crossBetween val="midCat"/>
      </c:valAx>
      <c:valAx>
        <c:axId val="1127311023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730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[Gun Price Analysis and Prediction.xlsx]Performance Metrics!PivotTable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Relationship: Price vs. Performance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'Performance Metrics'!$AM$1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cat>
            <c:strRef>
              <c:f>'Performance Metrics'!$AL$2:$AL$48</c:f>
              <c:strCache>
                <c:ptCount val="46"/>
                <c:pt idx="0">
                  <c:v> $1 400,00 </c:v>
                </c:pt>
                <c:pt idx="1">
                  <c:v> $1 500,00 </c:v>
                </c:pt>
                <c:pt idx="2">
                  <c:v> $1 550,00 </c:v>
                </c:pt>
                <c:pt idx="3">
                  <c:v> $1 600,00 </c:v>
                </c:pt>
                <c:pt idx="4">
                  <c:v> $1 650,00 </c:v>
                </c:pt>
                <c:pt idx="5">
                  <c:v> $1 700,00 </c:v>
                </c:pt>
                <c:pt idx="6">
                  <c:v> $1 750,00 </c:v>
                </c:pt>
                <c:pt idx="7">
                  <c:v> $1 800,00 </c:v>
                </c:pt>
                <c:pt idx="8">
                  <c:v> $1 850,00 </c:v>
                </c:pt>
                <c:pt idx="9">
                  <c:v> $1 900,00 </c:v>
                </c:pt>
                <c:pt idx="10">
                  <c:v> $1 950,00 </c:v>
                </c:pt>
                <c:pt idx="11">
                  <c:v> $2 000,00 </c:v>
                </c:pt>
                <c:pt idx="12">
                  <c:v> $2 050,00 </c:v>
                </c:pt>
                <c:pt idx="13">
                  <c:v> $2 100,00 </c:v>
                </c:pt>
                <c:pt idx="14">
                  <c:v> $2 150,00 </c:v>
                </c:pt>
                <c:pt idx="15">
                  <c:v> $2 200,00 </c:v>
                </c:pt>
                <c:pt idx="16">
                  <c:v> $2 250,00 </c:v>
                </c:pt>
                <c:pt idx="17">
                  <c:v> $2 300,00 </c:v>
                </c:pt>
                <c:pt idx="18">
                  <c:v> $2 350,00 </c:v>
                </c:pt>
                <c:pt idx="19">
                  <c:v> $2 400,00 </c:v>
                </c:pt>
                <c:pt idx="20">
                  <c:v> $2 450,00 </c:v>
                </c:pt>
                <c:pt idx="21">
                  <c:v> $2 500,00 </c:v>
                </c:pt>
                <c:pt idx="22">
                  <c:v> $2 550,00 </c:v>
                </c:pt>
                <c:pt idx="23">
                  <c:v> $2 600,00 </c:v>
                </c:pt>
                <c:pt idx="24">
                  <c:v> $2 650,00 </c:v>
                </c:pt>
                <c:pt idx="25">
                  <c:v> $2 700,00 </c:v>
                </c:pt>
                <c:pt idx="26">
                  <c:v> $2 750,00 </c:v>
                </c:pt>
                <c:pt idx="27">
                  <c:v> $2 800,00 </c:v>
                </c:pt>
                <c:pt idx="28">
                  <c:v> $2 850,00 </c:v>
                </c:pt>
                <c:pt idx="29">
                  <c:v> $2 900,00 </c:v>
                </c:pt>
                <c:pt idx="30">
                  <c:v> $2 950,00 </c:v>
                </c:pt>
                <c:pt idx="31">
                  <c:v> $3 000,00 </c:v>
                </c:pt>
                <c:pt idx="32">
                  <c:v> $3 050,00 </c:v>
                </c:pt>
                <c:pt idx="33">
                  <c:v> $3 100,00 </c:v>
                </c:pt>
                <c:pt idx="34">
                  <c:v> $3 150,00 </c:v>
                </c:pt>
                <c:pt idx="35">
                  <c:v> $3 200,00 </c:v>
                </c:pt>
                <c:pt idx="36">
                  <c:v> $3 250,00 </c:v>
                </c:pt>
                <c:pt idx="37">
                  <c:v> $3 300,00 </c:v>
                </c:pt>
                <c:pt idx="38">
                  <c:v> $3 350,00 </c:v>
                </c:pt>
                <c:pt idx="39">
                  <c:v> $3 400,00 </c:v>
                </c:pt>
                <c:pt idx="40">
                  <c:v> $3 450,00 </c:v>
                </c:pt>
                <c:pt idx="41">
                  <c:v> $3 500,00 </c:v>
                </c:pt>
                <c:pt idx="42">
                  <c:v> $3 550,00 </c:v>
                </c:pt>
                <c:pt idx="43">
                  <c:v> $3 600,00 </c:v>
                </c:pt>
                <c:pt idx="44">
                  <c:v> $3 650,00 </c:v>
                </c:pt>
                <c:pt idx="45">
                  <c:v> $3 750,00 </c:v>
                </c:pt>
              </c:strCache>
            </c:strRef>
          </c:cat>
          <c:val>
            <c:numRef>
              <c:f>'Performance Metrics'!$AM$2:$AM$48</c:f>
              <c:numCache>
                <c:formatCode>0</c:formatCode>
                <c:ptCount val="46"/>
                <c:pt idx="0">
                  <c:v>80362.068965517246</c:v>
                </c:pt>
                <c:pt idx="1">
                  <c:v>50219.512195121955</c:v>
                </c:pt>
                <c:pt idx="2">
                  <c:v>26090.909090909096</c:v>
                </c:pt>
                <c:pt idx="3">
                  <c:v>83782.672811059907</c:v>
                </c:pt>
                <c:pt idx="4">
                  <c:v>60813.33017077799</c:v>
                </c:pt>
                <c:pt idx="5">
                  <c:v>181730.36616161617</c:v>
                </c:pt>
                <c:pt idx="6">
                  <c:v>117557.66504536451</c:v>
                </c:pt>
                <c:pt idx="7">
                  <c:v>125458.35520513359</c:v>
                </c:pt>
                <c:pt idx="8">
                  <c:v>147021.82608894375</c:v>
                </c:pt>
                <c:pt idx="9">
                  <c:v>84014.055593529294</c:v>
                </c:pt>
                <c:pt idx="10">
                  <c:v>102592.67248923583</c:v>
                </c:pt>
                <c:pt idx="11">
                  <c:v>114509.0410147799</c:v>
                </c:pt>
                <c:pt idx="12">
                  <c:v>115348.15348182284</c:v>
                </c:pt>
                <c:pt idx="13">
                  <c:v>50811.635944700458</c:v>
                </c:pt>
                <c:pt idx="14">
                  <c:v>26760.995370370372</c:v>
                </c:pt>
                <c:pt idx="15">
                  <c:v>48437.719466313029</c:v>
                </c:pt>
                <c:pt idx="16">
                  <c:v>23274.019607843136</c:v>
                </c:pt>
                <c:pt idx="17">
                  <c:v>17190.222222222223</c:v>
                </c:pt>
                <c:pt idx="18">
                  <c:v>20509.680134680133</c:v>
                </c:pt>
                <c:pt idx="19">
                  <c:v>19224.290793407126</c:v>
                </c:pt>
                <c:pt idx="20">
                  <c:v>18274.488304093567</c:v>
                </c:pt>
                <c:pt idx="21">
                  <c:v>13935.000000000002</c:v>
                </c:pt>
                <c:pt idx="22">
                  <c:v>16436.858974358976</c:v>
                </c:pt>
                <c:pt idx="23">
                  <c:v>12463.897946751713</c:v>
                </c:pt>
                <c:pt idx="24">
                  <c:v>14904.478458049885</c:v>
                </c:pt>
                <c:pt idx="25">
                  <c:v>7631.3364055299544</c:v>
                </c:pt>
                <c:pt idx="26">
                  <c:v>13610.858585858587</c:v>
                </c:pt>
                <c:pt idx="27">
                  <c:v>6963.0769230769229</c:v>
                </c:pt>
                <c:pt idx="28">
                  <c:v>12507.019927536232</c:v>
                </c:pt>
                <c:pt idx="29">
                  <c:v>6393.3823529411766</c:v>
                </c:pt>
                <c:pt idx="30">
                  <c:v>11556.168300653593</c:v>
                </c:pt>
                <c:pt idx="31">
                  <c:v>5903.065451532726</c:v>
                </c:pt>
                <c:pt idx="32">
                  <c:v>10730.185185185186</c:v>
                </c:pt>
                <c:pt idx="33">
                  <c:v>5477.4774774774769</c:v>
                </c:pt>
                <c:pt idx="34">
                  <c:v>10007.25371120108</c:v>
                </c:pt>
                <c:pt idx="35">
                  <c:v>5105.2631578947367</c:v>
                </c:pt>
                <c:pt idx="36">
                  <c:v>9370.2160493827159</c:v>
                </c:pt>
                <c:pt idx="37">
                  <c:v>4777.5</c:v>
                </c:pt>
                <c:pt idx="38">
                  <c:v>8805.4138321995451</c:v>
                </c:pt>
                <c:pt idx="39">
                  <c:v>4487.091222030981</c:v>
                </c:pt>
                <c:pt idx="40">
                  <c:v>8301.854754440963</c:v>
                </c:pt>
                <c:pt idx="41">
                  <c:v>4228.3298097251591</c:v>
                </c:pt>
                <c:pt idx="42">
                  <c:v>7850.6038647342993</c:v>
                </c:pt>
                <c:pt idx="43">
                  <c:v>3996.5803615046407</c:v>
                </c:pt>
                <c:pt idx="44">
                  <c:v>3701.6129032258063</c:v>
                </c:pt>
                <c:pt idx="45">
                  <c:v>3519.1666666666665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4A-4317-B2B6-B6182D60F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984831"/>
        <c:axId val="259982431"/>
      </c:areaChart>
      <c:catAx>
        <c:axId val="259984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9982431"/>
        <c:crosses val="autoZero"/>
        <c:auto val="1"/>
        <c:lblAlgn val="ctr"/>
        <c:lblOffset val="100"/>
        <c:noMultiLvlLbl val="0"/>
      </c:catAx>
      <c:valAx>
        <c:axId val="25998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998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Regression Analysis: </a:t>
            </a:r>
            <a:r>
              <a:rPr lang="en-US"/>
              <a:t>Predicted Price</a:t>
            </a:r>
            <a:r>
              <a:rPr lang="pl-PL"/>
              <a:t> vs Actual Prices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'Regression analysis'!$AE$1</c:f>
              <c:strCache>
                <c:ptCount val="1"/>
                <c:pt idx="0">
                  <c:v>Predicted Price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'Regression analysis'!$Y$2:$Y$127</c:f>
              <c:numCache>
                <c:formatCode>0.00</c:formatCode>
                <c:ptCount val="126"/>
                <c:pt idx="0">
                  <c:v>1500</c:v>
                </c:pt>
                <c:pt idx="1">
                  <c:v>1800</c:v>
                </c:pt>
                <c:pt idx="2">
                  <c:v>1600</c:v>
                </c:pt>
                <c:pt idx="3">
                  <c:v>1700</c:v>
                </c:pt>
                <c:pt idx="4">
                  <c:v>1400</c:v>
                </c:pt>
                <c:pt idx="5">
                  <c:v>1750</c:v>
                </c:pt>
                <c:pt idx="6">
                  <c:v>1650</c:v>
                </c:pt>
                <c:pt idx="7">
                  <c:v>1850</c:v>
                </c:pt>
                <c:pt idx="8">
                  <c:v>1550</c:v>
                </c:pt>
                <c:pt idx="9">
                  <c:v>1700</c:v>
                </c:pt>
                <c:pt idx="10">
                  <c:v>1900</c:v>
                </c:pt>
                <c:pt idx="11">
                  <c:v>1750</c:v>
                </c:pt>
                <c:pt idx="12">
                  <c:v>2000</c:v>
                </c:pt>
                <c:pt idx="13">
                  <c:v>1800</c:v>
                </c:pt>
                <c:pt idx="14">
                  <c:v>2050</c:v>
                </c:pt>
                <c:pt idx="15">
                  <c:v>1850</c:v>
                </c:pt>
                <c:pt idx="16">
                  <c:v>2100</c:v>
                </c:pt>
                <c:pt idx="17">
                  <c:v>1950</c:v>
                </c:pt>
                <c:pt idx="18">
                  <c:v>2200</c:v>
                </c:pt>
                <c:pt idx="19">
                  <c:v>2000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1700</c:v>
                </c:pt>
                <c:pt idx="41">
                  <c:v>1600</c:v>
                </c:pt>
                <c:pt idx="42">
                  <c:v>1800</c:v>
                </c:pt>
                <c:pt idx="43">
                  <c:v>1500</c:v>
                </c:pt>
                <c:pt idx="44">
                  <c:v>1900</c:v>
                </c:pt>
                <c:pt idx="45">
                  <c:v>1750</c:v>
                </c:pt>
                <c:pt idx="46">
                  <c:v>1850</c:v>
                </c:pt>
                <c:pt idx="47">
                  <c:v>1950</c:v>
                </c:pt>
                <c:pt idx="48">
                  <c:v>2050</c:v>
                </c:pt>
                <c:pt idx="49">
                  <c:v>1800</c:v>
                </c:pt>
                <c:pt idx="50">
                  <c:v>2100</c:v>
                </c:pt>
                <c:pt idx="51">
                  <c:v>1900</c:v>
                </c:pt>
                <c:pt idx="52">
                  <c:v>2000</c:v>
                </c:pt>
                <c:pt idx="53">
                  <c:v>2200</c:v>
                </c:pt>
                <c:pt idx="54">
                  <c:v>2300</c:v>
                </c:pt>
                <c:pt idx="55">
                  <c:v>2400</c:v>
                </c:pt>
                <c:pt idx="56">
                  <c:v>2500</c:v>
                </c:pt>
                <c:pt idx="57">
                  <c:v>2200</c:v>
                </c:pt>
                <c:pt idx="58">
                  <c:v>2600</c:v>
                </c:pt>
                <c:pt idx="59">
                  <c:v>2400</c:v>
                </c:pt>
                <c:pt idx="60">
                  <c:v>1650</c:v>
                </c:pt>
                <c:pt idx="61">
                  <c:v>1750</c:v>
                </c:pt>
                <c:pt idx="62">
                  <c:v>1850</c:v>
                </c:pt>
                <c:pt idx="63">
                  <c:v>1950</c:v>
                </c:pt>
                <c:pt idx="64">
                  <c:v>2050</c:v>
                </c:pt>
                <c:pt idx="65">
                  <c:v>2150</c:v>
                </c:pt>
                <c:pt idx="66">
                  <c:v>2250</c:v>
                </c:pt>
                <c:pt idx="67">
                  <c:v>2350</c:v>
                </c:pt>
                <c:pt idx="68">
                  <c:v>2450</c:v>
                </c:pt>
                <c:pt idx="69">
                  <c:v>2550</c:v>
                </c:pt>
                <c:pt idx="70">
                  <c:v>2650</c:v>
                </c:pt>
                <c:pt idx="71">
                  <c:v>2750</c:v>
                </c:pt>
                <c:pt idx="72">
                  <c:v>2850</c:v>
                </c:pt>
                <c:pt idx="73">
                  <c:v>2950</c:v>
                </c:pt>
                <c:pt idx="74">
                  <c:v>3050</c:v>
                </c:pt>
                <c:pt idx="75">
                  <c:v>3150</c:v>
                </c:pt>
                <c:pt idx="76">
                  <c:v>3250</c:v>
                </c:pt>
                <c:pt idx="77">
                  <c:v>3350</c:v>
                </c:pt>
                <c:pt idx="78">
                  <c:v>3450</c:v>
                </c:pt>
                <c:pt idx="79">
                  <c:v>3550</c:v>
                </c:pt>
                <c:pt idx="80">
                  <c:v>1850</c:v>
                </c:pt>
                <c:pt idx="81">
                  <c:v>1950</c:v>
                </c:pt>
                <c:pt idx="82">
                  <c:v>2050</c:v>
                </c:pt>
                <c:pt idx="83">
                  <c:v>2150</c:v>
                </c:pt>
                <c:pt idx="84">
                  <c:v>2250</c:v>
                </c:pt>
                <c:pt idx="85">
                  <c:v>2350</c:v>
                </c:pt>
                <c:pt idx="86">
                  <c:v>2450</c:v>
                </c:pt>
                <c:pt idx="87">
                  <c:v>2550</c:v>
                </c:pt>
                <c:pt idx="88">
                  <c:v>2650</c:v>
                </c:pt>
                <c:pt idx="89">
                  <c:v>2750</c:v>
                </c:pt>
                <c:pt idx="90">
                  <c:v>2850</c:v>
                </c:pt>
                <c:pt idx="91">
                  <c:v>2950</c:v>
                </c:pt>
                <c:pt idx="92">
                  <c:v>3050</c:v>
                </c:pt>
                <c:pt idx="93">
                  <c:v>3150</c:v>
                </c:pt>
                <c:pt idx="94">
                  <c:v>3250</c:v>
                </c:pt>
                <c:pt idx="95">
                  <c:v>3350</c:v>
                </c:pt>
                <c:pt idx="96">
                  <c:v>3450</c:v>
                </c:pt>
                <c:pt idx="97">
                  <c:v>3550</c:v>
                </c:pt>
                <c:pt idx="98">
                  <c:v>3650</c:v>
                </c:pt>
                <c:pt idx="99">
                  <c:v>3750</c:v>
                </c:pt>
              </c:numCache>
            </c:numRef>
          </c:xVal>
          <c:yVal>
            <c:numRef>
              <c:f>'Regression analysis'!$AE$2:$AE$127</c:f>
              <c:numCache>
                <c:formatCode>0.00</c:formatCode>
                <c:ptCount val="126"/>
                <c:pt idx="0">
                  <c:v>2288.5046541439083</c:v>
                </c:pt>
                <c:pt idx="1">
                  <c:v>2325.2988683900085</c:v>
                </c:pt>
                <c:pt idx="2">
                  <c:v>2356.6819070919682</c:v>
                </c:pt>
                <c:pt idx="3">
                  <c:v>2382.8938639413777</c:v>
                </c:pt>
                <c:pt idx="4">
                  <c:v>2262.2547731367258</c:v>
                </c:pt>
                <c:pt idx="5">
                  <c:v>2325.2988683900085</c:v>
                </c:pt>
                <c:pt idx="6">
                  <c:v>2288.4667299861353</c:v>
                </c:pt>
                <c:pt idx="7">
                  <c:v>2386.6489218180286</c:v>
                </c:pt>
                <c:pt idx="8">
                  <c:v>2352.8130767419989</c:v>
                </c:pt>
                <c:pt idx="9">
                  <c:v>2262.2168489789528</c:v>
                </c:pt>
                <c:pt idx="10">
                  <c:v>2390.871618332907</c:v>
                </c:pt>
                <c:pt idx="11">
                  <c:v>2288.4288058283623</c:v>
                </c:pt>
                <c:pt idx="12">
                  <c:v>2373.0671303554818</c:v>
                </c:pt>
                <c:pt idx="13">
                  <c:v>2382.8559397836052</c:v>
                </c:pt>
                <c:pt idx="14">
                  <c:v>2262.1789248211799</c:v>
                </c:pt>
                <c:pt idx="15">
                  <c:v>2325.2609442322355</c:v>
                </c:pt>
                <c:pt idx="16">
                  <c:v>2288.3150333550443</c:v>
                </c:pt>
                <c:pt idx="17">
                  <c:v>2386.7247701335746</c:v>
                </c:pt>
                <c:pt idx="18">
                  <c:v>2374.7611721807443</c:v>
                </c:pt>
                <c:pt idx="19">
                  <c:v>2385.3845944732207</c:v>
                </c:pt>
                <c:pt idx="20">
                  <c:v>2349.8547075719284</c:v>
                </c:pt>
                <c:pt idx="21">
                  <c:v>2378.5573949531808</c:v>
                </c:pt>
                <c:pt idx="22">
                  <c:v>2407.2600823344337</c:v>
                </c:pt>
                <c:pt idx="23">
                  <c:v>2435.9627697156866</c:v>
                </c:pt>
                <c:pt idx="24">
                  <c:v>2464.6654570969395</c:v>
                </c:pt>
                <c:pt idx="25">
                  <c:v>2493.3681444781914</c:v>
                </c:pt>
                <c:pt idx="26">
                  <c:v>2522.0708318594443</c:v>
                </c:pt>
                <c:pt idx="27">
                  <c:v>2550.7735192406972</c:v>
                </c:pt>
                <c:pt idx="28">
                  <c:v>2579.47620662195</c:v>
                </c:pt>
                <c:pt idx="29">
                  <c:v>2608.1788940032025</c:v>
                </c:pt>
                <c:pt idx="30">
                  <c:v>2636.8815813844553</c:v>
                </c:pt>
                <c:pt idx="31">
                  <c:v>2665.5842687657082</c:v>
                </c:pt>
                <c:pt idx="32">
                  <c:v>2694.2869561469602</c:v>
                </c:pt>
                <c:pt idx="33">
                  <c:v>2722.9896435282126</c:v>
                </c:pt>
                <c:pt idx="34">
                  <c:v>2751.6923309094655</c:v>
                </c:pt>
                <c:pt idx="35">
                  <c:v>2780.3950182907183</c:v>
                </c:pt>
                <c:pt idx="36">
                  <c:v>2809.0977056719712</c:v>
                </c:pt>
                <c:pt idx="37">
                  <c:v>2837.8003930532236</c:v>
                </c:pt>
                <c:pt idx="38">
                  <c:v>2866.5030804344769</c:v>
                </c:pt>
                <c:pt idx="39">
                  <c:v>2895.2057678157289</c:v>
                </c:pt>
                <c:pt idx="40">
                  <c:v>2289.6931331731703</c:v>
                </c:pt>
                <c:pt idx="41">
                  <c:v>2318.3958205544232</c:v>
                </c:pt>
                <c:pt idx="42">
                  <c:v>2347.098507935676</c:v>
                </c:pt>
                <c:pt idx="43">
                  <c:v>2375.8011953169289</c:v>
                </c:pt>
                <c:pt idx="44">
                  <c:v>2404.5038826981813</c:v>
                </c:pt>
                <c:pt idx="45">
                  <c:v>2433.2065700794337</c:v>
                </c:pt>
                <c:pt idx="46">
                  <c:v>2461.9092574606866</c:v>
                </c:pt>
                <c:pt idx="47">
                  <c:v>2490.6119448419395</c:v>
                </c:pt>
                <c:pt idx="48">
                  <c:v>2519.3146322231919</c:v>
                </c:pt>
                <c:pt idx="49">
                  <c:v>2548.0173196044448</c:v>
                </c:pt>
                <c:pt idx="50">
                  <c:v>2576.7200069856976</c:v>
                </c:pt>
                <c:pt idx="51">
                  <c:v>2605.4226943669501</c:v>
                </c:pt>
                <c:pt idx="52">
                  <c:v>2634.1253817482025</c:v>
                </c:pt>
                <c:pt idx="53">
                  <c:v>2662.8280691294549</c:v>
                </c:pt>
                <c:pt idx="54">
                  <c:v>2691.5307565107078</c:v>
                </c:pt>
                <c:pt idx="55">
                  <c:v>2720.2334438919606</c:v>
                </c:pt>
                <c:pt idx="56">
                  <c:v>2748.9361312732131</c:v>
                </c:pt>
                <c:pt idx="57">
                  <c:v>2777.6388186544659</c:v>
                </c:pt>
                <c:pt idx="58">
                  <c:v>2806.3415060357188</c:v>
                </c:pt>
                <c:pt idx="59">
                  <c:v>2835.0441934169712</c:v>
                </c:pt>
                <c:pt idx="60">
                  <c:v>2358.0299774938053</c:v>
                </c:pt>
                <c:pt idx="61">
                  <c:v>2389.2613195646736</c:v>
                </c:pt>
                <c:pt idx="62">
                  <c:v>2416.7376037588911</c:v>
                </c:pt>
                <c:pt idx="63">
                  <c:v>2445.4402911401439</c:v>
                </c:pt>
                <c:pt idx="64">
                  <c:v>2474.1429785213968</c:v>
                </c:pt>
                <c:pt idx="65">
                  <c:v>2502.8456659026492</c:v>
                </c:pt>
                <c:pt idx="66">
                  <c:v>2531.5483532839021</c:v>
                </c:pt>
                <c:pt idx="67">
                  <c:v>2560.251040665155</c:v>
                </c:pt>
                <c:pt idx="68">
                  <c:v>2588.9537280464074</c:v>
                </c:pt>
                <c:pt idx="69">
                  <c:v>2617.6564154276598</c:v>
                </c:pt>
                <c:pt idx="70">
                  <c:v>2646.3591028089127</c:v>
                </c:pt>
                <c:pt idx="71">
                  <c:v>2675.0617901901655</c:v>
                </c:pt>
                <c:pt idx="72">
                  <c:v>2703.764477571418</c:v>
                </c:pt>
                <c:pt idx="73">
                  <c:v>2732.4671649526708</c:v>
                </c:pt>
                <c:pt idx="74">
                  <c:v>2761.1698523339237</c:v>
                </c:pt>
                <c:pt idx="75">
                  <c:v>2789.8725397151757</c:v>
                </c:pt>
                <c:pt idx="76">
                  <c:v>2818.5752270964285</c:v>
                </c:pt>
                <c:pt idx="77">
                  <c:v>2847.277914477681</c:v>
                </c:pt>
                <c:pt idx="78">
                  <c:v>2875.9806018589343</c:v>
                </c:pt>
                <c:pt idx="79">
                  <c:v>2904.6832892401867</c:v>
                </c:pt>
                <c:pt idx="80">
                  <c:v>2401.6972101592019</c:v>
                </c:pt>
                <c:pt idx="81">
                  <c:v>2430.3998975404543</c:v>
                </c:pt>
                <c:pt idx="82">
                  <c:v>2459.1025849217071</c:v>
                </c:pt>
                <c:pt idx="83">
                  <c:v>2487.80527230296</c:v>
                </c:pt>
                <c:pt idx="84">
                  <c:v>2516.5079596842124</c:v>
                </c:pt>
                <c:pt idx="85">
                  <c:v>2545.2106470654653</c:v>
                </c:pt>
                <c:pt idx="86">
                  <c:v>2573.9133344467177</c:v>
                </c:pt>
                <c:pt idx="87">
                  <c:v>2602.6160218279706</c:v>
                </c:pt>
                <c:pt idx="88">
                  <c:v>2631.318709209223</c:v>
                </c:pt>
                <c:pt idx="89">
                  <c:v>2660.0213965904759</c:v>
                </c:pt>
                <c:pt idx="90">
                  <c:v>2688.7240839717288</c:v>
                </c:pt>
                <c:pt idx="91">
                  <c:v>2717.4267713529816</c:v>
                </c:pt>
                <c:pt idx="92">
                  <c:v>2746.129458734234</c:v>
                </c:pt>
                <c:pt idx="93">
                  <c:v>2774.8321461154865</c:v>
                </c:pt>
                <c:pt idx="94">
                  <c:v>2803.5348334967389</c:v>
                </c:pt>
                <c:pt idx="95">
                  <c:v>2832.2375208779918</c:v>
                </c:pt>
                <c:pt idx="96">
                  <c:v>2860.9402082592446</c:v>
                </c:pt>
                <c:pt idx="97">
                  <c:v>2889.642895640497</c:v>
                </c:pt>
                <c:pt idx="98">
                  <c:v>2918.3455830217499</c:v>
                </c:pt>
                <c:pt idx="99">
                  <c:v>2947.0482704030028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5A-4D0E-AE9D-D11F8C46E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152271"/>
        <c:axId val="795153231"/>
      </c:scatterChart>
      <c:valAx>
        <c:axId val="795152271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5153231"/>
        <c:crosses val="autoZero"/>
        <c:crossBetween val="midCat"/>
      </c:valAx>
      <c:valAx>
        <c:axId val="795153231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5152271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71437</xdr:rowOff>
    </xdr:from>
    <xdr:to>
      <xdr:col>9</xdr:col>
      <xdr:colOff>340275</xdr:colOff>
      <xdr:row>17</xdr:row>
      <xdr:rowOff>72937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CCDF8B-D0F1-205B-61B1-76DEA57FE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0</xdr:row>
      <xdr:rowOff>80962</xdr:rowOff>
    </xdr:from>
    <xdr:to>
      <xdr:col>19</xdr:col>
      <xdr:colOff>283125</xdr:colOff>
      <xdr:row>17</xdr:row>
      <xdr:rowOff>82462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E2C775-E465-B4A6-F6A6-9F0C4801C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80962</xdr:colOff>
      <xdr:row>18</xdr:row>
      <xdr:rowOff>109537</xdr:rowOff>
    </xdr:from>
    <xdr:to>
      <xdr:col>9</xdr:col>
      <xdr:colOff>354562</xdr:colOff>
      <xdr:row>35</xdr:row>
      <xdr:rowOff>111037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94FB17-3A06-F5C2-C508-9FE3FAE68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4762</xdr:colOff>
      <xdr:row>18</xdr:row>
      <xdr:rowOff>100012</xdr:rowOff>
    </xdr:from>
    <xdr:to>
      <xdr:col>19</xdr:col>
      <xdr:colOff>278362</xdr:colOff>
      <xdr:row>35</xdr:row>
      <xdr:rowOff>101512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970A26-BDF8-AD3C-7D38-7003E599D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16564</xdr:colOff>
      <xdr:row>15</xdr:row>
      <xdr:rowOff>115957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D5EBEA-9DC3-401E-9049-7F5609521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147223</xdr:rowOff>
    </xdr:from>
    <xdr:to>
      <xdr:col>19</xdr:col>
      <xdr:colOff>16565</xdr:colOff>
      <xdr:row>31</xdr:row>
      <xdr:rowOff>85311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58956A-5933-19FB-2301-B138AE0ED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121228</xdr:colOff>
      <xdr:row>48</xdr:row>
      <xdr:rowOff>114326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A445F4-E4A0-5A3E-ED82-3AD8AF8ED0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213273" cy="92583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104776</xdr:colOff>
      <xdr:row>0</xdr:row>
      <xdr:rowOff>107804</xdr:rowOff>
    </xdr:from>
    <xdr:to>
      <xdr:col>19</xdr:col>
      <xdr:colOff>476250</xdr:colOff>
      <xdr:row>38</xdr:row>
      <xdr:rowOff>145677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D5EF17-CD04-6C51-5379-B278D4B0C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chał Wu" id="{BBE5F428-9B60-403D-8B19-4231F6D5B1E7}" userId="34b1cd8846e3761c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ł Wu" refreshedDate="45693.936392824071" createdVersion="8" refreshedVersion="8" minRefreshableVersion="3" recordCount="100" xr:uid="{A38152AB-B4D9-4563-985C-EDAD77AFAD6F}">
  <cacheSource type="worksheet">
    <worksheetSource name="Table3"/>
  </cacheSource>
  <cacheFields count="11">
    <cacheField name="ID" numFmtId="1">
      <sharedItems containsSemiMixedTypes="0" containsString="0" containsNumber="1" containsInteger="1" minValue="1" maxValue="100"/>
    </cacheField>
    <cacheField name="Age (years)" numFmtId="1">
      <sharedItems containsSemiMixedTypes="0" containsString="0" containsNumber="1" containsInteger="1" minValue="2" maxValue="25"/>
    </cacheField>
    <cacheField name="Weight (kg)" numFmtId="2">
      <sharedItems containsSemiMixedTypes="0" containsString="0" containsNumber="1" minValue="2.9" maxValue="9.6"/>
    </cacheField>
    <cacheField name="Muzzle Velocity (m/s)" numFmtId="1">
      <sharedItems containsSemiMixedTypes="0" containsString="0" containsNumber="1" containsInteger="1" minValue="790" maxValue="1030"/>
    </cacheField>
    <cacheField name="Max Range (m)" numFmtId="1">
      <sharedItems containsSemiMixedTypes="0" containsString="0" containsNumber="1" containsInteger="1" minValue="590" maxValue="820"/>
    </cacheField>
    <cacheField name="Price" numFmtId="166">
      <sharedItems containsSemiMixedTypes="0" containsString="0" containsNumber="1" containsInteger="1" minValue="1400" maxValue="3750" count="46">
        <n v="1500"/>
        <n v="1800"/>
        <n v="1600"/>
        <n v="1700"/>
        <n v="1400"/>
        <n v="1750"/>
        <n v="1650"/>
        <n v="1850"/>
        <n v="1550"/>
        <n v="1900"/>
        <n v="2000"/>
        <n v="2050"/>
        <n v="2100"/>
        <n v="1950"/>
        <n v="2200"/>
        <n v="2300"/>
        <n v="2400"/>
        <n v="2500"/>
        <n v="2600"/>
        <n v="2700"/>
        <n v="2800"/>
        <n v="2900"/>
        <n v="3000"/>
        <n v="3100"/>
        <n v="3200"/>
        <n v="3300"/>
        <n v="3400"/>
        <n v="3500"/>
        <n v="3600"/>
        <n v="2150"/>
        <n v="2250"/>
        <n v="2350"/>
        <n v="2450"/>
        <n v="2550"/>
        <n v="2650"/>
        <n v="2750"/>
        <n v="2850"/>
        <n v="2950"/>
        <n v="3050"/>
        <n v="3150"/>
        <n v="3250"/>
        <n v="3350"/>
        <n v="3450"/>
        <n v="3550"/>
        <n v="3650"/>
        <n v="3750"/>
      </sharedItems>
    </cacheField>
    <cacheField name="Price-to-Weight Ratio" numFmtId="1">
      <sharedItems containsSemiMixedTypes="0" containsString="0" containsNumber="1" minValue="265.06024096385539" maxValue="661.29032258064512"/>
    </cacheField>
    <cacheField name="Performance Index" numFmtId="1">
      <sharedItems containsSemiMixedTypes="0" containsString="0" containsNumber="1" minValue="3519.1666666666665" maxValue="80362.068965517246" count="99">
        <n v="32000"/>
        <n v="39234.375"/>
        <n v="55548.38709677419"/>
        <n v="26828.28282828283"/>
        <n v="80362.068965517246"/>
        <n v="30967.741935483871"/>
        <n v="52078.431372549021"/>
        <n v="26090.909090909096"/>
        <n v="77683.333333333328"/>
        <n v="38535.714285714283"/>
        <n v="30000"/>
        <n v="50111.111111111109"/>
        <n v="26039.215686274511"/>
        <n v="75177.419354838712"/>
        <n v="38045.454545454544"/>
        <n v="27428.571428571428"/>
        <n v="55333.333333333328"/>
        <n v="24747.747747747744"/>
        <n v="39058.823529411762"/>
        <n v="39718.75"/>
        <n v="29880"/>
        <n v="23578.947368421057"/>
        <n v="19250.871080139375"/>
        <n v="16124.999999999998"/>
        <n v="13780.141843971629"/>
        <n v="11968"/>
        <n v="10533.447684391082"/>
        <n v="9375.0000000000018"/>
        <n v="8423.7288135593226"/>
        <n v="7631.3364055299544"/>
        <n v="6963.0769230769229"/>
        <n v="6393.3823529411766"/>
        <n v="5903.065451532726"/>
        <n v="5477.4774774774769"/>
        <n v="5105.2631578947367"/>
        <n v="4777.5"/>
        <n v="4487.091222030981"/>
        <n v="4228.3298097251591"/>
        <n v="3996.5803615046407"/>
        <n v="37500"/>
        <n v="28234.285714285714"/>
        <n v="22298.245614035091"/>
        <n v="18219.512195121955"/>
        <n v="15272.727272727272"/>
        <n v="13061.465721040187"/>
        <n v="11352"/>
        <n v="9998.2847341337911"/>
        <n v="8904.7619047619064"/>
        <n v="8006.518904823989"/>
        <n v="7258.0645161290322"/>
        <n v="6626.666666666667"/>
        <n v="6088.2352941176468"/>
        <n v="5624.6893123446571"/>
        <n v="5222.2222222222217"/>
        <n v="4870.1298701298701"/>
        <n v="4560"/>
        <n v="4285.1405622489956"/>
        <n v="4040.1691331923894"/>
        <n v="3820.7132388861746"/>
        <n v="29845.588235294119"/>
        <n v="35261.82432432432"/>
        <n v="22930.555555555558"/>
        <n v="18757.65306122449"/>
        <n v="15738.194444444445"/>
        <n v="13469.328703703704"/>
        <n v="11713.235294117647"/>
        <n v="10321.127946127945"/>
        <n v="9195.540935672514"/>
        <n v="8270.1923076923085"/>
        <n v="7498.5827664399094"/>
        <n v="6847.2222222222226"/>
        <n v="6291.440217391304"/>
        <n v="5812.7042483660125"/>
        <n v="5396.8518518518522"/>
        <n v="5032.8947368421059"/>
        <n v="4712.191358024691"/>
        <n v="4427.8628117913831"/>
        <n v="4174.3730407523517"/>
        <n v="3947.2222222222222"/>
        <n v="22615.384615384617"/>
        <n v="18503.401360544216"/>
        <n v="15527.777777777777"/>
        <n v="13291.666666666668"/>
        <n v="11560.784313725489"/>
        <n v="10188.552188552188"/>
        <n v="9078.9473684210516"/>
        <n v="8166.666666666667"/>
        <n v="7405.8956916099769"/>
        <n v="6763.636363636364"/>
        <n v="6215.579710144927"/>
        <n v="5743.4640522875816"/>
        <n v="5333.333333333333"/>
        <n v="4974.3589743589746"/>
        <n v="4658.0246913580249"/>
        <n v="4377.5510204081629"/>
        <n v="4127.4817136886104"/>
        <n v="3903.3816425120772"/>
        <n v="3701.6129032258063"/>
        <n v="3519.1666666666665"/>
      </sharedItems>
    </cacheField>
    <cacheField name="Efficiency Index " numFmtId="165">
      <sharedItems containsSemiMixedTypes="0" containsString="0" containsNumber="1" minValue="2.2777777777777779E-2" maxValue="0.14532019704433496"/>
    </cacheField>
    <cacheField name="Age Category" numFmtId="0">
      <sharedItems/>
    </cacheField>
    <cacheField name="Weight 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ł Wu" refreshedDate="45699.711082986112" createdVersion="8" refreshedVersion="8" minRefreshableVersion="3" recordCount="102" xr:uid="{9E9999ED-5C13-4B3D-AB56-8C17BA227525}">
  <cacheSource type="worksheet">
    <worksheetSource ref="A1:K1048576" sheet="Helper Columns"/>
  </cacheSource>
  <cacheFields count="11">
    <cacheField name="ID" numFmtId="1">
      <sharedItems containsString="0" containsBlank="1" containsNumber="1" containsInteger="1" minValue="1" maxValue="100"/>
    </cacheField>
    <cacheField name="Age (years)" numFmtId="1">
      <sharedItems containsString="0" containsBlank="1" containsNumber="1" containsInteger="1" minValue="2" maxValue="25" count="25">
        <n v="5"/>
        <n v="4"/>
        <n v="3"/>
        <n v="6"/>
        <n v="2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m/>
      </sharedItems>
    </cacheField>
    <cacheField name="Weight (kg)" numFmtId="2">
      <sharedItems containsString="0" containsBlank="1" containsNumber="1" minValue="2.9" maxValue="9.6" count="48">
        <n v="3"/>
        <n v="3.2"/>
        <n v="3.1"/>
        <n v="3.3"/>
        <n v="2.9"/>
        <n v="3.4"/>
        <n v="3.5"/>
        <n v="3.6"/>
        <n v="3.7"/>
        <n v="3.8"/>
        <n v="4.0999999999999996"/>
        <n v="4.4000000000000004"/>
        <n v="4.7"/>
        <n v="5"/>
        <n v="5.3"/>
        <n v="5.6"/>
        <n v="5.9"/>
        <n v="6.2"/>
        <n v="6.5"/>
        <n v="6.8"/>
        <n v="7.1"/>
        <n v="7.4"/>
        <n v="7.7"/>
        <n v="8"/>
        <n v="8.3000000000000007"/>
        <n v="8.6"/>
        <n v="8.9"/>
        <n v="3.9"/>
        <n v="4.2"/>
        <n v="4.5"/>
        <n v="4.8"/>
        <n v="5.0999999999999996"/>
        <n v="5.4"/>
        <n v="5.7"/>
        <n v="6"/>
        <n v="6.3"/>
        <n v="6.6"/>
        <n v="6.9"/>
        <n v="7.2"/>
        <n v="7.5"/>
        <n v="7.8"/>
        <n v="8.1"/>
        <n v="8.4"/>
        <n v="8.6999999999999993"/>
        <n v="9"/>
        <n v="9.3000000000000007"/>
        <n v="9.6"/>
        <m/>
      </sharedItems>
    </cacheField>
    <cacheField name="Muzzle Velocity (m/s)" numFmtId="1">
      <sharedItems containsString="0" containsBlank="1" containsNumber="1" containsInteger="1" minValue="790" maxValue="1030"/>
    </cacheField>
    <cacheField name="Max Range (m)" numFmtId="1">
      <sharedItems containsString="0" containsBlank="1" containsNumber="1" containsInteger="1" minValue="590" maxValue="820"/>
    </cacheField>
    <cacheField name="Price" numFmtId="166">
      <sharedItems containsString="0" containsBlank="1" containsNumber="1" containsInteger="1" minValue="1400" maxValue="3750"/>
    </cacheField>
    <cacheField name="Price-to-Weight Ratio" numFmtId="1">
      <sharedItems containsString="0" containsBlank="1" containsNumber="1" minValue="265.06024096385539" maxValue="661.29032258064512"/>
    </cacheField>
    <cacheField name="Performance Index" numFmtId="1">
      <sharedItems containsString="0" containsBlank="1" containsNumber="1" minValue="3519.1666666666665" maxValue="80362.068965517246"/>
    </cacheField>
    <cacheField name="Efficiency Index " numFmtId="0">
      <sharedItems containsString="0" containsBlank="1" containsNumber="1" minValue="2.2777777777777779E-2" maxValue="0.14532019704433496"/>
    </cacheField>
    <cacheField name="Age Category" numFmtId="0">
      <sharedItems containsBlank="1" count="4">
        <s v="Moderate"/>
        <s v="New"/>
        <s v="Old"/>
        <m/>
      </sharedItems>
    </cacheField>
    <cacheField name="Weight Category" numFmtId="0">
      <sharedItems containsBlank="1" count="4">
        <s v="Light"/>
        <s v="Medium"/>
        <s v="Heav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n v="5"/>
    <n v="3"/>
    <n v="800"/>
    <n v="600"/>
    <x v="0"/>
    <n v="500"/>
    <x v="0"/>
    <n v="0.13333333333333333"/>
    <s v="Moderate"/>
    <s v="Light"/>
  </r>
  <r>
    <n v="2"/>
    <n v="4"/>
    <n v="3.2"/>
    <n v="810"/>
    <n v="620"/>
    <x v="1"/>
    <n v="562.5"/>
    <x v="1"/>
    <n v="0.1076388888888889"/>
    <s v="Moderate"/>
    <s v="Light"/>
  </r>
  <r>
    <n v="3"/>
    <n v="3"/>
    <n v="3.1"/>
    <n v="820"/>
    <n v="630"/>
    <x v="2"/>
    <n v="516.12903225806451"/>
    <x v="2"/>
    <n v="0.12701612903225806"/>
    <s v="Moderate"/>
    <s v="Light"/>
  </r>
  <r>
    <n v="4"/>
    <n v="6"/>
    <n v="3.3"/>
    <n v="830"/>
    <n v="640"/>
    <x v="3"/>
    <n v="515.15151515151513"/>
    <x v="3"/>
    <n v="0.1140819964349376"/>
    <s v="Moderate"/>
    <s v="Light"/>
  </r>
  <r>
    <n v="5"/>
    <n v="2"/>
    <n v="2.9"/>
    <n v="790"/>
    <n v="590"/>
    <x v="4"/>
    <n v="482.75862068965517"/>
    <x v="4"/>
    <n v="0.14532019704433496"/>
    <s v="New"/>
    <s v="Light"/>
  </r>
  <r>
    <n v="6"/>
    <n v="4"/>
    <n v="3.2"/>
    <n v="810"/>
    <n v="620"/>
    <x v="5"/>
    <n v="546.875"/>
    <x v="1"/>
    <n v="0.11071428571428571"/>
    <s v="Moderate"/>
    <s v="Light"/>
  </r>
  <r>
    <n v="7"/>
    <n v="5"/>
    <n v="3.1"/>
    <n v="800"/>
    <n v="600"/>
    <x v="6"/>
    <n v="532.25806451612902"/>
    <x v="5"/>
    <n v="0.11730205278592376"/>
    <s v="Moderate"/>
    <s v="Light"/>
  </r>
  <r>
    <n v="8"/>
    <n v="3"/>
    <n v="3.4"/>
    <n v="830"/>
    <n v="640"/>
    <x v="7"/>
    <n v="544.11764705882354"/>
    <x v="6"/>
    <n v="0.10174880763116058"/>
    <s v="Moderate"/>
    <s v="Light"/>
  </r>
  <r>
    <n v="9"/>
    <n v="6"/>
    <n v="3.3"/>
    <n v="820"/>
    <n v="630"/>
    <x v="8"/>
    <n v="469.69696969696975"/>
    <x v="7"/>
    <n v="0.12316715542521994"/>
    <s v="Moderate"/>
    <s v="Light"/>
  </r>
  <r>
    <n v="10"/>
    <n v="2"/>
    <n v="3"/>
    <n v="790"/>
    <n v="590"/>
    <x v="3"/>
    <n v="566.66666666666663"/>
    <x v="8"/>
    <n v="0.11568627450980393"/>
    <s v="New"/>
    <s v="Light"/>
  </r>
  <r>
    <n v="11"/>
    <n v="4"/>
    <n v="3.5"/>
    <n v="830"/>
    <n v="650"/>
    <x v="9"/>
    <n v="542.85714285714289"/>
    <x v="9"/>
    <n v="9.7744360902255634E-2"/>
    <s v="Moderate"/>
    <s v="Light"/>
  </r>
  <r>
    <n v="12"/>
    <n v="5"/>
    <n v="3.2"/>
    <n v="800"/>
    <n v="600"/>
    <x v="5"/>
    <n v="546.875"/>
    <x v="10"/>
    <n v="0.10714285714285714"/>
    <s v="Moderate"/>
    <s v="Light"/>
  </r>
  <r>
    <n v="13"/>
    <n v="3"/>
    <n v="3.6"/>
    <n v="820"/>
    <n v="660"/>
    <x v="10"/>
    <n v="555.55555555555554"/>
    <x v="11"/>
    <n v="9.166666666666666E-2"/>
    <s v="Moderate"/>
    <s v="Medium"/>
  </r>
  <r>
    <n v="14"/>
    <n v="6"/>
    <n v="3.4"/>
    <n v="830"/>
    <n v="640"/>
    <x v="1"/>
    <n v="529.41176470588232"/>
    <x v="12"/>
    <n v="0.10457516339869281"/>
    <s v="Moderate"/>
    <s v="Light"/>
  </r>
  <r>
    <n v="15"/>
    <n v="2"/>
    <n v="3.1"/>
    <n v="790"/>
    <n v="590"/>
    <x v="11"/>
    <n v="661.29032258064512"/>
    <x v="13"/>
    <n v="9.2840283241542088E-2"/>
    <s v="New"/>
    <s v="Light"/>
  </r>
  <r>
    <n v="16"/>
    <n v="4"/>
    <n v="3.3"/>
    <n v="810"/>
    <n v="620"/>
    <x v="7"/>
    <n v="560.60606060606062"/>
    <x v="14"/>
    <n v="0.10155610155610155"/>
    <s v="Moderate"/>
    <s v="Light"/>
  </r>
  <r>
    <n v="17"/>
    <n v="5"/>
    <n v="3.5"/>
    <n v="800"/>
    <n v="600"/>
    <x v="12"/>
    <n v="600"/>
    <x v="15"/>
    <n v="8.1632653061224483E-2"/>
    <s v="Moderate"/>
    <s v="Light"/>
  </r>
  <r>
    <n v="18"/>
    <n v="3"/>
    <n v="3.2"/>
    <n v="830"/>
    <n v="640"/>
    <x v="13"/>
    <n v="609.375"/>
    <x v="16"/>
    <n v="0.10256410256410256"/>
    <s v="Moderate"/>
    <s v="Light"/>
  </r>
  <r>
    <n v="19"/>
    <n v="6"/>
    <n v="3.7"/>
    <n v="820"/>
    <n v="670"/>
    <x v="14"/>
    <n v="594.59459459459458"/>
    <x v="17"/>
    <n v="8.230958230958231E-2"/>
    <s v="Moderate"/>
    <s v="Medium"/>
  </r>
  <r>
    <n v="20"/>
    <n v="4"/>
    <n v="3.4"/>
    <n v="830"/>
    <n v="640"/>
    <x v="10"/>
    <n v="588.23529411764707"/>
    <x v="18"/>
    <n v="9.4117647058823528E-2"/>
    <s v="Moderate"/>
    <s v="Light"/>
  </r>
  <r>
    <n v="21"/>
    <n v="4"/>
    <n v="3.2"/>
    <n v="820"/>
    <n v="620"/>
    <x v="3"/>
    <n v="531.25"/>
    <x v="19"/>
    <n v="0.11397058823529412"/>
    <s v="Moderate"/>
    <s v="Light"/>
  </r>
  <r>
    <n v="22"/>
    <n v="5"/>
    <n v="3.5"/>
    <n v="830"/>
    <n v="630"/>
    <x v="1"/>
    <n v="514.28571428571433"/>
    <x v="20"/>
    <n v="0.1"/>
    <s v="Moderate"/>
    <s v="Light"/>
  </r>
  <r>
    <n v="23"/>
    <n v="6"/>
    <n v="3.8"/>
    <n v="840"/>
    <n v="640"/>
    <x v="9"/>
    <n v="500"/>
    <x v="21"/>
    <n v="8.8642659279778394E-2"/>
    <s v="Moderate"/>
    <s v="Medium"/>
  </r>
  <r>
    <n v="24"/>
    <n v="7"/>
    <n v="4.0999999999999996"/>
    <n v="850"/>
    <n v="650"/>
    <x v="10"/>
    <n v="487.80487804878055"/>
    <x v="22"/>
    <n v="7.926829268292683E-2"/>
    <s v="Moderate"/>
    <s v="Medium"/>
  </r>
  <r>
    <n v="25"/>
    <n v="8"/>
    <n v="4.4000000000000004"/>
    <n v="860"/>
    <n v="660"/>
    <x v="12"/>
    <n v="477.27272727272725"/>
    <x v="23"/>
    <n v="7.1428571428571425E-2"/>
    <s v="Old"/>
    <s v="Medium"/>
  </r>
  <r>
    <n v="26"/>
    <n v="9"/>
    <n v="4.7"/>
    <n v="870"/>
    <n v="670"/>
    <x v="14"/>
    <n v="468.08510638297872"/>
    <x v="24"/>
    <n v="6.479690522243714E-2"/>
    <s v="Old"/>
    <s v="Medium"/>
  </r>
  <r>
    <n v="27"/>
    <n v="10"/>
    <n v="5"/>
    <n v="880"/>
    <n v="680"/>
    <x v="15"/>
    <n v="460"/>
    <x v="25"/>
    <n v="5.9130434782608696E-2"/>
    <s v="Old"/>
    <s v="Medium"/>
  </r>
  <r>
    <n v="28"/>
    <n v="11"/>
    <n v="5.3"/>
    <n v="890"/>
    <n v="690"/>
    <x v="16"/>
    <n v="452.83018867924528"/>
    <x v="26"/>
    <n v="5.4245283018867926E-2"/>
    <s v="Old"/>
    <s v="Heavy"/>
  </r>
  <r>
    <n v="29"/>
    <n v="12"/>
    <n v="5.6"/>
    <n v="900"/>
    <n v="700"/>
    <x v="17"/>
    <n v="446.42857142857144"/>
    <x v="27"/>
    <n v="0.05"/>
    <s v="Old"/>
    <s v="Heavy"/>
  </r>
  <r>
    <n v="30"/>
    <n v="13"/>
    <n v="5.9"/>
    <n v="910"/>
    <n v="710"/>
    <x v="18"/>
    <n v="440.67796610169489"/>
    <x v="28"/>
    <n v="4.6284224250325939E-2"/>
    <s v="Old"/>
    <s v="Heavy"/>
  </r>
  <r>
    <n v="31"/>
    <n v="14"/>
    <n v="6.2"/>
    <n v="920"/>
    <n v="720"/>
    <x v="19"/>
    <n v="435.48387096774195"/>
    <x v="29"/>
    <n v="4.3010752688172046E-2"/>
    <s v="Old"/>
    <s v="Heavy"/>
  </r>
  <r>
    <n v="32"/>
    <n v="15"/>
    <n v="6.5"/>
    <n v="930"/>
    <n v="730"/>
    <x v="20"/>
    <n v="430.76923076923077"/>
    <x v="30"/>
    <n v="4.0109890109890113E-2"/>
    <s v="Old"/>
    <s v="Heavy"/>
  </r>
  <r>
    <n v="33"/>
    <n v="16"/>
    <n v="6.8"/>
    <n v="940"/>
    <n v="740"/>
    <x v="21"/>
    <n v="426.47058823529414"/>
    <x v="31"/>
    <n v="3.7525354969574036E-2"/>
    <s v="Old"/>
    <s v="Heavy"/>
  </r>
  <r>
    <n v="34"/>
    <n v="17"/>
    <n v="7.1"/>
    <n v="950"/>
    <n v="750"/>
    <x v="22"/>
    <n v="422.53521126760563"/>
    <x v="32"/>
    <n v="3.5211267605633804E-2"/>
    <s v="Old"/>
    <s v="Heavy"/>
  </r>
  <r>
    <n v="35"/>
    <n v="18"/>
    <n v="7.4"/>
    <n v="960"/>
    <n v="760"/>
    <x v="23"/>
    <n v="418.91891891891891"/>
    <x v="33"/>
    <n v="3.3129904097646032E-2"/>
    <s v="Old"/>
    <s v="Heavy"/>
  </r>
  <r>
    <n v="36"/>
    <n v="19"/>
    <n v="7.7"/>
    <n v="970"/>
    <n v="770"/>
    <x v="24"/>
    <n v="415.58441558441558"/>
    <x v="34"/>
    <n v="3.125E-2"/>
    <s v="Old"/>
    <s v="Heavy"/>
  </r>
  <r>
    <n v="37"/>
    <n v="20"/>
    <n v="8"/>
    <n v="980"/>
    <n v="780"/>
    <x v="25"/>
    <n v="412.5"/>
    <x v="35"/>
    <n v="2.9545454545454545E-2"/>
    <s v="Old"/>
    <s v="Heavy"/>
  </r>
  <r>
    <n v="38"/>
    <n v="21"/>
    <n v="8.3000000000000007"/>
    <n v="990"/>
    <n v="790"/>
    <x v="26"/>
    <n v="409.63855421686742"/>
    <x v="36"/>
    <n v="2.7994330262225368E-2"/>
    <s v="Old"/>
    <s v="Heavy"/>
  </r>
  <r>
    <n v="39"/>
    <n v="22"/>
    <n v="8.6"/>
    <n v="1000"/>
    <n v="800"/>
    <x v="27"/>
    <n v="406.97674418604652"/>
    <x v="37"/>
    <n v="2.6578073089700997E-2"/>
    <s v="Old"/>
    <s v="Heavy"/>
  </r>
  <r>
    <n v="40"/>
    <n v="23"/>
    <n v="8.9"/>
    <n v="1010"/>
    <n v="810"/>
    <x v="28"/>
    <n v="404.49438202247188"/>
    <x v="38"/>
    <n v="2.5280898876404494E-2"/>
    <s v="Old"/>
    <s v="Heavy"/>
  </r>
  <r>
    <n v="41"/>
    <n v="4"/>
    <n v="3.2"/>
    <n v="800"/>
    <n v="600"/>
    <x v="3"/>
    <n v="531.25"/>
    <x v="39"/>
    <n v="0.11029411764705882"/>
    <s v="Moderate"/>
    <s v="Light"/>
  </r>
  <r>
    <n v="42"/>
    <n v="5"/>
    <n v="3.5"/>
    <n v="810"/>
    <n v="610"/>
    <x v="2"/>
    <n v="457.14285714285717"/>
    <x v="40"/>
    <n v="0.10892857142857143"/>
    <s v="Moderate"/>
    <s v="Light"/>
  </r>
  <r>
    <n v="43"/>
    <n v="6"/>
    <n v="3.8"/>
    <n v="820"/>
    <n v="620"/>
    <x v="1"/>
    <n v="473.68421052631584"/>
    <x v="41"/>
    <n v="9.0643274853801165E-2"/>
    <s v="Moderate"/>
    <s v="Medium"/>
  </r>
  <r>
    <n v="44"/>
    <n v="7"/>
    <n v="4.0999999999999996"/>
    <n v="830"/>
    <n v="630"/>
    <x v="0"/>
    <n v="365.85365853658539"/>
    <x v="42"/>
    <n v="0.10243902439024392"/>
    <s v="Moderate"/>
    <s v="Medium"/>
  </r>
  <r>
    <n v="45"/>
    <n v="8"/>
    <n v="4.4000000000000004"/>
    <n v="840"/>
    <n v="640"/>
    <x v="9"/>
    <n v="431.81818181818176"/>
    <x v="43"/>
    <n v="7.6555023923444973E-2"/>
    <s v="Old"/>
    <s v="Medium"/>
  </r>
  <r>
    <n v="46"/>
    <n v="9"/>
    <n v="4.7"/>
    <n v="850"/>
    <n v="650"/>
    <x v="5"/>
    <n v="372.34042553191489"/>
    <x v="44"/>
    <n v="7.9027355623100301E-2"/>
    <s v="Old"/>
    <s v="Medium"/>
  </r>
  <r>
    <n v="47"/>
    <n v="10"/>
    <n v="5"/>
    <n v="860"/>
    <n v="660"/>
    <x v="7"/>
    <n v="370"/>
    <x v="45"/>
    <n v="7.1351351351351358E-2"/>
    <s v="Old"/>
    <s v="Medium"/>
  </r>
  <r>
    <n v="48"/>
    <n v="11"/>
    <n v="5.3"/>
    <n v="870"/>
    <n v="670"/>
    <x v="13"/>
    <n v="367.92452830188682"/>
    <x v="46"/>
    <n v="6.4828253507498795E-2"/>
    <s v="Old"/>
    <s v="Heavy"/>
  </r>
  <r>
    <n v="49"/>
    <n v="12"/>
    <n v="5.6"/>
    <n v="880"/>
    <n v="680"/>
    <x v="11"/>
    <n v="366.07142857142861"/>
    <x v="47"/>
    <n v="5.9233449477351915E-2"/>
    <s v="Old"/>
    <s v="Heavy"/>
  </r>
  <r>
    <n v="50"/>
    <n v="13"/>
    <n v="5.9"/>
    <n v="890"/>
    <n v="690"/>
    <x v="1"/>
    <n v="305.08474576271186"/>
    <x v="48"/>
    <n v="6.4971751412429377E-2"/>
    <s v="Old"/>
    <s v="Heavy"/>
  </r>
  <r>
    <n v="51"/>
    <n v="14"/>
    <n v="6.2"/>
    <n v="900"/>
    <n v="700"/>
    <x v="12"/>
    <n v="338.70967741935482"/>
    <x v="49"/>
    <n v="5.3763440860215055E-2"/>
    <s v="Old"/>
    <s v="Heavy"/>
  </r>
  <r>
    <n v="52"/>
    <n v="15"/>
    <n v="6.5"/>
    <n v="910"/>
    <n v="710"/>
    <x v="9"/>
    <n v="292.30769230769232"/>
    <x v="50"/>
    <n v="5.7489878542510121E-2"/>
    <s v="Old"/>
    <s v="Heavy"/>
  </r>
  <r>
    <n v="53"/>
    <n v="16"/>
    <n v="6.8"/>
    <n v="920"/>
    <n v="720"/>
    <x v="10"/>
    <n v="294.11764705882354"/>
    <x v="51"/>
    <n v="5.2941176470588235E-2"/>
    <s v="Old"/>
    <s v="Heavy"/>
  </r>
  <r>
    <n v="54"/>
    <n v="17"/>
    <n v="7.1"/>
    <n v="930"/>
    <n v="730"/>
    <x v="14"/>
    <n v="309.85915492957747"/>
    <x v="52"/>
    <n v="4.6734955185659413E-2"/>
    <s v="Old"/>
    <s v="Heavy"/>
  </r>
  <r>
    <n v="55"/>
    <n v="18"/>
    <n v="7.4"/>
    <n v="940"/>
    <n v="740"/>
    <x v="15"/>
    <n v="310.81081081081078"/>
    <x v="53"/>
    <n v="4.3478260869565216E-2"/>
    <s v="Old"/>
    <s v="Heavy"/>
  </r>
  <r>
    <n v="56"/>
    <n v="19"/>
    <n v="7.7"/>
    <n v="950"/>
    <n v="750"/>
    <x v="16"/>
    <n v="311.68831168831167"/>
    <x v="54"/>
    <n v="4.0584415584415584E-2"/>
    <s v="Old"/>
    <s v="Heavy"/>
  </r>
  <r>
    <n v="57"/>
    <n v="20"/>
    <n v="8"/>
    <n v="960"/>
    <n v="760"/>
    <x v="17"/>
    <n v="312.5"/>
    <x v="55"/>
    <n v="3.7999999999999999E-2"/>
    <s v="Old"/>
    <s v="Heavy"/>
  </r>
  <r>
    <n v="58"/>
    <n v="21"/>
    <n v="8.3000000000000007"/>
    <n v="970"/>
    <n v="770"/>
    <x v="14"/>
    <n v="265.06024096385539"/>
    <x v="56"/>
    <n v="4.2168674698795178E-2"/>
    <s v="Old"/>
    <s v="Heavy"/>
  </r>
  <r>
    <n v="59"/>
    <n v="22"/>
    <n v="8.6"/>
    <n v="980"/>
    <n v="780"/>
    <x v="18"/>
    <n v="302.32558139534888"/>
    <x v="57"/>
    <n v="3.4883720930232558E-2"/>
    <s v="Old"/>
    <s v="Heavy"/>
  </r>
  <r>
    <n v="60"/>
    <n v="23"/>
    <n v="8.9"/>
    <n v="990"/>
    <n v="790"/>
    <x v="16"/>
    <n v="269.66292134831457"/>
    <x v="58"/>
    <n v="3.698501872659176E-2"/>
    <s v="Old"/>
    <s v="Heavy"/>
  </r>
  <r>
    <n v="61"/>
    <n v="5"/>
    <n v="3.4"/>
    <n v="825"/>
    <n v="615"/>
    <x v="6"/>
    <n v="485.29411764705884"/>
    <x v="59"/>
    <n v="0.10962566844919786"/>
    <s v="Moderate"/>
    <s v="Light"/>
  </r>
  <r>
    <n v="62"/>
    <n v="4"/>
    <n v="3.7"/>
    <n v="835"/>
    <n v="625"/>
    <x v="5"/>
    <n v="472.97297297297297"/>
    <x v="60"/>
    <n v="9.6525096525096526E-2"/>
    <s v="Moderate"/>
    <s v="Medium"/>
  </r>
  <r>
    <n v="63"/>
    <n v="6"/>
    <n v="3.9"/>
    <n v="845"/>
    <n v="635"/>
    <x v="7"/>
    <n v="474.35897435897436"/>
    <x v="61"/>
    <n v="8.8011088011088007E-2"/>
    <s v="Moderate"/>
    <s v="Medium"/>
  </r>
  <r>
    <n v="64"/>
    <n v="7"/>
    <n v="4.2"/>
    <n v="855"/>
    <n v="645"/>
    <x v="13"/>
    <n v="464.28571428571428"/>
    <x v="62"/>
    <n v="7.8754578754578752E-2"/>
    <s v="Moderate"/>
    <s v="Medium"/>
  </r>
  <r>
    <n v="65"/>
    <n v="8"/>
    <n v="4.5"/>
    <n v="865"/>
    <n v="655"/>
    <x v="11"/>
    <n v="455.55555555555554"/>
    <x v="63"/>
    <n v="7.1002710027100277E-2"/>
    <s v="Old"/>
    <s v="Medium"/>
  </r>
  <r>
    <n v="66"/>
    <n v="9"/>
    <n v="4.8"/>
    <n v="875"/>
    <n v="665"/>
    <x v="29"/>
    <n v="447.91666666666669"/>
    <x v="64"/>
    <n v="6.4437984496124034E-2"/>
    <s v="Old"/>
    <s v="Medium"/>
  </r>
  <r>
    <n v="67"/>
    <n v="10"/>
    <n v="5.0999999999999996"/>
    <n v="885"/>
    <n v="675"/>
    <x v="30"/>
    <n v="441.1764705882353"/>
    <x v="65"/>
    <n v="5.8823529411764705E-2"/>
    <s v="Old"/>
    <s v="Heavy"/>
  </r>
  <r>
    <n v="68"/>
    <n v="11"/>
    <n v="5.4"/>
    <n v="895"/>
    <n v="685"/>
    <x v="31"/>
    <n v="435.18518518518516"/>
    <x v="66"/>
    <n v="5.3979511426319939E-2"/>
    <s v="Old"/>
    <s v="Heavy"/>
  </r>
  <r>
    <n v="69"/>
    <n v="12"/>
    <n v="5.7"/>
    <n v="905"/>
    <n v="695"/>
    <x v="32"/>
    <n v="429.82456140350877"/>
    <x v="67"/>
    <n v="4.9767275331185107E-2"/>
    <s v="Old"/>
    <s v="Heavy"/>
  </r>
  <r>
    <n v="70"/>
    <n v="13"/>
    <n v="6"/>
    <n v="915"/>
    <n v="705"/>
    <x v="33"/>
    <n v="425"/>
    <x v="68"/>
    <n v="4.6078431372549022E-2"/>
    <s v="Old"/>
    <s v="Heavy"/>
  </r>
  <r>
    <n v="71"/>
    <n v="14"/>
    <n v="6.3"/>
    <n v="925"/>
    <n v="715"/>
    <x v="34"/>
    <n v="420.63492063492066"/>
    <x v="69"/>
    <n v="4.2827193770589994E-2"/>
    <s v="Old"/>
    <s v="Heavy"/>
  </r>
  <r>
    <n v="72"/>
    <n v="15"/>
    <n v="6.6"/>
    <n v="935"/>
    <n v="725"/>
    <x v="35"/>
    <n v="416.66666666666669"/>
    <x v="70"/>
    <n v="3.9944903581267219E-2"/>
    <s v="Old"/>
    <s v="Heavy"/>
  </r>
  <r>
    <n v="73"/>
    <n v="16"/>
    <n v="6.9"/>
    <n v="945"/>
    <n v="735"/>
    <x v="36"/>
    <n v="413.04347826086956"/>
    <x v="71"/>
    <n v="3.7376048817696413E-2"/>
    <s v="Old"/>
    <s v="Heavy"/>
  </r>
  <r>
    <n v="74"/>
    <n v="17"/>
    <n v="7.2"/>
    <n v="955"/>
    <n v="745"/>
    <x v="37"/>
    <n v="409.72222222222223"/>
    <x v="72"/>
    <n v="3.5075329566854989E-2"/>
    <s v="Old"/>
    <s v="Heavy"/>
  </r>
  <r>
    <n v="75"/>
    <n v="18"/>
    <n v="7.5"/>
    <n v="965"/>
    <n v="755"/>
    <x v="38"/>
    <n v="406.66666666666669"/>
    <x v="73"/>
    <n v="3.3005464480874318E-2"/>
    <s v="Old"/>
    <s v="Heavy"/>
  </r>
  <r>
    <n v="76"/>
    <n v="19"/>
    <n v="7.8"/>
    <n v="975"/>
    <n v="765"/>
    <x v="39"/>
    <n v="403.84615384615387"/>
    <x v="74"/>
    <n v="3.1135531135531136E-2"/>
    <s v="Old"/>
    <s v="Heavy"/>
  </r>
  <r>
    <n v="77"/>
    <n v="20"/>
    <n v="8.1"/>
    <n v="985"/>
    <n v="775"/>
    <x v="40"/>
    <n v="401.23456790123458"/>
    <x v="75"/>
    <n v="2.9439696106362774E-2"/>
    <s v="Old"/>
    <s v="Heavy"/>
  </r>
  <r>
    <n v="78"/>
    <n v="21"/>
    <n v="8.4"/>
    <n v="995"/>
    <n v="785"/>
    <x v="41"/>
    <n v="398.8095238095238"/>
    <x v="76"/>
    <n v="2.7896233120113717E-2"/>
    <s v="Old"/>
    <s v="Heavy"/>
  </r>
  <r>
    <n v="79"/>
    <n v="22"/>
    <n v="8.6999999999999993"/>
    <n v="1005"/>
    <n v="795"/>
    <x v="42"/>
    <n v="396.55172413793105"/>
    <x v="77"/>
    <n v="2.6486756621689159E-2"/>
    <s v="Old"/>
    <s v="Heavy"/>
  </r>
  <r>
    <n v="80"/>
    <n v="23"/>
    <n v="9"/>
    <n v="1015"/>
    <n v="805"/>
    <x v="43"/>
    <n v="394.44444444444446"/>
    <x v="78"/>
    <n v="2.5195618153364633E-2"/>
    <s v="Old"/>
    <s v="Heavy"/>
  </r>
  <r>
    <n v="81"/>
    <n v="6"/>
    <n v="3.9"/>
    <n v="840"/>
    <n v="630"/>
    <x v="7"/>
    <n v="474.35897435897436"/>
    <x v="79"/>
    <n v="8.7318087318087323E-2"/>
    <s v="Moderate"/>
    <s v="Medium"/>
  </r>
  <r>
    <n v="82"/>
    <n v="7"/>
    <n v="4.2"/>
    <n v="850"/>
    <n v="640"/>
    <x v="13"/>
    <n v="464.28571428571428"/>
    <x v="80"/>
    <n v="7.8144078144078144E-2"/>
    <s v="Moderate"/>
    <s v="Medium"/>
  </r>
  <r>
    <n v="83"/>
    <n v="8"/>
    <n v="4.5"/>
    <n v="860"/>
    <n v="650"/>
    <x v="11"/>
    <n v="455.55555555555554"/>
    <x v="81"/>
    <n v="7.0460704607046065E-2"/>
    <s v="Old"/>
    <s v="Medium"/>
  </r>
  <r>
    <n v="84"/>
    <n v="9"/>
    <n v="4.8"/>
    <n v="870"/>
    <n v="660"/>
    <x v="29"/>
    <n v="447.91666666666669"/>
    <x v="82"/>
    <n v="6.3953488372093026E-2"/>
    <s v="Old"/>
    <s v="Medium"/>
  </r>
  <r>
    <n v="85"/>
    <n v="10"/>
    <n v="5.0999999999999996"/>
    <n v="880"/>
    <n v="670"/>
    <x v="30"/>
    <n v="441.1764705882353"/>
    <x v="83"/>
    <n v="5.8387799564270156E-2"/>
    <s v="Old"/>
    <s v="Heavy"/>
  </r>
  <r>
    <n v="86"/>
    <n v="11"/>
    <n v="5.4"/>
    <n v="890"/>
    <n v="680"/>
    <x v="31"/>
    <n v="435.18518518518516"/>
    <x v="84"/>
    <n v="5.3585500394011033E-2"/>
    <s v="Old"/>
    <s v="Heavy"/>
  </r>
  <r>
    <n v="87"/>
    <n v="12"/>
    <n v="5.7"/>
    <n v="900"/>
    <n v="690"/>
    <x v="32"/>
    <n v="429.82456140350877"/>
    <x v="85"/>
    <n v="4.9409237379162189E-2"/>
    <s v="Old"/>
    <s v="Heavy"/>
  </r>
  <r>
    <n v="88"/>
    <n v="13"/>
    <n v="6"/>
    <n v="910"/>
    <n v="700"/>
    <x v="33"/>
    <n v="425"/>
    <x v="86"/>
    <n v="4.5751633986928102E-2"/>
    <s v="Old"/>
    <s v="Heavy"/>
  </r>
  <r>
    <n v="89"/>
    <n v="14"/>
    <n v="6.3"/>
    <n v="920"/>
    <n v="710"/>
    <x v="34"/>
    <n v="420.63492063492066"/>
    <x v="87"/>
    <n v="4.2527702905061394E-2"/>
    <s v="Old"/>
    <s v="Heavy"/>
  </r>
  <r>
    <n v="90"/>
    <n v="15"/>
    <n v="6.6"/>
    <n v="930"/>
    <n v="720"/>
    <x v="35"/>
    <n v="416.66666666666669"/>
    <x v="88"/>
    <n v="3.9669421487603308E-2"/>
    <s v="Old"/>
    <s v="Heavy"/>
  </r>
  <r>
    <n v="91"/>
    <n v="16"/>
    <n v="6.9"/>
    <n v="940"/>
    <n v="730"/>
    <x v="36"/>
    <n v="413.04347826086956"/>
    <x v="89"/>
    <n v="3.7121789982201885E-2"/>
    <s v="Old"/>
    <s v="Heavy"/>
  </r>
  <r>
    <n v="92"/>
    <n v="17"/>
    <n v="7.2"/>
    <n v="950"/>
    <n v="740"/>
    <x v="37"/>
    <n v="409.72222222222223"/>
    <x v="90"/>
    <n v="3.4839924670433148E-2"/>
    <s v="Old"/>
    <s v="Heavy"/>
  </r>
  <r>
    <n v="93"/>
    <n v="18"/>
    <n v="7.5"/>
    <n v="960"/>
    <n v="750"/>
    <x v="38"/>
    <n v="406.66666666666669"/>
    <x v="91"/>
    <n v="3.2786885245901641E-2"/>
    <s v="Old"/>
    <s v="Heavy"/>
  </r>
  <r>
    <n v="94"/>
    <n v="19"/>
    <n v="7.8"/>
    <n v="970"/>
    <n v="760"/>
    <x v="39"/>
    <n v="403.84615384615387"/>
    <x v="92"/>
    <n v="3.0932030932030931E-2"/>
    <s v="Old"/>
    <s v="Heavy"/>
  </r>
  <r>
    <n v="95"/>
    <n v="20"/>
    <n v="8.1"/>
    <n v="980"/>
    <n v="770"/>
    <x v="40"/>
    <n v="401.23456790123458"/>
    <x v="93"/>
    <n v="2.9249762583095917E-2"/>
    <s v="Old"/>
    <s v="Heavy"/>
  </r>
  <r>
    <n v="96"/>
    <n v="21"/>
    <n v="8.4"/>
    <n v="990"/>
    <n v="780"/>
    <x v="41"/>
    <n v="398.8095238095238"/>
    <x v="94"/>
    <n v="2.7718550106609809E-2"/>
    <s v="Old"/>
    <s v="Heavy"/>
  </r>
  <r>
    <n v="97"/>
    <n v="22"/>
    <n v="8.6999999999999993"/>
    <n v="1000"/>
    <n v="790"/>
    <x v="42"/>
    <n v="396.55172413793105"/>
    <x v="95"/>
    <n v="2.6320173246709981E-2"/>
    <s v="Old"/>
    <s v="Heavy"/>
  </r>
  <r>
    <n v="98"/>
    <n v="23"/>
    <n v="9"/>
    <n v="1010"/>
    <n v="800"/>
    <x v="43"/>
    <n v="394.44444444444446"/>
    <x v="96"/>
    <n v="2.5039123630672927E-2"/>
    <s v="Old"/>
    <s v="Heavy"/>
  </r>
  <r>
    <n v="99"/>
    <n v="24"/>
    <n v="9.3000000000000007"/>
    <n v="1020"/>
    <n v="810"/>
    <x v="44"/>
    <n v="392.47311827956986"/>
    <x v="97"/>
    <n v="2.3862129916040652E-2"/>
    <s v="Old"/>
    <s v="Heavy"/>
  </r>
  <r>
    <n v="100"/>
    <n v="25"/>
    <n v="9.6"/>
    <n v="1030"/>
    <n v="820"/>
    <x v="45"/>
    <n v="390.625"/>
    <x v="98"/>
    <n v="2.2777777777777779E-2"/>
    <s v="Old"/>
    <s v="Heavy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n v="1"/>
    <x v="0"/>
    <x v="0"/>
    <n v="800"/>
    <n v="600"/>
    <n v="1500"/>
    <n v="500"/>
    <n v="32000"/>
    <n v="0.13333333333333333"/>
    <x v="0"/>
    <x v="0"/>
  </r>
  <r>
    <n v="2"/>
    <x v="1"/>
    <x v="1"/>
    <n v="810"/>
    <n v="620"/>
    <n v="1800"/>
    <n v="562.5"/>
    <n v="39234.375"/>
    <n v="0.1076388888888889"/>
    <x v="0"/>
    <x v="0"/>
  </r>
  <r>
    <n v="3"/>
    <x v="2"/>
    <x v="2"/>
    <n v="820"/>
    <n v="630"/>
    <n v="1600"/>
    <n v="516.12903225806451"/>
    <n v="55548.38709677419"/>
    <n v="0.12701612903225806"/>
    <x v="0"/>
    <x v="0"/>
  </r>
  <r>
    <n v="4"/>
    <x v="3"/>
    <x v="3"/>
    <n v="830"/>
    <n v="640"/>
    <n v="1700"/>
    <n v="515.15151515151513"/>
    <n v="26828.28282828283"/>
    <n v="0.1140819964349376"/>
    <x v="0"/>
    <x v="0"/>
  </r>
  <r>
    <n v="5"/>
    <x v="4"/>
    <x v="4"/>
    <n v="790"/>
    <n v="590"/>
    <n v="1400"/>
    <n v="482.75862068965517"/>
    <n v="80362.068965517246"/>
    <n v="0.14532019704433496"/>
    <x v="1"/>
    <x v="0"/>
  </r>
  <r>
    <n v="6"/>
    <x v="1"/>
    <x v="1"/>
    <n v="810"/>
    <n v="620"/>
    <n v="1750"/>
    <n v="546.875"/>
    <n v="39234.375"/>
    <n v="0.11071428571428571"/>
    <x v="0"/>
    <x v="0"/>
  </r>
  <r>
    <n v="7"/>
    <x v="0"/>
    <x v="2"/>
    <n v="800"/>
    <n v="600"/>
    <n v="1650"/>
    <n v="532.25806451612902"/>
    <n v="30967.741935483871"/>
    <n v="0.11730205278592376"/>
    <x v="0"/>
    <x v="0"/>
  </r>
  <r>
    <n v="8"/>
    <x v="2"/>
    <x v="5"/>
    <n v="830"/>
    <n v="640"/>
    <n v="1850"/>
    <n v="544.11764705882354"/>
    <n v="52078.431372549021"/>
    <n v="0.10174880763116058"/>
    <x v="0"/>
    <x v="0"/>
  </r>
  <r>
    <n v="9"/>
    <x v="3"/>
    <x v="3"/>
    <n v="820"/>
    <n v="630"/>
    <n v="1550"/>
    <n v="469.69696969696975"/>
    <n v="26090.909090909096"/>
    <n v="0.12316715542521994"/>
    <x v="0"/>
    <x v="0"/>
  </r>
  <r>
    <n v="10"/>
    <x v="4"/>
    <x v="0"/>
    <n v="790"/>
    <n v="590"/>
    <n v="1700"/>
    <n v="566.66666666666663"/>
    <n v="77683.333333333328"/>
    <n v="0.11568627450980393"/>
    <x v="1"/>
    <x v="0"/>
  </r>
  <r>
    <n v="11"/>
    <x v="1"/>
    <x v="6"/>
    <n v="830"/>
    <n v="650"/>
    <n v="1900"/>
    <n v="542.85714285714289"/>
    <n v="38535.714285714283"/>
    <n v="9.7744360902255634E-2"/>
    <x v="0"/>
    <x v="0"/>
  </r>
  <r>
    <n v="12"/>
    <x v="0"/>
    <x v="1"/>
    <n v="800"/>
    <n v="600"/>
    <n v="1750"/>
    <n v="546.875"/>
    <n v="30000"/>
    <n v="0.10714285714285714"/>
    <x v="0"/>
    <x v="0"/>
  </r>
  <r>
    <n v="13"/>
    <x v="2"/>
    <x v="7"/>
    <n v="820"/>
    <n v="660"/>
    <n v="2000"/>
    <n v="555.55555555555554"/>
    <n v="50111.111111111109"/>
    <n v="9.166666666666666E-2"/>
    <x v="0"/>
    <x v="1"/>
  </r>
  <r>
    <n v="14"/>
    <x v="3"/>
    <x v="5"/>
    <n v="830"/>
    <n v="640"/>
    <n v="1800"/>
    <n v="529.41176470588232"/>
    <n v="26039.215686274511"/>
    <n v="0.10457516339869281"/>
    <x v="0"/>
    <x v="0"/>
  </r>
  <r>
    <n v="15"/>
    <x v="4"/>
    <x v="2"/>
    <n v="790"/>
    <n v="590"/>
    <n v="2050"/>
    <n v="661.29032258064512"/>
    <n v="75177.419354838712"/>
    <n v="9.2840283241542088E-2"/>
    <x v="1"/>
    <x v="0"/>
  </r>
  <r>
    <n v="16"/>
    <x v="1"/>
    <x v="3"/>
    <n v="810"/>
    <n v="620"/>
    <n v="1850"/>
    <n v="560.60606060606062"/>
    <n v="38045.454545454544"/>
    <n v="0.10155610155610155"/>
    <x v="0"/>
    <x v="0"/>
  </r>
  <r>
    <n v="17"/>
    <x v="0"/>
    <x v="6"/>
    <n v="800"/>
    <n v="600"/>
    <n v="2100"/>
    <n v="600"/>
    <n v="27428.571428571428"/>
    <n v="8.1632653061224483E-2"/>
    <x v="0"/>
    <x v="0"/>
  </r>
  <r>
    <n v="18"/>
    <x v="2"/>
    <x v="1"/>
    <n v="830"/>
    <n v="640"/>
    <n v="1950"/>
    <n v="609.375"/>
    <n v="55333.333333333328"/>
    <n v="0.10256410256410256"/>
    <x v="0"/>
    <x v="0"/>
  </r>
  <r>
    <n v="19"/>
    <x v="3"/>
    <x v="8"/>
    <n v="820"/>
    <n v="670"/>
    <n v="2200"/>
    <n v="594.59459459459458"/>
    <n v="24747.747747747744"/>
    <n v="8.230958230958231E-2"/>
    <x v="0"/>
    <x v="1"/>
  </r>
  <r>
    <n v="20"/>
    <x v="1"/>
    <x v="5"/>
    <n v="830"/>
    <n v="640"/>
    <n v="2000"/>
    <n v="588.23529411764707"/>
    <n v="39058.823529411762"/>
    <n v="9.4117647058823528E-2"/>
    <x v="0"/>
    <x v="0"/>
  </r>
  <r>
    <n v="21"/>
    <x v="1"/>
    <x v="1"/>
    <n v="820"/>
    <n v="620"/>
    <n v="1700"/>
    <n v="531.25"/>
    <n v="39718.75"/>
    <n v="0.11397058823529412"/>
    <x v="0"/>
    <x v="0"/>
  </r>
  <r>
    <n v="22"/>
    <x v="0"/>
    <x v="6"/>
    <n v="830"/>
    <n v="630"/>
    <n v="1800"/>
    <n v="514.28571428571433"/>
    <n v="29880"/>
    <n v="0.1"/>
    <x v="0"/>
    <x v="0"/>
  </r>
  <r>
    <n v="23"/>
    <x v="3"/>
    <x v="9"/>
    <n v="840"/>
    <n v="640"/>
    <n v="1900"/>
    <n v="500"/>
    <n v="23578.947368421057"/>
    <n v="8.8642659279778394E-2"/>
    <x v="0"/>
    <x v="1"/>
  </r>
  <r>
    <n v="24"/>
    <x v="5"/>
    <x v="10"/>
    <n v="850"/>
    <n v="650"/>
    <n v="2000"/>
    <n v="487.80487804878055"/>
    <n v="19250.871080139375"/>
    <n v="7.926829268292683E-2"/>
    <x v="0"/>
    <x v="1"/>
  </r>
  <r>
    <n v="25"/>
    <x v="6"/>
    <x v="11"/>
    <n v="860"/>
    <n v="660"/>
    <n v="2100"/>
    <n v="477.27272727272725"/>
    <n v="16124.999999999998"/>
    <n v="7.1428571428571425E-2"/>
    <x v="2"/>
    <x v="1"/>
  </r>
  <r>
    <n v="26"/>
    <x v="7"/>
    <x v="12"/>
    <n v="870"/>
    <n v="670"/>
    <n v="2200"/>
    <n v="468.08510638297872"/>
    <n v="13780.141843971629"/>
    <n v="6.479690522243714E-2"/>
    <x v="2"/>
    <x v="1"/>
  </r>
  <r>
    <n v="27"/>
    <x v="8"/>
    <x v="13"/>
    <n v="880"/>
    <n v="680"/>
    <n v="2300"/>
    <n v="460"/>
    <n v="11968"/>
    <n v="5.9130434782608696E-2"/>
    <x v="2"/>
    <x v="1"/>
  </r>
  <r>
    <n v="28"/>
    <x v="9"/>
    <x v="14"/>
    <n v="890"/>
    <n v="690"/>
    <n v="2400"/>
    <n v="452.83018867924528"/>
    <n v="10533.447684391082"/>
    <n v="5.4245283018867926E-2"/>
    <x v="2"/>
    <x v="2"/>
  </r>
  <r>
    <n v="29"/>
    <x v="10"/>
    <x v="15"/>
    <n v="900"/>
    <n v="700"/>
    <n v="2500"/>
    <n v="446.42857142857144"/>
    <n v="9375.0000000000018"/>
    <n v="0.05"/>
    <x v="2"/>
    <x v="2"/>
  </r>
  <r>
    <n v="30"/>
    <x v="11"/>
    <x v="16"/>
    <n v="910"/>
    <n v="710"/>
    <n v="2600"/>
    <n v="440.67796610169489"/>
    <n v="8423.7288135593226"/>
    <n v="4.6284224250325939E-2"/>
    <x v="2"/>
    <x v="2"/>
  </r>
  <r>
    <n v="31"/>
    <x v="12"/>
    <x v="17"/>
    <n v="920"/>
    <n v="720"/>
    <n v="2700"/>
    <n v="435.48387096774195"/>
    <n v="7631.3364055299544"/>
    <n v="4.3010752688172046E-2"/>
    <x v="2"/>
    <x v="2"/>
  </r>
  <r>
    <n v="32"/>
    <x v="13"/>
    <x v="18"/>
    <n v="930"/>
    <n v="730"/>
    <n v="2800"/>
    <n v="430.76923076923077"/>
    <n v="6963.0769230769229"/>
    <n v="4.0109890109890113E-2"/>
    <x v="2"/>
    <x v="2"/>
  </r>
  <r>
    <n v="33"/>
    <x v="14"/>
    <x v="19"/>
    <n v="940"/>
    <n v="740"/>
    <n v="2900"/>
    <n v="426.47058823529414"/>
    <n v="6393.3823529411766"/>
    <n v="3.7525354969574036E-2"/>
    <x v="2"/>
    <x v="2"/>
  </r>
  <r>
    <n v="34"/>
    <x v="15"/>
    <x v="20"/>
    <n v="950"/>
    <n v="750"/>
    <n v="3000"/>
    <n v="422.53521126760563"/>
    <n v="5903.065451532726"/>
    <n v="3.5211267605633804E-2"/>
    <x v="2"/>
    <x v="2"/>
  </r>
  <r>
    <n v="35"/>
    <x v="16"/>
    <x v="21"/>
    <n v="960"/>
    <n v="760"/>
    <n v="3100"/>
    <n v="418.91891891891891"/>
    <n v="5477.4774774774769"/>
    <n v="3.3129904097646032E-2"/>
    <x v="2"/>
    <x v="2"/>
  </r>
  <r>
    <n v="36"/>
    <x v="17"/>
    <x v="22"/>
    <n v="970"/>
    <n v="770"/>
    <n v="3200"/>
    <n v="415.58441558441558"/>
    <n v="5105.2631578947367"/>
    <n v="3.125E-2"/>
    <x v="2"/>
    <x v="2"/>
  </r>
  <r>
    <n v="37"/>
    <x v="18"/>
    <x v="23"/>
    <n v="980"/>
    <n v="780"/>
    <n v="3300"/>
    <n v="412.5"/>
    <n v="4777.5"/>
    <n v="2.9545454545454545E-2"/>
    <x v="2"/>
    <x v="2"/>
  </r>
  <r>
    <n v="38"/>
    <x v="19"/>
    <x v="24"/>
    <n v="990"/>
    <n v="790"/>
    <n v="3400"/>
    <n v="409.63855421686742"/>
    <n v="4487.091222030981"/>
    <n v="2.7994330262225368E-2"/>
    <x v="2"/>
    <x v="2"/>
  </r>
  <r>
    <n v="39"/>
    <x v="20"/>
    <x v="25"/>
    <n v="1000"/>
    <n v="800"/>
    <n v="3500"/>
    <n v="406.97674418604652"/>
    <n v="4228.3298097251591"/>
    <n v="2.6578073089700997E-2"/>
    <x v="2"/>
    <x v="2"/>
  </r>
  <r>
    <n v="40"/>
    <x v="21"/>
    <x v="26"/>
    <n v="1010"/>
    <n v="810"/>
    <n v="3600"/>
    <n v="404.49438202247188"/>
    <n v="3996.5803615046407"/>
    <n v="2.5280898876404494E-2"/>
    <x v="2"/>
    <x v="2"/>
  </r>
  <r>
    <n v="41"/>
    <x v="1"/>
    <x v="1"/>
    <n v="800"/>
    <n v="600"/>
    <n v="1700"/>
    <n v="531.25"/>
    <n v="37500"/>
    <n v="0.11029411764705882"/>
    <x v="0"/>
    <x v="0"/>
  </r>
  <r>
    <n v="42"/>
    <x v="0"/>
    <x v="6"/>
    <n v="810"/>
    <n v="610"/>
    <n v="1600"/>
    <n v="457.14285714285717"/>
    <n v="28234.285714285714"/>
    <n v="0.10892857142857143"/>
    <x v="0"/>
    <x v="0"/>
  </r>
  <r>
    <n v="43"/>
    <x v="3"/>
    <x v="9"/>
    <n v="820"/>
    <n v="620"/>
    <n v="1800"/>
    <n v="473.68421052631584"/>
    <n v="22298.245614035091"/>
    <n v="9.0643274853801165E-2"/>
    <x v="0"/>
    <x v="1"/>
  </r>
  <r>
    <n v="44"/>
    <x v="5"/>
    <x v="10"/>
    <n v="830"/>
    <n v="630"/>
    <n v="1500"/>
    <n v="365.85365853658539"/>
    <n v="18219.512195121955"/>
    <n v="0.10243902439024392"/>
    <x v="0"/>
    <x v="1"/>
  </r>
  <r>
    <n v="45"/>
    <x v="6"/>
    <x v="11"/>
    <n v="840"/>
    <n v="640"/>
    <n v="1900"/>
    <n v="431.81818181818176"/>
    <n v="15272.727272727272"/>
    <n v="7.6555023923444973E-2"/>
    <x v="2"/>
    <x v="1"/>
  </r>
  <r>
    <n v="46"/>
    <x v="7"/>
    <x v="12"/>
    <n v="850"/>
    <n v="650"/>
    <n v="1750"/>
    <n v="372.34042553191489"/>
    <n v="13061.465721040187"/>
    <n v="7.9027355623100301E-2"/>
    <x v="2"/>
    <x v="1"/>
  </r>
  <r>
    <n v="47"/>
    <x v="8"/>
    <x v="13"/>
    <n v="860"/>
    <n v="660"/>
    <n v="1850"/>
    <n v="370"/>
    <n v="11352"/>
    <n v="7.1351351351351358E-2"/>
    <x v="2"/>
    <x v="1"/>
  </r>
  <r>
    <n v="48"/>
    <x v="9"/>
    <x v="14"/>
    <n v="870"/>
    <n v="670"/>
    <n v="1950"/>
    <n v="367.92452830188682"/>
    <n v="9998.2847341337911"/>
    <n v="6.4828253507498795E-2"/>
    <x v="2"/>
    <x v="2"/>
  </r>
  <r>
    <n v="49"/>
    <x v="10"/>
    <x v="15"/>
    <n v="880"/>
    <n v="680"/>
    <n v="2050"/>
    <n v="366.07142857142861"/>
    <n v="8904.7619047619064"/>
    <n v="5.9233449477351915E-2"/>
    <x v="2"/>
    <x v="2"/>
  </r>
  <r>
    <n v="50"/>
    <x v="11"/>
    <x v="16"/>
    <n v="890"/>
    <n v="690"/>
    <n v="1800"/>
    <n v="305.08474576271186"/>
    <n v="8006.518904823989"/>
    <n v="6.4971751412429377E-2"/>
    <x v="2"/>
    <x v="2"/>
  </r>
  <r>
    <n v="51"/>
    <x v="12"/>
    <x v="17"/>
    <n v="900"/>
    <n v="700"/>
    <n v="2100"/>
    <n v="338.70967741935482"/>
    <n v="7258.0645161290322"/>
    <n v="5.3763440860215055E-2"/>
    <x v="2"/>
    <x v="2"/>
  </r>
  <r>
    <n v="52"/>
    <x v="13"/>
    <x v="18"/>
    <n v="910"/>
    <n v="710"/>
    <n v="1900"/>
    <n v="292.30769230769232"/>
    <n v="6626.666666666667"/>
    <n v="5.7489878542510121E-2"/>
    <x v="2"/>
    <x v="2"/>
  </r>
  <r>
    <n v="53"/>
    <x v="14"/>
    <x v="19"/>
    <n v="920"/>
    <n v="720"/>
    <n v="2000"/>
    <n v="294.11764705882354"/>
    <n v="6088.2352941176468"/>
    <n v="5.2941176470588235E-2"/>
    <x v="2"/>
    <x v="2"/>
  </r>
  <r>
    <n v="54"/>
    <x v="15"/>
    <x v="20"/>
    <n v="930"/>
    <n v="730"/>
    <n v="2200"/>
    <n v="309.85915492957747"/>
    <n v="5624.6893123446571"/>
    <n v="4.6734955185659413E-2"/>
    <x v="2"/>
    <x v="2"/>
  </r>
  <r>
    <n v="55"/>
    <x v="16"/>
    <x v="21"/>
    <n v="940"/>
    <n v="740"/>
    <n v="2300"/>
    <n v="310.81081081081078"/>
    <n v="5222.2222222222217"/>
    <n v="4.3478260869565216E-2"/>
    <x v="2"/>
    <x v="2"/>
  </r>
  <r>
    <n v="56"/>
    <x v="17"/>
    <x v="22"/>
    <n v="950"/>
    <n v="750"/>
    <n v="2400"/>
    <n v="311.68831168831167"/>
    <n v="4870.1298701298701"/>
    <n v="4.0584415584415584E-2"/>
    <x v="2"/>
    <x v="2"/>
  </r>
  <r>
    <n v="57"/>
    <x v="18"/>
    <x v="23"/>
    <n v="960"/>
    <n v="760"/>
    <n v="2500"/>
    <n v="312.5"/>
    <n v="4560"/>
    <n v="3.7999999999999999E-2"/>
    <x v="2"/>
    <x v="2"/>
  </r>
  <r>
    <n v="58"/>
    <x v="19"/>
    <x v="24"/>
    <n v="970"/>
    <n v="770"/>
    <n v="2200"/>
    <n v="265.06024096385539"/>
    <n v="4285.1405622489956"/>
    <n v="4.2168674698795178E-2"/>
    <x v="2"/>
    <x v="2"/>
  </r>
  <r>
    <n v="59"/>
    <x v="20"/>
    <x v="25"/>
    <n v="980"/>
    <n v="780"/>
    <n v="2600"/>
    <n v="302.32558139534888"/>
    <n v="4040.1691331923894"/>
    <n v="3.4883720930232558E-2"/>
    <x v="2"/>
    <x v="2"/>
  </r>
  <r>
    <n v="60"/>
    <x v="21"/>
    <x v="26"/>
    <n v="990"/>
    <n v="790"/>
    <n v="2400"/>
    <n v="269.66292134831457"/>
    <n v="3820.7132388861746"/>
    <n v="3.698501872659176E-2"/>
    <x v="2"/>
    <x v="2"/>
  </r>
  <r>
    <n v="61"/>
    <x v="0"/>
    <x v="5"/>
    <n v="825"/>
    <n v="615"/>
    <n v="1650"/>
    <n v="485.29411764705884"/>
    <n v="29845.588235294119"/>
    <n v="0.10962566844919786"/>
    <x v="0"/>
    <x v="0"/>
  </r>
  <r>
    <n v="62"/>
    <x v="1"/>
    <x v="8"/>
    <n v="835"/>
    <n v="625"/>
    <n v="1750"/>
    <n v="472.97297297297297"/>
    <n v="35261.82432432432"/>
    <n v="9.6525096525096526E-2"/>
    <x v="0"/>
    <x v="1"/>
  </r>
  <r>
    <n v="63"/>
    <x v="3"/>
    <x v="27"/>
    <n v="845"/>
    <n v="635"/>
    <n v="1850"/>
    <n v="474.35897435897436"/>
    <n v="22930.555555555558"/>
    <n v="8.8011088011088007E-2"/>
    <x v="0"/>
    <x v="1"/>
  </r>
  <r>
    <n v="64"/>
    <x v="5"/>
    <x v="28"/>
    <n v="855"/>
    <n v="645"/>
    <n v="1950"/>
    <n v="464.28571428571428"/>
    <n v="18757.65306122449"/>
    <n v="7.8754578754578752E-2"/>
    <x v="0"/>
    <x v="1"/>
  </r>
  <r>
    <n v="65"/>
    <x v="6"/>
    <x v="29"/>
    <n v="865"/>
    <n v="655"/>
    <n v="2050"/>
    <n v="455.55555555555554"/>
    <n v="15738.194444444445"/>
    <n v="7.1002710027100277E-2"/>
    <x v="2"/>
    <x v="1"/>
  </r>
  <r>
    <n v="66"/>
    <x v="7"/>
    <x v="30"/>
    <n v="875"/>
    <n v="665"/>
    <n v="2150"/>
    <n v="447.91666666666669"/>
    <n v="13469.328703703704"/>
    <n v="6.4437984496124034E-2"/>
    <x v="2"/>
    <x v="1"/>
  </r>
  <r>
    <n v="67"/>
    <x v="8"/>
    <x v="31"/>
    <n v="885"/>
    <n v="675"/>
    <n v="2250"/>
    <n v="441.1764705882353"/>
    <n v="11713.235294117647"/>
    <n v="5.8823529411764705E-2"/>
    <x v="2"/>
    <x v="2"/>
  </r>
  <r>
    <n v="68"/>
    <x v="9"/>
    <x v="32"/>
    <n v="895"/>
    <n v="685"/>
    <n v="2350"/>
    <n v="435.18518518518516"/>
    <n v="10321.127946127945"/>
    <n v="5.3979511426319939E-2"/>
    <x v="2"/>
    <x v="2"/>
  </r>
  <r>
    <n v="69"/>
    <x v="10"/>
    <x v="33"/>
    <n v="905"/>
    <n v="695"/>
    <n v="2450"/>
    <n v="429.82456140350877"/>
    <n v="9195.540935672514"/>
    <n v="4.9767275331185107E-2"/>
    <x v="2"/>
    <x v="2"/>
  </r>
  <r>
    <n v="70"/>
    <x v="11"/>
    <x v="34"/>
    <n v="915"/>
    <n v="705"/>
    <n v="2550"/>
    <n v="425"/>
    <n v="8270.1923076923085"/>
    <n v="4.6078431372549022E-2"/>
    <x v="2"/>
    <x v="2"/>
  </r>
  <r>
    <n v="71"/>
    <x v="12"/>
    <x v="35"/>
    <n v="925"/>
    <n v="715"/>
    <n v="2650"/>
    <n v="420.63492063492066"/>
    <n v="7498.5827664399094"/>
    <n v="4.2827193770589994E-2"/>
    <x v="2"/>
    <x v="2"/>
  </r>
  <r>
    <n v="72"/>
    <x v="13"/>
    <x v="36"/>
    <n v="935"/>
    <n v="725"/>
    <n v="2750"/>
    <n v="416.66666666666669"/>
    <n v="6847.2222222222226"/>
    <n v="3.9944903581267219E-2"/>
    <x v="2"/>
    <x v="2"/>
  </r>
  <r>
    <n v="73"/>
    <x v="14"/>
    <x v="37"/>
    <n v="945"/>
    <n v="735"/>
    <n v="2850"/>
    <n v="413.04347826086956"/>
    <n v="6291.440217391304"/>
    <n v="3.7376048817696413E-2"/>
    <x v="2"/>
    <x v="2"/>
  </r>
  <r>
    <n v="74"/>
    <x v="15"/>
    <x v="38"/>
    <n v="955"/>
    <n v="745"/>
    <n v="2950"/>
    <n v="409.72222222222223"/>
    <n v="5812.7042483660125"/>
    <n v="3.5075329566854989E-2"/>
    <x v="2"/>
    <x v="2"/>
  </r>
  <r>
    <n v="75"/>
    <x v="16"/>
    <x v="39"/>
    <n v="965"/>
    <n v="755"/>
    <n v="3050"/>
    <n v="406.66666666666669"/>
    <n v="5396.8518518518522"/>
    <n v="3.3005464480874318E-2"/>
    <x v="2"/>
    <x v="2"/>
  </r>
  <r>
    <n v="76"/>
    <x v="17"/>
    <x v="40"/>
    <n v="975"/>
    <n v="765"/>
    <n v="3150"/>
    <n v="403.84615384615387"/>
    <n v="5032.8947368421059"/>
    <n v="3.1135531135531136E-2"/>
    <x v="2"/>
    <x v="2"/>
  </r>
  <r>
    <n v="77"/>
    <x v="18"/>
    <x v="41"/>
    <n v="985"/>
    <n v="775"/>
    <n v="3250"/>
    <n v="401.23456790123458"/>
    <n v="4712.191358024691"/>
    <n v="2.9439696106362774E-2"/>
    <x v="2"/>
    <x v="2"/>
  </r>
  <r>
    <n v="78"/>
    <x v="19"/>
    <x v="42"/>
    <n v="995"/>
    <n v="785"/>
    <n v="3350"/>
    <n v="398.8095238095238"/>
    <n v="4427.8628117913831"/>
    <n v="2.7896233120113717E-2"/>
    <x v="2"/>
    <x v="2"/>
  </r>
  <r>
    <n v="79"/>
    <x v="20"/>
    <x v="43"/>
    <n v="1005"/>
    <n v="795"/>
    <n v="3450"/>
    <n v="396.55172413793105"/>
    <n v="4174.3730407523517"/>
    <n v="2.6486756621689159E-2"/>
    <x v="2"/>
    <x v="2"/>
  </r>
  <r>
    <n v="80"/>
    <x v="21"/>
    <x v="44"/>
    <n v="1015"/>
    <n v="805"/>
    <n v="3550"/>
    <n v="394.44444444444446"/>
    <n v="3947.2222222222222"/>
    <n v="2.5195618153364633E-2"/>
    <x v="2"/>
    <x v="2"/>
  </r>
  <r>
    <n v="81"/>
    <x v="3"/>
    <x v="27"/>
    <n v="840"/>
    <n v="630"/>
    <n v="1850"/>
    <n v="474.35897435897436"/>
    <n v="22615.384615384617"/>
    <n v="8.7318087318087323E-2"/>
    <x v="0"/>
    <x v="1"/>
  </r>
  <r>
    <n v="82"/>
    <x v="5"/>
    <x v="28"/>
    <n v="850"/>
    <n v="640"/>
    <n v="1950"/>
    <n v="464.28571428571428"/>
    <n v="18503.401360544216"/>
    <n v="7.8144078144078144E-2"/>
    <x v="0"/>
    <x v="1"/>
  </r>
  <r>
    <n v="83"/>
    <x v="6"/>
    <x v="29"/>
    <n v="860"/>
    <n v="650"/>
    <n v="2050"/>
    <n v="455.55555555555554"/>
    <n v="15527.777777777777"/>
    <n v="7.0460704607046065E-2"/>
    <x v="2"/>
    <x v="1"/>
  </r>
  <r>
    <n v="84"/>
    <x v="7"/>
    <x v="30"/>
    <n v="870"/>
    <n v="660"/>
    <n v="2150"/>
    <n v="447.91666666666669"/>
    <n v="13291.666666666668"/>
    <n v="6.3953488372093026E-2"/>
    <x v="2"/>
    <x v="1"/>
  </r>
  <r>
    <n v="85"/>
    <x v="8"/>
    <x v="31"/>
    <n v="880"/>
    <n v="670"/>
    <n v="2250"/>
    <n v="441.1764705882353"/>
    <n v="11560.784313725489"/>
    <n v="5.8387799564270156E-2"/>
    <x v="2"/>
    <x v="2"/>
  </r>
  <r>
    <n v="86"/>
    <x v="9"/>
    <x v="32"/>
    <n v="890"/>
    <n v="680"/>
    <n v="2350"/>
    <n v="435.18518518518516"/>
    <n v="10188.552188552188"/>
    <n v="5.3585500394011033E-2"/>
    <x v="2"/>
    <x v="2"/>
  </r>
  <r>
    <n v="87"/>
    <x v="10"/>
    <x v="33"/>
    <n v="900"/>
    <n v="690"/>
    <n v="2450"/>
    <n v="429.82456140350877"/>
    <n v="9078.9473684210516"/>
    <n v="4.9409237379162189E-2"/>
    <x v="2"/>
    <x v="2"/>
  </r>
  <r>
    <n v="88"/>
    <x v="11"/>
    <x v="34"/>
    <n v="910"/>
    <n v="700"/>
    <n v="2550"/>
    <n v="425"/>
    <n v="8166.666666666667"/>
    <n v="4.5751633986928102E-2"/>
    <x v="2"/>
    <x v="2"/>
  </r>
  <r>
    <n v="89"/>
    <x v="12"/>
    <x v="35"/>
    <n v="920"/>
    <n v="710"/>
    <n v="2650"/>
    <n v="420.63492063492066"/>
    <n v="7405.8956916099769"/>
    <n v="4.2527702905061394E-2"/>
    <x v="2"/>
    <x v="2"/>
  </r>
  <r>
    <n v="90"/>
    <x v="13"/>
    <x v="36"/>
    <n v="930"/>
    <n v="720"/>
    <n v="2750"/>
    <n v="416.66666666666669"/>
    <n v="6763.636363636364"/>
    <n v="3.9669421487603308E-2"/>
    <x v="2"/>
    <x v="2"/>
  </r>
  <r>
    <n v="91"/>
    <x v="14"/>
    <x v="37"/>
    <n v="940"/>
    <n v="730"/>
    <n v="2850"/>
    <n v="413.04347826086956"/>
    <n v="6215.579710144927"/>
    <n v="3.7121789982201885E-2"/>
    <x v="2"/>
    <x v="2"/>
  </r>
  <r>
    <n v="92"/>
    <x v="15"/>
    <x v="38"/>
    <n v="950"/>
    <n v="740"/>
    <n v="2950"/>
    <n v="409.72222222222223"/>
    <n v="5743.4640522875816"/>
    <n v="3.4839924670433148E-2"/>
    <x v="2"/>
    <x v="2"/>
  </r>
  <r>
    <n v="93"/>
    <x v="16"/>
    <x v="39"/>
    <n v="960"/>
    <n v="750"/>
    <n v="3050"/>
    <n v="406.66666666666669"/>
    <n v="5333.333333333333"/>
    <n v="3.2786885245901641E-2"/>
    <x v="2"/>
    <x v="2"/>
  </r>
  <r>
    <n v="94"/>
    <x v="17"/>
    <x v="40"/>
    <n v="970"/>
    <n v="760"/>
    <n v="3150"/>
    <n v="403.84615384615387"/>
    <n v="4974.3589743589746"/>
    <n v="3.0932030932030931E-2"/>
    <x v="2"/>
    <x v="2"/>
  </r>
  <r>
    <n v="95"/>
    <x v="18"/>
    <x v="41"/>
    <n v="980"/>
    <n v="770"/>
    <n v="3250"/>
    <n v="401.23456790123458"/>
    <n v="4658.0246913580249"/>
    <n v="2.9249762583095917E-2"/>
    <x v="2"/>
    <x v="2"/>
  </r>
  <r>
    <n v="96"/>
    <x v="19"/>
    <x v="42"/>
    <n v="990"/>
    <n v="780"/>
    <n v="3350"/>
    <n v="398.8095238095238"/>
    <n v="4377.5510204081629"/>
    <n v="2.7718550106609809E-2"/>
    <x v="2"/>
    <x v="2"/>
  </r>
  <r>
    <n v="97"/>
    <x v="20"/>
    <x v="43"/>
    <n v="1000"/>
    <n v="790"/>
    <n v="3450"/>
    <n v="396.55172413793105"/>
    <n v="4127.4817136886104"/>
    <n v="2.6320173246709981E-2"/>
    <x v="2"/>
    <x v="2"/>
  </r>
  <r>
    <n v="98"/>
    <x v="21"/>
    <x v="44"/>
    <n v="1010"/>
    <n v="800"/>
    <n v="3550"/>
    <n v="394.44444444444446"/>
    <n v="3903.3816425120772"/>
    <n v="2.5039123630672927E-2"/>
    <x v="2"/>
    <x v="2"/>
  </r>
  <r>
    <n v="99"/>
    <x v="22"/>
    <x v="45"/>
    <n v="1020"/>
    <n v="810"/>
    <n v="3650"/>
    <n v="392.47311827956986"/>
    <n v="3701.6129032258063"/>
    <n v="2.3862129916040652E-2"/>
    <x v="2"/>
    <x v="2"/>
  </r>
  <r>
    <n v="100"/>
    <x v="23"/>
    <x v="46"/>
    <n v="1030"/>
    <n v="820"/>
    <n v="3750"/>
    <n v="390.625"/>
    <n v="3519.1666666666665"/>
    <n v="2.2777777777777779E-2"/>
    <x v="2"/>
    <x v="2"/>
  </r>
  <r>
    <m/>
    <x v="24"/>
    <x v="47"/>
    <m/>
    <m/>
    <m/>
    <m/>
    <m/>
    <m/>
    <x v="3"/>
    <x v="3"/>
  </r>
  <r>
    <m/>
    <x v="24"/>
    <x v="47"/>
    <m/>
    <m/>
    <m/>
    <m/>
    <m/>
    <m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537C83-070A-45FA-ABBD-90959BB1C0DD}" name="PriceByAge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Age">
  <location ref="AL1:AM26" firstHeaderRow="1" firstDataRow="1" firstDataCol="1"/>
  <pivotFields count="11">
    <pivotField showAll="0"/>
    <pivotField axis="axisRow" showAll="0">
      <items count="26">
        <item x="4"/>
        <item x="2"/>
        <item x="1"/>
        <item x="0"/>
        <item x="3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h="1" x="2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Price" fld="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6A91D-1BA7-4392-84F5-D9D9AB491C9F}" name="PriceByWeightCat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Weight Category">
  <location ref="AU1:AV5" firstHeaderRow="1" firstDataRow="1" firstDataCol="1"/>
  <pivotFields count="11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h="1" x="3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ice" fld="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E1435A-608E-4056-8877-13CAFD5827DE}" name="PriceByAgeCat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 rowHeaderCaption="Age category">
  <location ref="AR1:AS5" firstHeaderRow="1" firstDataRow="1" firstDataCol="1"/>
  <pivotFields count="11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5">
        <item x="0"/>
        <item x="1"/>
        <item x="2"/>
        <item h="1" x="3"/>
        <item t="default"/>
      </items>
    </pivotField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ice" fld="5" baseField="0" baseItem="0"/>
  </dataFields>
  <chartFormats count="4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2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2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996AD4-F648-4EC9-92B4-839EDAFEFD30}" name="PriceByWeight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5" rowHeaderCaption="Wejght">
  <location ref="AO1:AP49" firstHeaderRow="1" firstDataRow="1" firstDataCol="1"/>
  <pivotFields count="11">
    <pivotField showAll="0"/>
    <pivotField showAll="0"/>
    <pivotField axis="axisRow" showAll="0">
      <items count="49">
        <item x="4"/>
        <item x="0"/>
        <item x="2"/>
        <item x="1"/>
        <item x="3"/>
        <item x="5"/>
        <item x="6"/>
        <item x="7"/>
        <item x="8"/>
        <item x="9"/>
        <item x="27"/>
        <item x="10"/>
        <item x="28"/>
        <item x="11"/>
        <item x="29"/>
        <item x="12"/>
        <item x="30"/>
        <item x="13"/>
        <item x="31"/>
        <item x="14"/>
        <item x="32"/>
        <item x="15"/>
        <item x="33"/>
        <item x="16"/>
        <item x="34"/>
        <item x="17"/>
        <item x="35"/>
        <item x="18"/>
        <item x="36"/>
        <item x="19"/>
        <item x="37"/>
        <item x="20"/>
        <item x="38"/>
        <item x="21"/>
        <item x="39"/>
        <item x="22"/>
        <item x="40"/>
        <item x="23"/>
        <item x="41"/>
        <item x="24"/>
        <item x="42"/>
        <item x="25"/>
        <item x="43"/>
        <item x="26"/>
        <item x="44"/>
        <item x="45"/>
        <item x="46"/>
        <item h="1" x="4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Sum of Price" fld="5" baseField="0" baseItem="0"/>
  </dataFields>
  <chartFormats count="1"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600EC8-E3B4-44FC-8FE6-2FA92C9D2F6A}" name="PivotTable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L1:AM48" firstHeaderRow="1" firstDataRow="1" firstDataCol="1"/>
  <pivotFields count="11">
    <pivotField numFmtId="1" showAll="0"/>
    <pivotField numFmtId="1" showAll="0"/>
    <pivotField numFmtId="2" showAll="0"/>
    <pivotField numFmtId="1" showAll="0"/>
    <pivotField numFmtId="1" showAll="0"/>
    <pivotField axis="axisRow" numFmtId="166" showAll="0" sumSubtotal="1">
      <items count="47">
        <item x="4"/>
        <item x="0"/>
        <item x="8"/>
        <item x="2"/>
        <item x="6"/>
        <item x="3"/>
        <item x="5"/>
        <item x="1"/>
        <item x="7"/>
        <item x="9"/>
        <item x="13"/>
        <item x="10"/>
        <item x="11"/>
        <item x="12"/>
        <item x="29"/>
        <item x="14"/>
        <item x="30"/>
        <item x="15"/>
        <item x="31"/>
        <item x="16"/>
        <item x="32"/>
        <item x="17"/>
        <item x="33"/>
        <item x="18"/>
        <item x="34"/>
        <item x="19"/>
        <item x="35"/>
        <item x="20"/>
        <item x="36"/>
        <item x="21"/>
        <item x="37"/>
        <item x="22"/>
        <item x="38"/>
        <item x="23"/>
        <item x="39"/>
        <item x="24"/>
        <item x="40"/>
        <item x="25"/>
        <item x="41"/>
        <item x="26"/>
        <item x="42"/>
        <item x="27"/>
        <item x="43"/>
        <item x="28"/>
        <item x="44"/>
        <item x="45"/>
        <item t="sum"/>
      </items>
    </pivotField>
    <pivotField numFmtId="1" showAll="0"/>
    <pivotField dataField="1" numFmtId="1" showAll="0">
      <items count="100">
        <item x="98"/>
        <item x="97"/>
        <item x="58"/>
        <item x="96"/>
        <item x="78"/>
        <item x="38"/>
        <item x="57"/>
        <item x="95"/>
        <item x="77"/>
        <item x="37"/>
        <item x="56"/>
        <item x="94"/>
        <item x="76"/>
        <item x="36"/>
        <item x="55"/>
        <item x="93"/>
        <item x="75"/>
        <item x="35"/>
        <item x="54"/>
        <item x="92"/>
        <item x="74"/>
        <item x="34"/>
        <item x="53"/>
        <item x="91"/>
        <item x="73"/>
        <item x="33"/>
        <item x="52"/>
        <item x="90"/>
        <item x="72"/>
        <item x="32"/>
        <item x="51"/>
        <item x="89"/>
        <item x="71"/>
        <item x="31"/>
        <item x="50"/>
        <item x="88"/>
        <item x="70"/>
        <item x="30"/>
        <item x="49"/>
        <item x="87"/>
        <item x="69"/>
        <item x="29"/>
        <item x="48"/>
        <item x="86"/>
        <item x="68"/>
        <item x="28"/>
        <item x="47"/>
        <item x="85"/>
        <item x="67"/>
        <item x="27"/>
        <item x="46"/>
        <item x="84"/>
        <item x="66"/>
        <item x="26"/>
        <item x="45"/>
        <item x="83"/>
        <item x="65"/>
        <item x="25"/>
        <item x="44"/>
        <item x="82"/>
        <item x="64"/>
        <item x="24"/>
        <item x="43"/>
        <item x="81"/>
        <item x="63"/>
        <item x="23"/>
        <item x="42"/>
        <item x="80"/>
        <item x="62"/>
        <item x="22"/>
        <item x="41"/>
        <item x="79"/>
        <item x="61"/>
        <item x="21"/>
        <item x="17"/>
        <item x="12"/>
        <item x="7"/>
        <item x="3"/>
        <item x="15"/>
        <item x="40"/>
        <item x="59"/>
        <item x="20"/>
        <item x="10"/>
        <item x="5"/>
        <item x="0"/>
        <item x="60"/>
        <item x="39"/>
        <item x="14"/>
        <item x="9"/>
        <item x="18"/>
        <item x="1"/>
        <item x="19"/>
        <item x="11"/>
        <item x="6"/>
        <item x="16"/>
        <item x="2"/>
        <item x="13"/>
        <item x="8"/>
        <item x="4"/>
        <item t="default"/>
      </items>
    </pivotField>
    <pivotField numFmtId="165" showAll="0"/>
    <pivotField showAll="0"/>
    <pivotField showAll="0"/>
  </pivotFields>
  <rowFields count="1">
    <field x="5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dataFields count="1">
    <dataField name="Sum of Performance Index" fld="7" baseField="0" baseItem="0" numFmtId="1"/>
  </dataFields>
  <formats count="3">
    <format dxfId="16">
      <pivotArea field="5" type="button" dataOnly="0" labelOnly="1" outline="0" axis="axisRow" fieldPosition="0"/>
    </format>
    <format dxfId="15">
      <pivotArea dataOnly="0" labelOnly="1" fieldPosition="0">
        <references count="1">
          <reference field="5" count="0"/>
        </references>
      </pivotArea>
    </format>
    <format dxfId="14">
      <pivotArea dataOnly="0" labelOnly="1" grandRow="1" outline="0" fieldPosition="0"/>
    </format>
  </format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93B823C-15EC-4E75-B37E-C7C27F15CAEC}" name="Table3" displayName="Table3" ref="A1:K101" totalsRowShown="0" headerRowDxfId="33">
  <autoFilter ref="A1:K101" xr:uid="{E93B823C-15EC-4E75-B37E-C7C27F15CAEC}"/>
  <sortState xmlns:xlrd2="http://schemas.microsoft.com/office/spreadsheetml/2017/richdata2" ref="A2:K101">
    <sortCondition ref="A1:A101"/>
  </sortState>
  <tableColumns count="11">
    <tableColumn id="1" xr3:uid="{658A0CF9-E712-4E0B-ADB2-CAC002CB0D85}" name="ID" dataDxfId="32"/>
    <tableColumn id="2" xr3:uid="{E391911E-61BC-4F9E-8B0E-970AFBAF4FFF}" name="Age (years)" dataDxfId="31">
      <calculatedColumnFormula>Overview!A3</calculatedColumnFormula>
    </tableColumn>
    <tableColumn id="3" xr3:uid="{B9F7EBEC-5B88-4DB7-A78E-7331725CD3F7}" name="Weight (kg)" dataDxfId="30">
      <calculatedColumnFormula>Overview!B3</calculatedColumnFormula>
    </tableColumn>
    <tableColumn id="4" xr3:uid="{6C6433F8-4001-468A-9C50-1D7F7FDE2A12}" name="Muzzle Velocity (m/s)" dataDxfId="29">
      <calculatedColumnFormula>Overview!C3</calculatedColumnFormula>
    </tableColumn>
    <tableColumn id="5" xr3:uid="{9A7292FD-0E7C-49C6-A377-A016BD0C96DE}" name="Max Range (m)" dataDxfId="28">
      <calculatedColumnFormula>Overview!D3</calculatedColumnFormula>
    </tableColumn>
    <tableColumn id="6" xr3:uid="{D3496551-E151-4837-ACC2-C142F3AB8FDB}" name="Price" dataDxfId="27">
      <calculatedColumnFormula>Overview!E3</calculatedColumnFormula>
    </tableColumn>
    <tableColumn id="7" xr3:uid="{BB02B2B9-044D-47BE-A4E9-A051939B8938}" name="Price-to-Weight Ratio" dataDxfId="26">
      <calculatedColumnFormula>F2/C2</calculatedColumnFormula>
    </tableColumn>
    <tableColumn id="8" xr3:uid="{38077390-1964-4F88-9E88-6E7FA7BA5372}" name="Performance Index" dataDxfId="25">
      <calculatedColumnFormula>(D2*E2)/(C2*B2)</calculatedColumnFormula>
    </tableColumn>
    <tableColumn id="9" xr3:uid="{797AD54F-08A3-47D6-B217-9CA873EF4D88}" name="Efficiency Index " dataDxfId="24">
      <calculatedColumnFormula>E2/(F2*C2)</calculatedColumnFormula>
    </tableColumn>
    <tableColumn id="10" xr3:uid="{D1651786-138D-4F93-82FA-F27F92DF16F9}" name="Age Category">
      <calculatedColumnFormula>IF(B2&lt;=2,"New",IF(B2&lt;=7,"Moderate","Old"))</calculatedColumnFormula>
    </tableColumn>
    <tableColumn id="11" xr3:uid="{A6920DF2-B42D-425D-803D-01835B2EEA7E}" name="Weight Category">
      <calculatedColumnFormula>IF(C2&lt;=3.5,"Light",IF(C2&lt;=5,"Medium","Heavy"))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09B0B1-B25E-4205-BCA2-6AD8464B23DF}" name="FirearmData" displayName="FirearmData" ref="A2:E102" totalsRowShown="0" headerRowDxfId="23" dataDxfId="22">
  <autoFilter ref="A2:E102" xr:uid="{CF09B0B1-B25E-4205-BCA2-6AD8464B23DF}"/>
  <tableColumns count="5">
    <tableColumn id="1" xr3:uid="{BBD82895-9940-4BED-81D0-AC89611A78B1}" name="Age (in years)" dataDxfId="21"/>
    <tableColumn id="2" xr3:uid="{D74B6215-A437-4909-B845-35658C22BA4F}" name="Weight (in kg)" dataDxfId="20"/>
    <tableColumn id="3" xr3:uid="{57115164-C3DD-42EA-AE72-DC272C4D590A}" name="Muzzle Velocity (m/s)" dataDxfId="19"/>
    <tableColumn id="4" xr3:uid="{6BFD0A0A-BECE-454A-9FF1-D0A05DD9B6B7}" name="Max Range (m)" dataDxfId="18"/>
    <tableColumn id="5" xr3:uid="{6A1E7117-00AC-4A42-879D-FC87BDFF05AD}" name="Price (in $)" dataDxfId="17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DD3873-8F6C-43C7-96D0-0645D1110200}" name="Table1" displayName="Table1" ref="U1:AE1048576" totalsRowShown="0" headerRowDxfId="13">
  <autoFilter ref="U1:AE1048576" xr:uid="{DBDD3873-8F6C-43C7-96D0-0645D1110200}"/>
  <tableColumns count="11">
    <tableColumn id="1" xr3:uid="{CC8D5C78-7E7E-4872-B472-2AC8A48951AC}" name="Age (years)" dataDxfId="12"/>
    <tableColumn id="2" xr3:uid="{5FEAFD28-A92E-4C41-83E3-7ABDCB14FB74}" name="Weight (kg)" dataDxfId="11"/>
    <tableColumn id="3" xr3:uid="{D7EB49B9-1C7E-47DA-9118-9FC4D7861F0E}" name="Muzzle Velocity (m/s)" dataDxfId="10"/>
    <tableColumn id="4" xr3:uid="{FFD9C8C5-7E75-4D96-989D-B64257759717}" name="Max Range (m)" dataDxfId="9"/>
    <tableColumn id="5" xr3:uid="{DDA4CA46-ED9D-4487-BD06-26D3EE86B8F7}" name="Price" dataDxfId="8"/>
    <tableColumn id="6" xr3:uid="{D5C5C232-068E-4882-9BFC-175F026BFD3E}" name="Standarized X1" dataDxfId="7"/>
    <tableColumn id="7" xr3:uid="{CDC6A7A4-E87D-4B54-91D9-ADCA84C7446C}" name="Standarized X2" dataDxfId="6"/>
    <tableColumn id="8" xr3:uid="{869E869A-5E33-478B-A879-ABB151A53CD7}" name="Standarized X3" dataDxfId="5"/>
    <tableColumn id="9" xr3:uid="{BEE9DA3C-87CF-4B69-9729-3A4E89C64F9D}" name="Standarized X4" dataDxfId="4"/>
    <tableColumn id="10" xr3:uid="{587D0DC3-AFF0-458E-926D-0387ADC1FDC6}" name="Standarized X5 (Price)" dataDxfId="3"/>
    <tableColumn id="11" xr3:uid="{06C9C0F4-CAA1-41C4-A01C-2D65A4386052}" name="Predicted Price" dataDxfId="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C3A02-C49D-4E3F-BABA-094F3ADF7690}">
  <sheetPr codeName="Sheet1"/>
  <dimension ref="A1:Q102"/>
  <sheetViews>
    <sheetView zoomScale="85" zoomScaleNormal="85" workbookViewId="0">
      <selection activeCell="K1" sqref="A1:K2"/>
    </sheetView>
  </sheetViews>
  <sheetFormatPr defaultRowHeight="15" x14ac:dyDescent="0.25"/>
  <cols>
    <col min="1" max="1" width="6.5703125" style="1" bestFit="1" customWidth="1"/>
    <col min="2" max="2" width="13.28515625" style="1" bestFit="1" customWidth="1"/>
    <col min="3" max="3" width="13.5703125" style="7" bestFit="1" customWidth="1"/>
    <col min="4" max="4" width="22.7109375" style="1" bestFit="1" customWidth="1"/>
    <col min="5" max="5" width="16.5703125" style="1" bestFit="1" customWidth="1"/>
    <col min="6" max="6" width="12.85546875" style="8" bestFit="1" customWidth="1"/>
    <col min="7" max="7" width="23" style="1" bestFit="1" customWidth="1"/>
    <col min="8" max="8" width="20.5703125" style="1" bestFit="1" customWidth="1"/>
    <col min="9" max="9" width="18.28515625" style="1" bestFit="1" customWidth="1"/>
    <col min="10" max="10" width="15.140625" bestFit="1" customWidth="1"/>
    <col min="11" max="11" width="18.42578125" bestFit="1" customWidth="1"/>
    <col min="12" max="13" width="18.42578125" customWidth="1"/>
    <col min="14" max="14" width="20.5703125" bestFit="1" customWidth="1"/>
    <col min="15" max="15" width="28.28515625" bestFit="1" customWidth="1"/>
    <col min="16" max="16" width="23.85546875" customWidth="1"/>
    <col min="17" max="17" width="18.7109375" bestFit="1" customWidth="1"/>
  </cols>
  <sheetData>
    <row r="1" spans="1:17" x14ac:dyDescent="0.25">
      <c r="A1" s="1" t="s">
        <v>7</v>
      </c>
      <c r="B1" s="1" t="s">
        <v>0</v>
      </c>
      <c r="C1" s="7" t="s">
        <v>1</v>
      </c>
      <c r="D1" s="1" t="s">
        <v>2</v>
      </c>
      <c r="E1" s="1" t="s">
        <v>3</v>
      </c>
      <c r="F1" s="8" t="s">
        <v>13</v>
      </c>
      <c r="G1" s="1" t="s">
        <v>8</v>
      </c>
      <c r="H1" s="1" t="s">
        <v>9</v>
      </c>
      <c r="I1" s="1" t="s">
        <v>12</v>
      </c>
      <c r="J1" t="s">
        <v>10</v>
      </c>
      <c r="K1" t="s">
        <v>11</v>
      </c>
      <c r="M1" s="9" t="s">
        <v>14</v>
      </c>
      <c r="N1" s="9" t="s">
        <v>15</v>
      </c>
      <c r="O1" s="9" t="s">
        <v>16</v>
      </c>
      <c r="P1" s="9" t="s">
        <v>17</v>
      </c>
      <c r="Q1" s="9" t="s">
        <v>18</v>
      </c>
    </row>
    <row r="2" spans="1:17" x14ac:dyDescent="0.25">
      <c r="A2" s="1">
        <v>1</v>
      </c>
      <c r="B2" s="1">
        <f>Overview!A3</f>
        <v>5</v>
      </c>
      <c r="C2" s="7">
        <f>Overview!B3</f>
        <v>3</v>
      </c>
      <c r="D2" s="1">
        <f>Overview!C3</f>
        <v>800</v>
      </c>
      <c r="E2" s="1">
        <f>Overview!D3</f>
        <v>600</v>
      </c>
      <c r="F2" s="8">
        <f>Overview!E3</f>
        <v>1500</v>
      </c>
      <c r="G2" s="1">
        <f t="shared" ref="G2:G33" si="0">F2/C2</f>
        <v>500</v>
      </c>
      <c r="H2" s="1">
        <f>(D2*E2)/(C2*B2)</f>
        <v>32000</v>
      </c>
      <c r="I2" s="6">
        <f t="shared" ref="I2:I33" si="1">E2/(F2*C2)</f>
        <v>0.13333333333333333</v>
      </c>
      <c r="J2" t="str">
        <f t="shared" ref="J2:J33" si="2">IF(B2&lt;=2,"New",IF(B2&lt;=7,"Moderate","Old"))</f>
        <v>Moderate</v>
      </c>
      <c r="K2" t="str">
        <f t="shared" ref="K2:K33" si="3">IF(C2&lt;=3.5,"Light",IF(C2&lt;=5,"Medium","Heavy"))</f>
        <v>Light</v>
      </c>
      <c r="M2" t="str">
        <f>IF(OR(B2 &lt; _xlfn.QUARTILE.EXC($B$2:$B$101,1) - 1.5 * (_xlfn.QUARTILE.EXC($B$2:$B$101,3) - _xlfn.QUARTILE.EXC($B$2:$B$101,1)),
      B2 &gt; _xlfn.QUARTILE.EXC($B$2:$B$101,3) + 1.5 * (_xlfn.QUARTILE.EXC($B$2:$B$101,3) - _xlfn.QUARTILE.EXC($B$2:$B$101,1))),
      "Outlier", "No Outlier")</f>
        <v>No Outlier</v>
      </c>
      <c r="N2" t="str">
        <f>IF(OR(C2 &lt; _xlfn.QUARTILE.EXC($C$2:$C$101,1) - 1.5 * (_xlfn.QUARTILE.EXC($C$2:$C$101,3) - _xlfn.QUARTILE.EXC($C$2:$C$101,1)),
      C2 &gt; _xlfn.QUARTILE.EXC($C$2:$C$101,3) + 1.5 * (_xlfn.QUARTILE.EXC($C$2:$C$101,3) - _xlfn.QUARTILE.EXC($C$2:$C$101,1))),
      "Outlier", "No Outlier")</f>
        <v>No Outlier</v>
      </c>
      <c r="O2" t="str">
        <f>IF(OR(D2 &lt; _xlfn.QUARTILE.EXC($D$2:$D$101,1) - 1.5 * (_xlfn.QUARTILE.EXC($D$2:$D$101,3) - _xlfn.QUARTILE.EXC($D$2:$D$101,1)),
      D2 &gt; _xlfn.QUARTILE.EXC($D$2:$D$101,3) + 1.5 * (_xlfn.QUARTILE.EXC($D$2:$D$101,3) - _xlfn.QUARTILE.EXC($D$2:$D$101,1))),
      "Outlier", "No Outlier")</f>
        <v>No Outlier</v>
      </c>
      <c r="P2" t="str">
        <f>IF(OR(E2 &lt; _xlfn.QUARTILE.EXC($E$2:$E$101,1) - 1.5 * (_xlfn.QUARTILE.EXC($E$2:$E$101,3) - _xlfn.QUARTILE.EXC($E$2:$E$101,1)),
      E2 &gt; _xlfn.QUARTILE.EXC($E$2:$E$101,3) + 1.5 * (_xlfn.QUARTILE.EXC($E$2:$E$101,3) - _xlfn.QUARTILE.EXC($E$2:$E$101,1))),
      "Outlier", "No Outlier")</f>
        <v>No Outlier</v>
      </c>
      <c r="Q2" t="str">
        <f>IF(OR(F2 &lt; _xlfn.QUARTILE.EXC($F$2:$F$101,1) - 1.5 * (_xlfn.QUARTILE.EXC($F$2:$F$101,3) - _xlfn.QUARTILE.EXC($F$2:$F$101,1)),
      F2 &gt; _xlfn.QUARTILE.EXC($F$2:$F$101,3) + 1.5 * (_xlfn.QUARTILE.EXC($F$2:$F$101,3) - _xlfn.QUARTILE.EXC($F$2:$F$101,1))),
      "Outlier", "No Outlier")</f>
        <v>No Outlier</v>
      </c>
    </row>
    <row r="3" spans="1:17" x14ac:dyDescent="0.25">
      <c r="A3" s="1">
        <v>2</v>
      </c>
      <c r="B3" s="1">
        <f>Overview!A4</f>
        <v>4</v>
      </c>
      <c r="C3" s="7">
        <f>Overview!B4</f>
        <v>3.2</v>
      </c>
      <c r="D3" s="1">
        <f>Overview!C4</f>
        <v>810</v>
      </c>
      <c r="E3" s="1">
        <f>Overview!D4</f>
        <v>620</v>
      </c>
      <c r="F3" s="8">
        <f>Overview!E4</f>
        <v>1800</v>
      </c>
      <c r="G3" s="1">
        <f t="shared" si="0"/>
        <v>562.5</v>
      </c>
      <c r="H3" s="1">
        <f t="shared" ref="H3:H33" si="4">(D3*E3)/(C3*B3)</f>
        <v>39234.375</v>
      </c>
      <c r="I3" s="6">
        <f t="shared" si="1"/>
        <v>0.1076388888888889</v>
      </c>
      <c r="J3" t="str">
        <f t="shared" si="2"/>
        <v>Moderate</v>
      </c>
      <c r="K3" t="str">
        <f t="shared" si="3"/>
        <v>Light</v>
      </c>
      <c r="M3" t="str">
        <f t="shared" ref="M3:M66" si="5">IF(OR(B3 &lt; _xlfn.QUARTILE.EXC($B$2:$B$101,1) - 1.5 * (_xlfn.QUARTILE.EXC($B$2:$B$101,3) - _xlfn.QUARTILE.EXC($B$2:$B$101,1)),
      B3 &gt; _xlfn.QUARTILE.EXC($B$2:$B$101,3) + 1.5 * (_xlfn.QUARTILE.EXC($B$2:$B$101,3) - _xlfn.QUARTILE.EXC($B$2:$B$101,1))),
      "Outlier", "No Outlier")</f>
        <v>No Outlier</v>
      </c>
      <c r="N3" t="str">
        <f t="shared" ref="N3:N66" si="6">IF(OR(C3 &lt; _xlfn.QUARTILE.EXC($C$2:$C$101,1) - 1.5 * (_xlfn.QUARTILE.EXC($C$2:$C$101,3) - _xlfn.QUARTILE.EXC($C$2:$C$101,1)),
      C3 &gt; _xlfn.QUARTILE.EXC($C$2:$C$101,3) + 1.5 * (_xlfn.QUARTILE.EXC($C$2:$C$101,3) - _xlfn.QUARTILE.EXC($C$2:$C$101,1))),
      "Outlier", "No Outlier")</f>
        <v>No Outlier</v>
      </c>
      <c r="O3" t="str">
        <f t="shared" ref="O3:O66" si="7">IF(OR(D3 &lt; _xlfn.QUARTILE.EXC($D$2:$D$101,1) - 1.5 * (_xlfn.QUARTILE.EXC($D$2:$D$101,3) - _xlfn.QUARTILE.EXC($D$2:$D$101,1)),
      D3 &gt; _xlfn.QUARTILE.EXC($D$2:$D$101,3) + 1.5 * (_xlfn.QUARTILE.EXC($D$2:$D$101,3) - _xlfn.QUARTILE.EXC($D$2:$D$101,1))),
      "Outlier", "No Outlier")</f>
        <v>No Outlier</v>
      </c>
      <c r="P3" t="str">
        <f t="shared" ref="P3:P66" si="8">IF(OR(E3 &lt; _xlfn.QUARTILE.EXC($E$2:$E$101,1) - 1.5 * (_xlfn.QUARTILE.EXC($E$2:$E$101,3) - _xlfn.QUARTILE.EXC($E$2:$E$101,1)),
      E3 &gt; _xlfn.QUARTILE.EXC($E$2:$E$101,3) + 1.5 * (_xlfn.QUARTILE.EXC($E$2:$E$101,3) - _xlfn.QUARTILE.EXC($E$2:$E$101,1))),
      "Outlier", "No Outlier")</f>
        <v>No Outlier</v>
      </c>
      <c r="Q3" t="str">
        <f t="shared" ref="Q3:Q66" si="9">IF(OR(F3 &lt; _xlfn.QUARTILE.EXC($F$2:$F$101,1) - 1.5 * (_xlfn.QUARTILE.EXC($F$2:$F$101,3) - _xlfn.QUARTILE.EXC($F$2:$F$101,1)),
      F3 &gt; _xlfn.QUARTILE.EXC($F$2:$F$101,3) + 1.5 * (_xlfn.QUARTILE.EXC($F$2:$F$101,3) - _xlfn.QUARTILE.EXC($F$2:$F$101,1))),
      "Outlier", "No Outlier")</f>
        <v>No Outlier</v>
      </c>
    </row>
    <row r="4" spans="1:17" x14ac:dyDescent="0.25">
      <c r="A4" s="1">
        <v>3</v>
      </c>
      <c r="B4" s="1">
        <f>Overview!A5</f>
        <v>3</v>
      </c>
      <c r="C4" s="7">
        <f>Overview!B5</f>
        <v>3.1</v>
      </c>
      <c r="D4" s="1">
        <f>Overview!C5</f>
        <v>820</v>
      </c>
      <c r="E4" s="1">
        <f>Overview!D5</f>
        <v>630</v>
      </c>
      <c r="F4" s="8">
        <f>Overview!E5</f>
        <v>1600</v>
      </c>
      <c r="G4" s="1">
        <f t="shared" si="0"/>
        <v>516.12903225806451</v>
      </c>
      <c r="H4" s="1">
        <f t="shared" si="4"/>
        <v>55548.38709677419</v>
      </c>
      <c r="I4" s="6">
        <f t="shared" si="1"/>
        <v>0.12701612903225806</v>
      </c>
      <c r="J4" t="str">
        <f t="shared" si="2"/>
        <v>Moderate</v>
      </c>
      <c r="K4" t="str">
        <f t="shared" si="3"/>
        <v>Light</v>
      </c>
      <c r="M4" t="str">
        <f t="shared" si="5"/>
        <v>No Outlier</v>
      </c>
      <c r="N4" t="str">
        <f t="shared" si="6"/>
        <v>No Outlier</v>
      </c>
      <c r="O4" t="str">
        <f t="shared" si="7"/>
        <v>No Outlier</v>
      </c>
      <c r="P4" t="str">
        <f t="shared" si="8"/>
        <v>No Outlier</v>
      </c>
      <c r="Q4" t="str">
        <f t="shared" si="9"/>
        <v>No Outlier</v>
      </c>
    </row>
    <row r="5" spans="1:17" x14ac:dyDescent="0.25">
      <c r="A5" s="1">
        <v>4</v>
      </c>
      <c r="B5" s="1">
        <f>Overview!A6</f>
        <v>6</v>
      </c>
      <c r="C5" s="7">
        <f>Overview!B6</f>
        <v>3.3</v>
      </c>
      <c r="D5" s="1">
        <f>Overview!C6</f>
        <v>830</v>
      </c>
      <c r="E5" s="1">
        <f>Overview!D6</f>
        <v>640</v>
      </c>
      <c r="F5" s="8">
        <f>Overview!E6</f>
        <v>1700</v>
      </c>
      <c r="G5" s="1">
        <f t="shared" si="0"/>
        <v>515.15151515151513</v>
      </c>
      <c r="H5" s="1">
        <f t="shared" si="4"/>
        <v>26828.28282828283</v>
      </c>
      <c r="I5" s="6">
        <f t="shared" si="1"/>
        <v>0.1140819964349376</v>
      </c>
      <c r="J5" t="str">
        <f t="shared" si="2"/>
        <v>Moderate</v>
      </c>
      <c r="K5" t="str">
        <f t="shared" si="3"/>
        <v>Light</v>
      </c>
      <c r="M5" t="str">
        <f t="shared" si="5"/>
        <v>No Outlier</v>
      </c>
      <c r="N5" t="str">
        <f t="shared" si="6"/>
        <v>No Outlier</v>
      </c>
      <c r="O5" t="str">
        <f t="shared" si="7"/>
        <v>No Outlier</v>
      </c>
      <c r="P5" t="str">
        <f t="shared" si="8"/>
        <v>No Outlier</v>
      </c>
      <c r="Q5" t="str">
        <f t="shared" si="9"/>
        <v>No Outlier</v>
      </c>
    </row>
    <row r="6" spans="1:17" x14ac:dyDescent="0.25">
      <c r="A6" s="1">
        <v>5</v>
      </c>
      <c r="B6" s="1">
        <f>Overview!A7</f>
        <v>2</v>
      </c>
      <c r="C6" s="7">
        <f>Overview!B7</f>
        <v>2.9</v>
      </c>
      <c r="D6" s="1">
        <f>Overview!C7</f>
        <v>790</v>
      </c>
      <c r="E6" s="1">
        <f>Overview!D7</f>
        <v>590</v>
      </c>
      <c r="F6" s="8">
        <f>Overview!E7</f>
        <v>1400</v>
      </c>
      <c r="G6" s="1">
        <f t="shared" si="0"/>
        <v>482.75862068965517</v>
      </c>
      <c r="H6" s="1">
        <f t="shared" si="4"/>
        <v>80362.068965517246</v>
      </c>
      <c r="I6" s="6">
        <f t="shared" si="1"/>
        <v>0.14532019704433496</v>
      </c>
      <c r="J6" t="str">
        <f t="shared" si="2"/>
        <v>New</v>
      </c>
      <c r="K6" t="str">
        <f t="shared" si="3"/>
        <v>Light</v>
      </c>
      <c r="M6" t="str">
        <f t="shared" si="5"/>
        <v>No Outlier</v>
      </c>
      <c r="N6" t="str">
        <f t="shared" si="6"/>
        <v>No Outlier</v>
      </c>
      <c r="O6" t="str">
        <f t="shared" si="7"/>
        <v>No Outlier</v>
      </c>
      <c r="P6" t="str">
        <f t="shared" si="8"/>
        <v>No Outlier</v>
      </c>
      <c r="Q6" t="str">
        <f t="shared" si="9"/>
        <v>No Outlier</v>
      </c>
    </row>
    <row r="7" spans="1:17" x14ac:dyDescent="0.25">
      <c r="A7" s="1">
        <v>6</v>
      </c>
      <c r="B7" s="1">
        <f>Overview!A8</f>
        <v>4</v>
      </c>
      <c r="C7" s="7">
        <f>Overview!B8</f>
        <v>3.2</v>
      </c>
      <c r="D7" s="1">
        <f>Overview!C8</f>
        <v>810</v>
      </c>
      <c r="E7" s="1">
        <f>Overview!D8</f>
        <v>620</v>
      </c>
      <c r="F7" s="8">
        <f>Overview!E8</f>
        <v>1750</v>
      </c>
      <c r="G7" s="1">
        <f t="shared" si="0"/>
        <v>546.875</v>
      </c>
      <c r="H7" s="1">
        <f t="shared" si="4"/>
        <v>39234.375</v>
      </c>
      <c r="I7" s="6">
        <f t="shared" si="1"/>
        <v>0.11071428571428571</v>
      </c>
      <c r="J7" t="str">
        <f t="shared" si="2"/>
        <v>Moderate</v>
      </c>
      <c r="K7" t="str">
        <f t="shared" si="3"/>
        <v>Light</v>
      </c>
      <c r="M7" t="str">
        <f t="shared" si="5"/>
        <v>No Outlier</v>
      </c>
      <c r="N7" t="str">
        <f t="shared" si="6"/>
        <v>No Outlier</v>
      </c>
      <c r="O7" t="str">
        <f t="shared" si="7"/>
        <v>No Outlier</v>
      </c>
      <c r="P7" t="str">
        <f t="shared" si="8"/>
        <v>No Outlier</v>
      </c>
      <c r="Q7" t="str">
        <f t="shared" si="9"/>
        <v>No Outlier</v>
      </c>
    </row>
    <row r="8" spans="1:17" x14ac:dyDescent="0.25">
      <c r="A8" s="1">
        <v>7</v>
      </c>
      <c r="B8" s="1">
        <f>Overview!A9</f>
        <v>5</v>
      </c>
      <c r="C8" s="7">
        <f>Overview!B9</f>
        <v>3.1</v>
      </c>
      <c r="D8" s="1">
        <f>Overview!C9</f>
        <v>800</v>
      </c>
      <c r="E8" s="1">
        <f>Overview!D9</f>
        <v>600</v>
      </c>
      <c r="F8" s="8">
        <f>Overview!E9</f>
        <v>1650</v>
      </c>
      <c r="G8" s="1">
        <f t="shared" si="0"/>
        <v>532.25806451612902</v>
      </c>
      <c r="H8" s="1">
        <f t="shared" si="4"/>
        <v>30967.741935483871</v>
      </c>
      <c r="I8" s="6">
        <f t="shared" si="1"/>
        <v>0.11730205278592376</v>
      </c>
      <c r="J8" t="str">
        <f t="shared" si="2"/>
        <v>Moderate</v>
      </c>
      <c r="K8" t="str">
        <f t="shared" si="3"/>
        <v>Light</v>
      </c>
      <c r="M8" t="str">
        <f t="shared" si="5"/>
        <v>No Outlier</v>
      </c>
      <c r="N8" t="str">
        <f t="shared" si="6"/>
        <v>No Outlier</v>
      </c>
      <c r="O8" t="str">
        <f t="shared" si="7"/>
        <v>No Outlier</v>
      </c>
      <c r="P8" t="str">
        <f t="shared" si="8"/>
        <v>No Outlier</v>
      </c>
      <c r="Q8" t="str">
        <f t="shared" si="9"/>
        <v>No Outlier</v>
      </c>
    </row>
    <row r="9" spans="1:17" x14ac:dyDescent="0.25">
      <c r="A9" s="1">
        <v>8</v>
      </c>
      <c r="B9" s="1">
        <f>Overview!A10</f>
        <v>3</v>
      </c>
      <c r="C9" s="7">
        <f>Overview!B10</f>
        <v>3.4</v>
      </c>
      <c r="D9" s="1">
        <f>Overview!C10</f>
        <v>830</v>
      </c>
      <c r="E9" s="1">
        <f>Overview!D10</f>
        <v>640</v>
      </c>
      <c r="F9" s="8">
        <f>Overview!E10</f>
        <v>1850</v>
      </c>
      <c r="G9" s="1">
        <f t="shared" si="0"/>
        <v>544.11764705882354</v>
      </c>
      <c r="H9" s="1">
        <f t="shared" si="4"/>
        <v>52078.431372549021</v>
      </c>
      <c r="I9" s="6">
        <f t="shared" si="1"/>
        <v>0.10174880763116058</v>
      </c>
      <c r="J9" t="str">
        <f t="shared" si="2"/>
        <v>Moderate</v>
      </c>
      <c r="K9" t="str">
        <f t="shared" si="3"/>
        <v>Light</v>
      </c>
      <c r="M9" t="str">
        <f t="shared" si="5"/>
        <v>No Outlier</v>
      </c>
      <c r="N9" t="str">
        <f t="shared" si="6"/>
        <v>No Outlier</v>
      </c>
      <c r="O9" t="str">
        <f t="shared" si="7"/>
        <v>No Outlier</v>
      </c>
      <c r="P9" t="str">
        <f t="shared" si="8"/>
        <v>No Outlier</v>
      </c>
      <c r="Q9" t="str">
        <f t="shared" si="9"/>
        <v>No Outlier</v>
      </c>
    </row>
    <row r="10" spans="1:17" x14ac:dyDescent="0.25">
      <c r="A10" s="1">
        <v>9</v>
      </c>
      <c r="B10" s="1">
        <f>Overview!A11</f>
        <v>6</v>
      </c>
      <c r="C10" s="7">
        <f>Overview!B11</f>
        <v>3.3</v>
      </c>
      <c r="D10" s="1">
        <f>Overview!C11</f>
        <v>820</v>
      </c>
      <c r="E10" s="1">
        <f>Overview!D11</f>
        <v>630</v>
      </c>
      <c r="F10" s="8">
        <f>Overview!E11</f>
        <v>1550</v>
      </c>
      <c r="G10" s="1">
        <f t="shared" si="0"/>
        <v>469.69696969696975</v>
      </c>
      <c r="H10" s="1">
        <f t="shared" si="4"/>
        <v>26090.909090909096</v>
      </c>
      <c r="I10" s="6">
        <f t="shared" si="1"/>
        <v>0.12316715542521994</v>
      </c>
      <c r="J10" t="str">
        <f t="shared" si="2"/>
        <v>Moderate</v>
      </c>
      <c r="K10" t="str">
        <f t="shared" si="3"/>
        <v>Light</v>
      </c>
      <c r="M10" t="str">
        <f t="shared" si="5"/>
        <v>No Outlier</v>
      </c>
      <c r="N10" t="str">
        <f t="shared" si="6"/>
        <v>No Outlier</v>
      </c>
      <c r="O10" t="str">
        <f t="shared" si="7"/>
        <v>No Outlier</v>
      </c>
      <c r="P10" t="str">
        <f t="shared" si="8"/>
        <v>No Outlier</v>
      </c>
      <c r="Q10" t="str">
        <f t="shared" si="9"/>
        <v>No Outlier</v>
      </c>
    </row>
    <row r="11" spans="1:17" x14ac:dyDescent="0.25">
      <c r="A11" s="1">
        <v>10</v>
      </c>
      <c r="B11" s="1">
        <f>Overview!A12</f>
        <v>2</v>
      </c>
      <c r="C11" s="7">
        <f>Overview!B12</f>
        <v>3</v>
      </c>
      <c r="D11" s="1">
        <f>Overview!C12</f>
        <v>790</v>
      </c>
      <c r="E11" s="1">
        <f>Overview!D12</f>
        <v>590</v>
      </c>
      <c r="F11" s="8">
        <f>Overview!E12</f>
        <v>1700</v>
      </c>
      <c r="G11" s="1">
        <f t="shared" si="0"/>
        <v>566.66666666666663</v>
      </c>
      <c r="H11" s="1">
        <f t="shared" si="4"/>
        <v>77683.333333333328</v>
      </c>
      <c r="I11" s="6">
        <f t="shared" si="1"/>
        <v>0.11568627450980393</v>
      </c>
      <c r="J11" t="str">
        <f t="shared" si="2"/>
        <v>New</v>
      </c>
      <c r="K11" t="str">
        <f t="shared" si="3"/>
        <v>Light</v>
      </c>
      <c r="M11" t="str">
        <f t="shared" si="5"/>
        <v>No Outlier</v>
      </c>
      <c r="N11" t="str">
        <f t="shared" si="6"/>
        <v>No Outlier</v>
      </c>
      <c r="O11" t="str">
        <f t="shared" si="7"/>
        <v>No Outlier</v>
      </c>
      <c r="P11" t="str">
        <f t="shared" si="8"/>
        <v>No Outlier</v>
      </c>
      <c r="Q11" t="str">
        <f t="shared" si="9"/>
        <v>No Outlier</v>
      </c>
    </row>
    <row r="12" spans="1:17" x14ac:dyDescent="0.25">
      <c r="A12" s="1">
        <v>11</v>
      </c>
      <c r="B12" s="1">
        <f>Overview!A13</f>
        <v>4</v>
      </c>
      <c r="C12" s="7">
        <f>Overview!B13</f>
        <v>3.5</v>
      </c>
      <c r="D12" s="1">
        <f>Overview!C13</f>
        <v>830</v>
      </c>
      <c r="E12" s="1">
        <f>Overview!D13</f>
        <v>650</v>
      </c>
      <c r="F12" s="8">
        <f>Overview!E13</f>
        <v>1900</v>
      </c>
      <c r="G12" s="1">
        <f t="shared" si="0"/>
        <v>542.85714285714289</v>
      </c>
      <c r="H12" s="1">
        <f t="shared" si="4"/>
        <v>38535.714285714283</v>
      </c>
      <c r="I12" s="6">
        <f t="shared" si="1"/>
        <v>9.7744360902255634E-2</v>
      </c>
      <c r="J12" t="str">
        <f t="shared" si="2"/>
        <v>Moderate</v>
      </c>
      <c r="K12" t="str">
        <f t="shared" si="3"/>
        <v>Light</v>
      </c>
      <c r="M12" t="str">
        <f t="shared" si="5"/>
        <v>No Outlier</v>
      </c>
      <c r="N12" t="str">
        <f t="shared" si="6"/>
        <v>No Outlier</v>
      </c>
      <c r="O12" t="str">
        <f t="shared" si="7"/>
        <v>No Outlier</v>
      </c>
      <c r="P12" t="str">
        <f t="shared" si="8"/>
        <v>No Outlier</v>
      </c>
      <c r="Q12" t="str">
        <f t="shared" si="9"/>
        <v>No Outlier</v>
      </c>
    </row>
    <row r="13" spans="1:17" x14ac:dyDescent="0.25">
      <c r="A13" s="1">
        <v>12</v>
      </c>
      <c r="B13" s="1">
        <f>Overview!A14</f>
        <v>5</v>
      </c>
      <c r="C13" s="7">
        <f>Overview!B14</f>
        <v>3.2</v>
      </c>
      <c r="D13" s="1">
        <f>Overview!C14</f>
        <v>800</v>
      </c>
      <c r="E13" s="1">
        <f>Overview!D14</f>
        <v>600</v>
      </c>
      <c r="F13" s="8">
        <f>Overview!E14</f>
        <v>1750</v>
      </c>
      <c r="G13" s="1">
        <f t="shared" si="0"/>
        <v>546.875</v>
      </c>
      <c r="H13" s="1">
        <f t="shared" si="4"/>
        <v>30000</v>
      </c>
      <c r="I13" s="6">
        <f t="shared" si="1"/>
        <v>0.10714285714285714</v>
      </c>
      <c r="J13" t="str">
        <f t="shared" si="2"/>
        <v>Moderate</v>
      </c>
      <c r="K13" t="str">
        <f t="shared" si="3"/>
        <v>Light</v>
      </c>
      <c r="M13" t="str">
        <f t="shared" si="5"/>
        <v>No Outlier</v>
      </c>
      <c r="N13" t="str">
        <f t="shared" si="6"/>
        <v>No Outlier</v>
      </c>
      <c r="O13" t="str">
        <f t="shared" si="7"/>
        <v>No Outlier</v>
      </c>
      <c r="P13" t="str">
        <f t="shared" si="8"/>
        <v>No Outlier</v>
      </c>
      <c r="Q13" t="str">
        <f t="shared" si="9"/>
        <v>No Outlier</v>
      </c>
    </row>
    <row r="14" spans="1:17" x14ac:dyDescent="0.25">
      <c r="A14" s="1">
        <v>13</v>
      </c>
      <c r="B14" s="1">
        <f>Overview!A15</f>
        <v>3</v>
      </c>
      <c r="C14" s="7">
        <f>Overview!B15</f>
        <v>3.6</v>
      </c>
      <c r="D14" s="1">
        <f>Overview!C15</f>
        <v>820</v>
      </c>
      <c r="E14" s="1">
        <f>Overview!D15</f>
        <v>660</v>
      </c>
      <c r="F14" s="8">
        <f>Overview!E15</f>
        <v>2000</v>
      </c>
      <c r="G14" s="1">
        <f t="shared" si="0"/>
        <v>555.55555555555554</v>
      </c>
      <c r="H14" s="1">
        <f t="shared" si="4"/>
        <v>50111.111111111109</v>
      </c>
      <c r="I14" s="6">
        <f t="shared" si="1"/>
        <v>9.166666666666666E-2</v>
      </c>
      <c r="J14" t="str">
        <f t="shared" si="2"/>
        <v>Moderate</v>
      </c>
      <c r="K14" t="str">
        <f t="shared" si="3"/>
        <v>Medium</v>
      </c>
      <c r="M14" t="str">
        <f t="shared" si="5"/>
        <v>No Outlier</v>
      </c>
      <c r="N14" t="str">
        <f t="shared" si="6"/>
        <v>No Outlier</v>
      </c>
      <c r="O14" t="str">
        <f t="shared" si="7"/>
        <v>No Outlier</v>
      </c>
      <c r="P14" t="str">
        <f t="shared" si="8"/>
        <v>No Outlier</v>
      </c>
      <c r="Q14" t="str">
        <f t="shared" si="9"/>
        <v>No Outlier</v>
      </c>
    </row>
    <row r="15" spans="1:17" x14ac:dyDescent="0.25">
      <c r="A15" s="1">
        <v>14</v>
      </c>
      <c r="B15" s="1">
        <f>Overview!A16</f>
        <v>6</v>
      </c>
      <c r="C15" s="7">
        <f>Overview!B16</f>
        <v>3.4</v>
      </c>
      <c r="D15" s="1">
        <f>Overview!C16</f>
        <v>830</v>
      </c>
      <c r="E15" s="1">
        <f>Overview!D16</f>
        <v>640</v>
      </c>
      <c r="F15" s="8">
        <f>Overview!E16</f>
        <v>1800</v>
      </c>
      <c r="G15" s="1">
        <f t="shared" si="0"/>
        <v>529.41176470588232</v>
      </c>
      <c r="H15" s="1">
        <f t="shared" si="4"/>
        <v>26039.215686274511</v>
      </c>
      <c r="I15" s="6">
        <f t="shared" si="1"/>
        <v>0.10457516339869281</v>
      </c>
      <c r="J15" t="str">
        <f t="shared" si="2"/>
        <v>Moderate</v>
      </c>
      <c r="K15" t="str">
        <f t="shared" si="3"/>
        <v>Light</v>
      </c>
      <c r="M15" t="str">
        <f t="shared" si="5"/>
        <v>No Outlier</v>
      </c>
      <c r="N15" t="str">
        <f t="shared" si="6"/>
        <v>No Outlier</v>
      </c>
      <c r="O15" t="str">
        <f t="shared" si="7"/>
        <v>No Outlier</v>
      </c>
      <c r="P15" t="str">
        <f t="shared" si="8"/>
        <v>No Outlier</v>
      </c>
      <c r="Q15" t="str">
        <f t="shared" si="9"/>
        <v>No Outlier</v>
      </c>
    </row>
    <row r="16" spans="1:17" x14ac:dyDescent="0.25">
      <c r="A16" s="1">
        <v>15</v>
      </c>
      <c r="B16" s="1">
        <f>Overview!A17</f>
        <v>2</v>
      </c>
      <c r="C16" s="7">
        <f>Overview!B17</f>
        <v>3.1</v>
      </c>
      <c r="D16" s="1">
        <f>Overview!C17</f>
        <v>790</v>
      </c>
      <c r="E16" s="1">
        <f>Overview!D17</f>
        <v>590</v>
      </c>
      <c r="F16" s="8">
        <f>Overview!E17</f>
        <v>2050</v>
      </c>
      <c r="G16" s="1">
        <f t="shared" si="0"/>
        <v>661.29032258064512</v>
      </c>
      <c r="H16" s="1">
        <f t="shared" si="4"/>
        <v>75177.419354838712</v>
      </c>
      <c r="I16" s="6">
        <f t="shared" si="1"/>
        <v>9.2840283241542088E-2</v>
      </c>
      <c r="J16" t="str">
        <f t="shared" si="2"/>
        <v>New</v>
      </c>
      <c r="K16" t="str">
        <f t="shared" si="3"/>
        <v>Light</v>
      </c>
      <c r="M16" t="str">
        <f t="shared" si="5"/>
        <v>No Outlier</v>
      </c>
      <c r="N16" t="str">
        <f t="shared" si="6"/>
        <v>No Outlier</v>
      </c>
      <c r="O16" t="str">
        <f t="shared" si="7"/>
        <v>No Outlier</v>
      </c>
      <c r="P16" t="str">
        <f t="shared" si="8"/>
        <v>No Outlier</v>
      </c>
      <c r="Q16" t="str">
        <f t="shared" si="9"/>
        <v>No Outlier</v>
      </c>
    </row>
    <row r="17" spans="1:17" x14ac:dyDescent="0.25">
      <c r="A17" s="1">
        <v>16</v>
      </c>
      <c r="B17" s="1">
        <f>Overview!A18</f>
        <v>4</v>
      </c>
      <c r="C17" s="7">
        <f>Overview!B18</f>
        <v>3.3</v>
      </c>
      <c r="D17" s="1">
        <f>Overview!C18</f>
        <v>810</v>
      </c>
      <c r="E17" s="1">
        <f>Overview!D18</f>
        <v>620</v>
      </c>
      <c r="F17" s="8">
        <f>Overview!E18</f>
        <v>1850</v>
      </c>
      <c r="G17" s="1">
        <f t="shared" si="0"/>
        <v>560.60606060606062</v>
      </c>
      <c r="H17" s="1">
        <f t="shared" si="4"/>
        <v>38045.454545454544</v>
      </c>
      <c r="I17" s="6">
        <f t="shared" si="1"/>
        <v>0.10155610155610155</v>
      </c>
      <c r="J17" t="str">
        <f t="shared" si="2"/>
        <v>Moderate</v>
      </c>
      <c r="K17" t="str">
        <f t="shared" si="3"/>
        <v>Light</v>
      </c>
      <c r="M17" t="str">
        <f t="shared" si="5"/>
        <v>No Outlier</v>
      </c>
      <c r="N17" t="str">
        <f t="shared" si="6"/>
        <v>No Outlier</v>
      </c>
      <c r="O17" t="str">
        <f t="shared" si="7"/>
        <v>No Outlier</v>
      </c>
      <c r="P17" t="str">
        <f t="shared" si="8"/>
        <v>No Outlier</v>
      </c>
      <c r="Q17" t="str">
        <f t="shared" si="9"/>
        <v>No Outlier</v>
      </c>
    </row>
    <row r="18" spans="1:17" x14ac:dyDescent="0.25">
      <c r="A18" s="1">
        <v>17</v>
      </c>
      <c r="B18" s="1">
        <f>Overview!A19</f>
        <v>5</v>
      </c>
      <c r="C18" s="7">
        <f>Overview!B19</f>
        <v>3.5</v>
      </c>
      <c r="D18" s="1">
        <f>Overview!C19</f>
        <v>800</v>
      </c>
      <c r="E18" s="1">
        <f>Overview!D19</f>
        <v>600</v>
      </c>
      <c r="F18" s="8">
        <f>Overview!E19</f>
        <v>2100</v>
      </c>
      <c r="G18" s="1">
        <f t="shared" si="0"/>
        <v>600</v>
      </c>
      <c r="H18" s="1">
        <f t="shared" si="4"/>
        <v>27428.571428571428</v>
      </c>
      <c r="I18" s="6">
        <f t="shared" si="1"/>
        <v>8.1632653061224483E-2</v>
      </c>
      <c r="J18" t="str">
        <f t="shared" si="2"/>
        <v>Moderate</v>
      </c>
      <c r="K18" t="str">
        <f t="shared" si="3"/>
        <v>Light</v>
      </c>
      <c r="M18" t="str">
        <f t="shared" si="5"/>
        <v>No Outlier</v>
      </c>
      <c r="N18" t="str">
        <f t="shared" si="6"/>
        <v>No Outlier</v>
      </c>
      <c r="O18" t="str">
        <f t="shared" si="7"/>
        <v>No Outlier</v>
      </c>
      <c r="P18" t="str">
        <f t="shared" si="8"/>
        <v>No Outlier</v>
      </c>
      <c r="Q18" t="str">
        <f t="shared" si="9"/>
        <v>No Outlier</v>
      </c>
    </row>
    <row r="19" spans="1:17" x14ac:dyDescent="0.25">
      <c r="A19" s="1">
        <v>18</v>
      </c>
      <c r="B19" s="1">
        <f>Overview!A20</f>
        <v>3</v>
      </c>
      <c r="C19" s="7">
        <f>Overview!B20</f>
        <v>3.2</v>
      </c>
      <c r="D19" s="1">
        <f>Overview!C20</f>
        <v>830</v>
      </c>
      <c r="E19" s="1">
        <f>Overview!D20</f>
        <v>640</v>
      </c>
      <c r="F19" s="8">
        <f>Overview!E20</f>
        <v>1950</v>
      </c>
      <c r="G19" s="1">
        <f t="shared" si="0"/>
        <v>609.375</v>
      </c>
      <c r="H19" s="1">
        <f t="shared" si="4"/>
        <v>55333.333333333328</v>
      </c>
      <c r="I19" s="6">
        <f t="shared" si="1"/>
        <v>0.10256410256410256</v>
      </c>
      <c r="J19" t="str">
        <f t="shared" si="2"/>
        <v>Moderate</v>
      </c>
      <c r="K19" t="str">
        <f t="shared" si="3"/>
        <v>Light</v>
      </c>
      <c r="M19" t="str">
        <f t="shared" si="5"/>
        <v>No Outlier</v>
      </c>
      <c r="N19" t="str">
        <f t="shared" si="6"/>
        <v>No Outlier</v>
      </c>
      <c r="O19" t="str">
        <f t="shared" si="7"/>
        <v>No Outlier</v>
      </c>
      <c r="P19" t="str">
        <f t="shared" si="8"/>
        <v>No Outlier</v>
      </c>
      <c r="Q19" t="str">
        <f t="shared" si="9"/>
        <v>No Outlier</v>
      </c>
    </row>
    <row r="20" spans="1:17" x14ac:dyDescent="0.25">
      <c r="A20" s="1">
        <v>19</v>
      </c>
      <c r="B20" s="1">
        <f>Overview!A21</f>
        <v>6</v>
      </c>
      <c r="C20" s="7">
        <f>Overview!B21</f>
        <v>3.7</v>
      </c>
      <c r="D20" s="1">
        <f>Overview!C21</f>
        <v>820</v>
      </c>
      <c r="E20" s="1">
        <f>Overview!D21</f>
        <v>670</v>
      </c>
      <c r="F20" s="8">
        <f>Overview!E21</f>
        <v>2200</v>
      </c>
      <c r="G20" s="1">
        <f t="shared" si="0"/>
        <v>594.59459459459458</v>
      </c>
      <c r="H20" s="1">
        <f t="shared" si="4"/>
        <v>24747.747747747744</v>
      </c>
      <c r="I20" s="6">
        <f t="shared" si="1"/>
        <v>8.230958230958231E-2</v>
      </c>
      <c r="J20" t="str">
        <f t="shared" si="2"/>
        <v>Moderate</v>
      </c>
      <c r="K20" t="str">
        <f t="shared" si="3"/>
        <v>Medium</v>
      </c>
      <c r="M20" t="str">
        <f t="shared" si="5"/>
        <v>No Outlier</v>
      </c>
      <c r="N20" t="str">
        <f t="shared" si="6"/>
        <v>No Outlier</v>
      </c>
      <c r="O20" t="str">
        <f t="shared" si="7"/>
        <v>No Outlier</v>
      </c>
      <c r="P20" t="str">
        <f t="shared" si="8"/>
        <v>No Outlier</v>
      </c>
      <c r="Q20" t="str">
        <f t="shared" si="9"/>
        <v>No Outlier</v>
      </c>
    </row>
    <row r="21" spans="1:17" x14ac:dyDescent="0.25">
      <c r="A21" s="1">
        <v>20</v>
      </c>
      <c r="B21" s="1">
        <f>Overview!A22</f>
        <v>4</v>
      </c>
      <c r="C21" s="7">
        <f>Overview!B22</f>
        <v>3.4</v>
      </c>
      <c r="D21" s="1">
        <f>Overview!C22</f>
        <v>830</v>
      </c>
      <c r="E21" s="1">
        <f>Overview!D22</f>
        <v>640</v>
      </c>
      <c r="F21" s="8">
        <f>Overview!E22</f>
        <v>2000</v>
      </c>
      <c r="G21" s="1">
        <f t="shared" si="0"/>
        <v>588.23529411764707</v>
      </c>
      <c r="H21" s="1">
        <f t="shared" si="4"/>
        <v>39058.823529411762</v>
      </c>
      <c r="I21" s="6">
        <f t="shared" si="1"/>
        <v>9.4117647058823528E-2</v>
      </c>
      <c r="J21" t="str">
        <f t="shared" si="2"/>
        <v>Moderate</v>
      </c>
      <c r="K21" t="str">
        <f t="shared" si="3"/>
        <v>Light</v>
      </c>
      <c r="M21" t="str">
        <f t="shared" si="5"/>
        <v>No Outlier</v>
      </c>
      <c r="N21" t="str">
        <f t="shared" si="6"/>
        <v>No Outlier</v>
      </c>
      <c r="O21" t="str">
        <f t="shared" si="7"/>
        <v>No Outlier</v>
      </c>
      <c r="P21" t="str">
        <f t="shared" si="8"/>
        <v>No Outlier</v>
      </c>
      <c r="Q21" t="str">
        <f t="shared" si="9"/>
        <v>No Outlier</v>
      </c>
    </row>
    <row r="22" spans="1:17" x14ac:dyDescent="0.25">
      <c r="A22" s="1">
        <v>21</v>
      </c>
      <c r="B22" s="1">
        <f>Overview!A23</f>
        <v>4</v>
      </c>
      <c r="C22" s="7">
        <f>Overview!B23</f>
        <v>3.2</v>
      </c>
      <c r="D22" s="1">
        <f>Overview!C23</f>
        <v>820</v>
      </c>
      <c r="E22" s="1">
        <f>Overview!D23</f>
        <v>620</v>
      </c>
      <c r="F22" s="8">
        <f>Overview!E23</f>
        <v>1700</v>
      </c>
      <c r="G22" s="1">
        <f t="shared" si="0"/>
        <v>531.25</v>
      </c>
      <c r="H22" s="1">
        <f t="shared" si="4"/>
        <v>39718.75</v>
      </c>
      <c r="I22" s="6">
        <f t="shared" si="1"/>
        <v>0.11397058823529412</v>
      </c>
      <c r="J22" t="str">
        <f t="shared" si="2"/>
        <v>Moderate</v>
      </c>
      <c r="K22" t="str">
        <f t="shared" si="3"/>
        <v>Light</v>
      </c>
      <c r="M22" t="str">
        <f t="shared" si="5"/>
        <v>No Outlier</v>
      </c>
      <c r="N22" t="str">
        <f t="shared" si="6"/>
        <v>No Outlier</v>
      </c>
      <c r="O22" t="str">
        <f t="shared" si="7"/>
        <v>No Outlier</v>
      </c>
      <c r="P22" t="str">
        <f t="shared" si="8"/>
        <v>No Outlier</v>
      </c>
      <c r="Q22" t="str">
        <f t="shared" si="9"/>
        <v>No Outlier</v>
      </c>
    </row>
    <row r="23" spans="1:17" x14ac:dyDescent="0.25">
      <c r="A23" s="1">
        <v>22</v>
      </c>
      <c r="B23" s="1">
        <f>Overview!A24</f>
        <v>5</v>
      </c>
      <c r="C23" s="7">
        <f>Overview!B24</f>
        <v>3.5</v>
      </c>
      <c r="D23" s="1">
        <f>Overview!C24</f>
        <v>830</v>
      </c>
      <c r="E23" s="1">
        <f>Overview!D24</f>
        <v>630</v>
      </c>
      <c r="F23" s="8">
        <f>Overview!E24</f>
        <v>1800</v>
      </c>
      <c r="G23" s="1">
        <f t="shared" si="0"/>
        <v>514.28571428571433</v>
      </c>
      <c r="H23" s="1">
        <f t="shared" si="4"/>
        <v>29880</v>
      </c>
      <c r="I23" s="6">
        <f t="shared" si="1"/>
        <v>0.1</v>
      </c>
      <c r="J23" t="str">
        <f t="shared" si="2"/>
        <v>Moderate</v>
      </c>
      <c r="K23" t="str">
        <f t="shared" si="3"/>
        <v>Light</v>
      </c>
      <c r="M23" t="str">
        <f t="shared" si="5"/>
        <v>No Outlier</v>
      </c>
      <c r="N23" t="str">
        <f t="shared" si="6"/>
        <v>No Outlier</v>
      </c>
      <c r="O23" t="str">
        <f t="shared" si="7"/>
        <v>No Outlier</v>
      </c>
      <c r="P23" t="str">
        <f t="shared" si="8"/>
        <v>No Outlier</v>
      </c>
      <c r="Q23" t="str">
        <f t="shared" si="9"/>
        <v>No Outlier</v>
      </c>
    </row>
    <row r="24" spans="1:17" x14ac:dyDescent="0.25">
      <c r="A24" s="1">
        <v>23</v>
      </c>
      <c r="B24" s="1">
        <f>Overview!A25</f>
        <v>6</v>
      </c>
      <c r="C24" s="7">
        <f>Overview!B25</f>
        <v>3.8</v>
      </c>
      <c r="D24" s="1">
        <f>Overview!C25</f>
        <v>840</v>
      </c>
      <c r="E24" s="1">
        <f>Overview!D25</f>
        <v>640</v>
      </c>
      <c r="F24" s="8">
        <f>Overview!E25</f>
        <v>1900</v>
      </c>
      <c r="G24" s="1">
        <f t="shared" si="0"/>
        <v>500</v>
      </c>
      <c r="H24" s="1">
        <f t="shared" si="4"/>
        <v>23578.947368421057</v>
      </c>
      <c r="I24" s="6">
        <f t="shared" si="1"/>
        <v>8.8642659279778394E-2</v>
      </c>
      <c r="J24" t="str">
        <f t="shared" si="2"/>
        <v>Moderate</v>
      </c>
      <c r="K24" t="str">
        <f t="shared" si="3"/>
        <v>Medium</v>
      </c>
      <c r="M24" t="str">
        <f t="shared" si="5"/>
        <v>No Outlier</v>
      </c>
      <c r="N24" t="str">
        <f t="shared" si="6"/>
        <v>No Outlier</v>
      </c>
      <c r="O24" t="str">
        <f t="shared" si="7"/>
        <v>No Outlier</v>
      </c>
      <c r="P24" t="str">
        <f t="shared" si="8"/>
        <v>No Outlier</v>
      </c>
      <c r="Q24" t="str">
        <f t="shared" si="9"/>
        <v>No Outlier</v>
      </c>
    </row>
    <row r="25" spans="1:17" x14ac:dyDescent="0.25">
      <c r="A25" s="1">
        <v>24</v>
      </c>
      <c r="B25" s="1">
        <f>Overview!A26</f>
        <v>7</v>
      </c>
      <c r="C25" s="7">
        <f>Overview!B26</f>
        <v>4.0999999999999996</v>
      </c>
      <c r="D25" s="1">
        <f>Overview!C26</f>
        <v>850</v>
      </c>
      <c r="E25" s="1">
        <f>Overview!D26</f>
        <v>650</v>
      </c>
      <c r="F25" s="8">
        <f>Overview!E26</f>
        <v>2000</v>
      </c>
      <c r="G25" s="1">
        <f t="shared" si="0"/>
        <v>487.80487804878055</v>
      </c>
      <c r="H25" s="1">
        <f t="shared" si="4"/>
        <v>19250.871080139375</v>
      </c>
      <c r="I25" s="6">
        <f t="shared" si="1"/>
        <v>7.926829268292683E-2</v>
      </c>
      <c r="J25" t="str">
        <f t="shared" si="2"/>
        <v>Moderate</v>
      </c>
      <c r="K25" t="str">
        <f t="shared" si="3"/>
        <v>Medium</v>
      </c>
      <c r="M25" t="str">
        <f t="shared" si="5"/>
        <v>No Outlier</v>
      </c>
      <c r="N25" t="str">
        <f t="shared" si="6"/>
        <v>No Outlier</v>
      </c>
      <c r="O25" t="str">
        <f t="shared" si="7"/>
        <v>No Outlier</v>
      </c>
      <c r="P25" t="str">
        <f t="shared" si="8"/>
        <v>No Outlier</v>
      </c>
      <c r="Q25" t="str">
        <f t="shared" si="9"/>
        <v>No Outlier</v>
      </c>
    </row>
    <row r="26" spans="1:17" x14ac:dyDescent="0.25">
      <c r="A26" s="1">
        <v>25</v>
      </c>
      <c r="B26" s="1">
        <f>Overview!A27</f>
        <v>8</v>
      </c>
      <c r="C26" s="7">
        <f>Overview!B27</f>
        <v>4.4000000000000004</v>
      </c>
      <c r="D26" s="1">
        <f>Overview!C27</f>
        <v>860</v>
      </c>
      <c r="E26" s="1">
        <f>Overview!D27</f>
        <v>660</v>
      </c>
      <c r="F26" s="8">
        <f>Overview!E27</f>
        <v>2100</v>
      </c>
      <c r="G26" s="1">
        <f t="shared" si="0"/>
        <v>477.27272727272725</v>
      </c>
      <c r="H26" s="1">
        <f t="shared" si="4"/>
        <v>16124.999999999998</v>
      </c>
      <c r="I26" s="6">
        <f t="shared" si="1"/>
        <v>7.1428571428571425E-2</v>
      </c>
      <c r="J26" t="str">
        <f t="shared" si="2"/>
        <v>Old</v>
      </c>
      <c r="K26" t="str">
        <f t="shared" si="3"/>
        <v>Medium</v>
      </c>
      <c r="M26" t="str">
        <f t="shared" si="5"/>
        <v>No Outlier</v>
      </c>
      <c r="N26" t="str">
        <f t="shared" si="6"/>
        <v>No Outlier</v>
      </c>
      <c r="O26" t="str">
        <f t="shared" si="7"/>
        <v>No Outlier</v>
      </c>
      <c r="P26" t="str">
        <f t="shared" si="8"/>
        <v>No Outlier</v>
      </c>
      <c r="Q26" t="str">
        <f t="shared" si="9"/>
        <v>No Outlier</v>
      </c>
    </row>
    <row r="27" spans="1:17" x14ac:dyDescent="0.25">
      <c r="A27" s="1">
        <v>26</v>
      </c>
      <c r="B27" s="1">
        <f>Overview!A28</f>
        <v>9</v>
      </c>
      <c r="C27" s="7">
        <f>Overview!B28</f>
        <v>4.7</v>
      </c>
      <c r="D27" s="1">
        <f>Overview!C28</f>
        <v>870</v>
      </c>
      <c r="E27" s="1">
        <f>Overview!D28</f>
        <v>670</v>
      </c>
      <c r="F27" s="8">
        <f>Overview!E28</f>
        <v>2200</v>
      </c>
      <c r="G27" s="1">
        <f t="shared" si="0"/>
        <v>468.08510638297872</v>
      </c>
      <c r="H27" s="1">
        <f t="shared" si="4"/>
        <v>13780.141843971629</v>
      </c>
      <c r="I27" s="6">
        <f t="shared" si="1"/>
        <v>6.479690522243714E-2</v>
      </c>
      <c r="J27" t="str">
        <f t="shared" si="2"/>
        <v>Old</v>
      </c>
      <c r="K27" t="str">
        <f t="shared" si="3"/>
        <v>Medium</v>
      </c>
      <c r="M27" t="str">
        <f t="shared" si="5"/>
        <v>No Outlier</v>
      </c>
      <c r="N27" t="str">
        <f t="shared" si="6"/>
        <v>No Outlier</v>
      </c>
      <c r="O27" t="str">
        <f t="shared" si="7"/>
        <v>No Outlier</v>
      </c>
      <c r="P27" t="str">
        <f t="shared" si="8"/>
        <v>No Outlier</v>
      </c>
      <c r="Q27" t="str">
        <f t="shared" si="9"/>
        <v>No Outlier</v>
      </c>
    </row>
    <row r="28" spans="1:17" x14ac:dyDescent="0.25">
      <c r="A28" s="1">
        <v>27</v>
      </c>
      <c r="B28" s="1">
        <f>Overview!A29</f>
        <v>10</v>
      </c>
      <c r="C28" s="7">
        <f>Overview!B29</f>
        <v>5</v>
      </c>
      <c r="D28" s="1">
        <f>Overview!C29</f>
        <v>880</v>
      </c>
      <c r="E28" s="1">
        <f>Overview!D29</f>
        <v>680</v>
      </c>
      <c r="F28" s="8">
        <f>Overview!E29</f>
        <v>2300</v>
      </c>
      <c r="G28" s="1">
        <f t="shared" si="0"/>
        <v>460</v>
      </c>
      <c r="H28" s="1">
        <f t="shared" si="4"/>
        <v>11968</v>
      </c>
      <c r="I28" s="6">
        <f t="shared" si="1"/>
        <v>5.9130434782608696E-2</v>
      </c>
      <c r="J28" t="str">
        <f t="shared" si="2"/>
        <v>Old</v>
      </c>
      <c r="K28" t="str">
        <f t="shared" si="3"/>
        <v>Medium</v>
      </c>
      <c r="M28" t="str">
        <f t="shared" si="5"/>
        <v>No Outlier</v>
      </c>
      <c r="N28" t="str">
        <f t="shared" si="6"/>
        <v>No Outlier</v>
      </c>
      <c r="O28" t="str">
        <f t="shared" si="7"/>
        <v>No Outlier</v>
      </c>
      <c r="P28" t="str">
        <f t="shared" si="8"/>
        <v>No Outlier</v>
      </c>
      <c r="Q28" t="str">
        <f t="shared" si="9"/>
        <v>No Outlier</v>
      </c>
    </row>
    <row r="29" spans="1:17" x14ac:dyDescent="0.25">
      <c r="A29" s="1">
        <v>28</v>
      </c>
      <c r="B29" s="1">
        <f>Overview!A30</f>
        <v>11</v>
      </c>
      <c r="C29" s="7">
        <f>Overview!B30</f>
        <v>5.3</v>
      </c>
      <c r="D29" s="1">
        <f>Overview!C30</f>
        <v>890</v>
      </c>
      <c r="E29" s="1">
        <f>Overview!D30</f>
        <v>690</v>
      </c>
      <c r="F29" s="8">
        <f>Overview!E30</f>
        <v>2400</v>
      </c>
      <c r="G29" s="1">
        <f t="shared" si="0"/>
        <v>452.83018867924528</v>
      </c>
      <c r="H29" s="1">
        <f t="shared" si="4"/>
        <v>10533.447684391082</v>
      </c>
      <c r="I29" s="6">
        <f t="shared" si="1"/>
        <v>5.4245283018867926E-2</v>
      </c>
      <c r="J29" t="str">
        <f t="shared" si="2"/>
        <v>Old</v>
      </c>
      <c r="K29" t="str">
        <f t="shared" si="3"/>
        <v>Heavy</v>
      </c>
      <c r="M29" t="str">
        <f t="shared" si="5"/>
        <v>No Outlier</v>
      </c>
      <c r="N29" t="str">
        <f t="shared" si="6"/>
        <v>No Outlier</v>
      </c>
      <c r="O29" t="str">
        <f t="shared" si="7"/>
        <v>No Outlier</v>
      </c>
      <c r="P29" t="str">
        <f t="shared" si="8"/>
        <v>No Outlier</v>
      </c>
      <c r="Q29" t="str">
        <f t="shared" si="9"/>
        <v>No Outlier</v>
      </c>
    </row>
    <row r="30" spans="1:17" x14ac:dyDescent="0.25">
      <c r="A30" s="1">
        <v>29</v>
      </c>
      <c r="B30" s="1">
        <f>Overview!A31</f>
        <v>12</v>
      </c>
      <c r="C30" s="7">
        <f>Overview!B31</f>
        <v>5.6</v>
      </c>
      <c r="D30" s="1">
        <f>Overview!C31</f>
        <v>900</v>
      </c>
      <c r="E30" s="1">
        <f>Overview!D31</f>
        <v>700</v>
      </c>
      <c r="F30" s="8">
        <f>Overview!E31</f>
        <v>2500</v>
      </c>
      <c r="G30" s="1">
        <f t="shared" si="0"/>
        <v>446.42857142857144</v>
      </c>
      <c r="H30" s="1">
        <f t="shared" si="4"/>
        <v>9375.0000000000018</v>
      </c>
      <c r="I30" s="6">
        <f t="shared" si="1"/>
        <v>0.05</v>
      </c>
      <c r="J30" t="str">
        <f t="shared" si="2"/>
        <v>Old</v>
      </c>
      <c r="K30" t="str">
        <f t="shared" si="3"/>
        <v>Heavy</v>
      </c>
      <c r="M30" t="str">
        <f t="shared" si="5"/>
        <v>No Outlier</v>
      </c>
      <c r="N30" t="str">
        <f t="shared" si="6"/>
        <v>No Outlier</v>
      </c>
      <c r="O30" t="str">
        <f t="shared" si="7"/>
        <v>No Outlier</v>
      </c>
      <c r="P30" t="str">
        <f t="shared" si="8"/>
        <v>No Outlier</v>
      </c>
      <c r="Q30" t="str">
        <f t="shared" si="9"/>
        <v>No Outlier</v>
      </c>
    </row>
    <row r="31" spans="1:17" x14ac:dyDescent="0.25">
      <c r="A31" s="1">
        <v>30</v>
      </c>
      <c r="B31" s="1">
        <f>Overview!A32</f>
        <v>13</v>
      </c>
      <c r="C31" s="7">
        <f>Overview!B32</f>
        <v>5.9</v>
      </c>
      <c r="D31" s="1">
        <f>Overview!C32</f>
        <v>910</v>
      </c>
      <c r="E31" s="1">
        <f>Overview!D32</f>
        <v>710</v>
      </c>
      <c r="F31" s="8">
        <f>Overview!E32</f>
        <v>2600</v>
      </c>
      <c r="G31" s="1">
        <f t="shared" si="0"/>
        <v>440.67796610169489</v>
      </c>
      <c r="H31" s="1">
        <f t="shared" si="4"/>
        <v>8423.7288135593226</v>
      </c>
      <c r="I31" s="6">
        <f t="shared" si="1"/>
        <v>4.6284224250325939E-2</v>
      </c>
      <c r="J31" t="str">
        <f t="shared" si="2"/>
        <v>Old</v>
      </c>
      <c r="K31" t="str">
        <f t="shared" si="3"/>
        <v>Heavy</v>
      </c>
      <c r="M31" t="str">
        <f t="shared" si="5"/>
        <v>No Outlier</v>
      </c>
      <c r="N31" t="str">
        <f t="shared" si="6"/>
        <v>No Outlier</v>
      </c>
      <c r="O31" t="str">
        <f t="shared" si="7"/>
        <v>No Outlier</v>
      </c>
      <c r="P31" t="str">
        <f t="shared" si="8"/>
        <v>No Outlier</v>
      </c>
      <c r="Q31" t="str">
        <f t="shared" si="9"/>
        <v>No Outlier</v>
      </c>
    </row>
    <row r="32" spans="1:17" x14ac:dyDescent="0.25">
      <c r="A32" s="1">
        <v>31</v>
      </c>
      <c r="B32" s="1">
        <f>Overview!A33</f>
        <v>14</v>
      </c>
      <c r="C32" s="7">
        <f>Overview!B33</f>
        <v>6.2</v>
      </c>
      <c r="D32" s="1">
        <f>Overview!C33</f>
        <v>920</v>
      </c>
      <c r="E32" s="1">
        <f>Overview!D33</f>
        <v>720</v>
      </c>
      <c r="F32" s="8">
        <f>Overview!E33</f>
        <v>2700</v>
      </c>
      <c r="G32" s="1">
        <f t="shared" si="0"/>
        <v>435.48387096774195</v>
      </c>
      <c r="H32" s="1">
        <f t="shared" si="4"/>
        <v>7631.3364055299544</v>
      </c>
      <c r="I32" s="6">
        <f t="shared" si="1"/>
        <v>4.3010752688172046E-2</v>
      </c>
      <c r="J32" t="str">
        <f t="shared" si="2"/>
        <v>Old</v>
      </c>
      <c r="K32" t="str">
        <f t="shared" si="3"/>
        <v>Heavy</v>
      </c>
      <c r="M32" t="str">
        <f t="shared" si="5"/>
        <v>No Outlier</v>
      </c>
      <c r="N32" t="str">
        <f t="shared" si="6"/>
        <v>No Outlier</v>
      </c>
      <c r="O32" t="str">
        <f t="shared" si="7"/>
        <v>No Outlier</v>
      </c>
      <c r="P32" t="str">
        <f t="shared" si="8"/>
        <v>No Outlier</v>
      </c>
      <c r="Q32" t="str">
        <f t="shared" si="9"/>
        <v>No Outlier</v>
      </c>
    </row>
    <row r="33" spans="1:17" x14ac:dyDescent="0.25">
      <c r="A33" s="1">
        <v>32</v>
      </c>
      <c r="B33" s="1">
        <f>Overview!A34</f>
        <v>15</v>
      </c>
      <c r="C33" s="7">
        <f>Overview!B34</f>
        <v>6.5</v>
      </c>
      <c r="D33" s="1">
        <f>Overview!C34</f>
        <v>930</v>
      </c>
      <c r="E33" s="1">
        <f>Overview!D34</f>
        <v>730</v>
      </c>
      <c r="F33" s="8">
        <f>Overview!E34</f>
        <v>2800</v>
      </c>
      <c r="G33" s="1">
        <f t="shared" si="0"/>
        <v>430.76923076923077</v>
      </c>
      <c r="H33" s="1">
        <f t="shared" si="4"/>
        <v>6963.0769230769229</v>
      </c>
      <c r="I33" s="6">
        <f t="shared" si="1"/>
        <v>4.0109890109890113E-2</v>
      </c>
      <c r="J33" t="str">
        <f t="shared" si="2"/>
        <v>Old</v>
      </c>
      <c r="K33" t="str">
        <f t="shared" si="3"/>
        <v>Heavy</v>
      </c>
      <c r="M33" t="str">
        <f t="shared" si="5"/>
        <v>No Outlier</v>
      </c>
      <c r="N33" t="str">
        <f t="shared" si="6"/>
        <v>No Outlier</v>
      </c>
      <c r="O33" t="str">
        <f t="shared" si="7"/>
        <v>No Outlier</v>
      </c>
      <c r="P33" t="str">
        <f t="shared" si="8"/>
        <v>No Outlier</v>
      </c>
      <c r="Q33" t="str">
        <f t="shared" si="9"/>
        <v>No Outlier</v>
      </c>
    </row>
    <row r="34" spans="1:17" x14ac:dyDescent="0.25">
      <c r="A34" s="1">
        <v>33</v>
      </c>
      <c r="B34" s="1">
        <f>Overview!A35</f>
        <v>16</v>
      </c>
      <c r="C34" s="7">
        <f>Overview!B35</f>
        <v>6.8</v>
      </c>
      <c r="D34" s="1">
        <f>Overview!C35</f>
        <v>940</v>
      </c>
      <c r="E34" s="1">
        <f>Overview!D35</f>
        <v>740</v>
      </c>
      <c r="F34" s="8">
        <f>Overview!E35</f>
        <v>2900</v>
      </c>
      <c r="G34" s="1">
        <f t="shared" ref="G34:G65" si="10">F34/C34</f>
        <v>426.47058823529414</v>
      </c>
      <c r="H34" s="1">
        <f t="shared" ref="H34:H65" si="11">(D34*E34)/(C34*B34)</f>
        <v>6393.3823529411766</v>
      </c>
      <c r="I34" s="6">
        <f t="shared" ref="I34:I65" si="12">E34/(F34*C34)</f>
        <v>3.7525354969574036E-2</v>
      </c>
      <c r="J34" t="str">
        <f t="shared" ref="J34:J65" si="13">IF(B34&lt;=2,"New",IF(B34&lt;=7,"Moderate","Old"))</f>
        <v>Old</v>
      </c>
      <c r="K34" t="str">
        <f t="shared" ref="K34:K65" si="14">IF(C34&lt;=3.5,"Light",IF(C34&lt;=5,"Medium","Heavy"))</f>
        <v>Heavy</v>
      </c>
      <c r="M34" t="str">
        <f t="shared" si="5"/>
        <v>No Outlier</v>
      </c>
      <c r="N34" t="str">
        <f t="shared" si="6"/>
        <v>No Outlier</v>
      </c>
      <c r="O34" t="str">
        <f t="shared" si="7"/>
        <v>No Outlier</v>
      </c>
      <c r="P34" t="str">
        <f t="shared" si="8"/>
        <v>No Outlier</v>
      </c>
      <c r="Q34" t="str">
        <f t="shared" si="9"/>
        <v>No Outlier</v>
      </c>
    </row>
    <row r="35" spans="1:17" x14ac:dyDescent="0.25">
      <c r="A35" s="1">
        <v>34</v>
      </c>
      <c r="B35" s="1">
        <f>Overview!A36</f>
        <v>17</v>
      </c>
      <c r="C35" s="7">
        <f>Overview!B36</f>
        <v>7.1</v>
      </c>
      <c r="D35" s="1">
        <f>Overview!C36</f>
        <v>950</v>
      </c>
      <c r="E35" s="1">
        <f>Overview!D36</f>
        <v>750</v>
      </c>
      <c r="F35" s="8">
        <f>Overview!E36</f>
        <v>3000</v>
      </c>
      <c r="G35" s="1">
        <f t="shared" si="10"/>
        <v>422.53521126760563</v>
      </c>
      <c r="H35" s="1">
        <f t="shared" si="11"/>
        <v>5903.065451532726</v>
      </c>
      <c r="I35" s="6">
        <f t="shared" si="12"/>
        <v>3.5211267605633804E-2</v>
      </c>
      <c r="J35" t="str">
        <f t="shared" si="13"/>
        <v>Old</v>
      </c>
      <c r="K35" t="str">
        <f t="shared" si="14"/>
        <v>Heavy</v>
      </c>
      <c r="M35" t="str">
        <f t="shared" si="5"/>
        <v>No Outlier</v>
      </c>
      <c r="N35" t="str">
        <f t="shared" si="6"/>
        <v>No Outlier</v>
      </c>
      <c r="O35" t="str">
        <f t="shared" si="7"/>
        <v>No Outlier</v>
      </c>
      <c r="P35" t="str">
        <f t="shared" si="8"/>
        <v>No Outlier</v>
      </c>
      <c r="Q35" t="str">
        <f t="shared" si="9"/>
        <v>No Outlier</v>
      </c>
    </row>
    <row r="36" spans="1:17" x14ac:dyDescent="0.25">
      <c r="A36" s="1">
        <v>35</v>
      </c>
      <c r="B36" s="1">
        <f>Overview!A37</f>
        <v>18</v>
      </c>
      <c r="C36" s="7">
        <f>Overview!B37</f>
        <v>7.4</v>
      </c>
      <c r="D36" s="1">
        <f>Overview!C37</f>
        <v>960</v>
      </c>
      <c r="E36" s="1">
        <f>Overview!D37</f>
        <v>760</v>
      </c>
      <c r="F36" s="8">
        <f>Overview!E37</f>
        <v>3100</v>
      </c>
      <c r="G36" s="1">
        <f t="shared" si="10"/>
        <v>418.91891891891891</v>
      </c>
      <c r="H36" s="1">
        <f t="shared" si="11"/>
        <v>5477.4774774774769</v>
      </c>
      <c r="I36" s="6">
        <f t="shared" si="12"/>
        <v>3.3129904097646032E-2</v>
      </c>
      <c r="J36" t="str">
        <f t="shared" si="13"/>
        <v>Old</v>
      </c>
      <c r="K36" t="str">
        <f t="shared" si="14"/>
        <v>Heavy</v>
      </c>
      <c r="M36" t="str">
        <f t="shared" si="5"/>
        <v>No Outlier</v>
      </c>
      <c r="N36" t="str">
        <f t="shared" si="6"/>
        <v>No Outlier</v>
      </c>
      <c r="O36" t="str">
        <f t="shared" si="7"/>
        <v>No Outlier</v>
      </c>
      <c r="P36" t="str">
        <f t="shared" si="8"/>
        <v>No Outlier</v>
      </c>
      <c r="Q36" t="str">
        <f t="shared" si="9"/>
        <v>No Outlier</v>
      </c>
    </row>
    <row r="37" spans="1:17" x14ac:dyDescent="0.25">
      <c r="A37" s="1">
        <v>36</v>
      </c>
      <c r="B37" s="1">
        <f>Overview!A38</f>
        <v>19</v>
      </c>
      <c r="C37" s="7">
        <f>Overview!B38</f>
        <v>7.7</v>
      </c>
      <c r="D37" s="1">
        <f>Overview!C38</f>
        <v>970</v>
      </c>
      <c r="E37" s="1">
        <f>Overview!D38</f>
        <v>770</v>
      </c>
      <c r="F37" s="8">
        <f>Overview!E38</f>
        <v>3200</v>
      </c>
      <c r="G37" s="1">
        <f t="shared" si="10"/>
        <v>415.58441558441558</v>
      </c>
      <c r="H37" s="1">
        <f t="shared" si="11"/>
        <v>5105.2631578947367</v>
      </c>
      <c r="I37" s="6">
        <f t="shared" si="12"/>
        <v>3.125E-2</v>
      </c>
      <c r="J37" t="str">
        <f t="shared" si="13"/>
        <v>Old</v>
      </c>
      <c r="K37" t="str">
        <f t="shared" si="14"/>
        <v>Heavy</v>
      </c>
      <c r="M37" t="str">
        <f t="shared" si="5"/>
        <v>No Outlier</v>
      </c>
      <c r="N37" t="str">
        <f t="shared" si="6"/>
        <v>No Outlier</v>
      </c>
      <c r="O37" t="str">
        <f t="shared" si="7"/>
        <v>No Outlier</v>
      </c>
      <c r="P37" t="str">
        <f t="shared" si="8"/>
        <v>No Outlier</v>
      </c>
      <c r="Q37" t="str">
        <f t="shared" si="9"/>
        <v>No Outlier</v>
      </c>
    </row>
    <row r="38" spans="1:17" x14ac:dyDescent="0.25">
      <c r="A38" s="1">
        <v>37</v>
      </c>
      <c r="B38" s="1">
        <f>Overview!A39</f>
        <v>20</v>
      </c>
      <c r="C38" s="7">
        <f>Overview!B39</f>
        <v>8</v>
      </c>
      <c r="D38" s="1">
        <f>Overview!C39</f>
        <v>980</v>
      </c>
      <c r="E38" s="1">
        <f>Overview!D39</f>
        <v>780</v>
      </c>
      <c r="F38" s="8">
        <f>Overview!E39</f>
        <v>3300</v>
      </c>
      <c r="G38" s="1">
        <f t="shared" si="10"/>
        <v>412.5</v>
      </c>
      <c r="H38" s="1">
        <f t="shared" si="11"/>
        <v>4777.5</v>
      </c>
      <c r="I38" s="6">
        <f t="shared" si="12"/>
        <v>2.9545454545454545E-2</v>
      </c>
      <c r="J38" t="str">
        <f t="shared" si="13"/>
        <v>Old</v>
      </c>
      <c r="K38" t="str">
        <f t="shared" si="14"/>
        <v>Heavy</v>
      </c>
      <c r="M38" t="str">
        <f t="shared" si="5"/>
        <v>No Outlier</v>
      </c>
      <c r="N38" t="str">
        <f t="shared" si="6"/>
        <v>No Outlier</v>
      </c>
      <c r="O38" t="str">
        <f t="shared" si="7"/>
        <v>No Outlier</v>
      </c>
      <c r="P38" t="str">
        <f t="shared" si="8"/>
        <v>No Outlier</v>
      </c>
      <c r="Q38" t="str">
        <f t="shared" si="9"/>
        <v>No Outlier</v>
      </c>
    </row>
    <row r="39" spans="1:17" x14ac:dyDescent="0.25">
      <c r="A39" s="1">
        <v>38</v>
      </c>
      <c r="B39" s="1">
        <f>Overview!A40</f>
        <v>21</v>
      </c>
      <c r="C39" s="7">
        <f>Overview!B40</f>
        <v>8.3000000000000007</v>
      </c>
      <c r="D39" s="1">
        <f>Overview!C40</f>
        <v>990</v>
      </c>
      <c r="E39" s="1">
        <f>Overview!D40</f>
        <v>790</v>
      </c>
      <c r="F39" s="8">
        <f>Overview!E40</f>
        <v>3400</v>
      </c>
      <c r="G39" s="1">
        <f t="shared" si="10"/>
        <v>409.63855421686742</v>
      </c>
      <c r="H39" s="1">
        <f t="shared" si="11"/>
        <v>4487.091222030981</v>
      </c>
      <c r="I39" s="6">
        <f t="shared" si="12"/>
        <v>2.7994330262225368E-2</v>
      </c>
      <c r="J39" t="str">
        <f t="shared" si="13"/>
        <v>Old</v>
      </c>
      <c r="K39" t="str">
        <f t="shared" si="14"/>
        <v>Heavy</v>
      </c>
      <c r="M39" t="str">
        <f t="shared" si="5"/>
        <v>No Outlier</v>
      </c>
      <c r="N39" t="str">
        <f t="shared" si="6"/>
        <v>No Outlier</v>
      </c>
      <c r="O39" t="str">
        <f t="shared" si="7"/>
        <v>No Outlier</v>
      </c>
      <c r="P39" t="str">
        <f t="shared" si="8"/>
        <v>No Outlier</v>
      </c>
      <c r="Q39" t="str">
        <f t="shared" si="9"/>
        <v>No Outlier</v>
      </c>
    </row>
    <row r="40" spans="1:17" x14ac:dyDescent="0.25">
      <c r="A40" s="1">
        <v>39</v>
      </c>
      <c r="B40" s="1">
        <f>Overview!A41</f>
        <v>22</v>
      </c>
      <c r="C40" s="7">
        <f>Overview!B41</f>
        <v>8.6</v>
      </c>
      <c r="D40" s="1">
        <f>Overview!C41</f>
        <v>1000</v>
      </c>
      <c r="E40" s="1">
        <f>Overview!D41</f>
        <v>800</v>
      </c>
      <c r="F40" s="8">
        <f>Overview!E41</f>
        <v>3500</v>
      </c>
      <c r="G40" s="1">
        <f t="shared" si="10"/>
        <v>406.97674418604652</v>
      </c>
      <c r="H40" s="1">
        <f t="shared" si="11"/>
        <v>4228.3298097251591</v>
      </c>
      <c r="I40" s="6">
        <f t="shared" si="12"/>
        <v>2.6578073089700997E-2</v>
      </c>
      <c r="J40" t="str">
        <f t="shared" si="13"/>
        <v>Old</v>
      </c>
      <c r="K40" t="str">
        <f t="shared" si="14"/>
        <v>Heavy</v>
      </c>
      <c r="M40" t="str">
        <f t="shared" si="5"/>
        <v>No Outlier</v>
      </c>
      <c r="N40" t="str">
        <f t="shared" si="6"/>
        <v>No Outlier</v>
      </c>
      <c r="O40" t="str">
        <f t="shared" si="7"/>
        <v>No Outlier</v>
      </c>
      <c r="P40" t="str">
        <f t="shared" si="8"/>
        <v>No Outlier</v>
      </c>
      <c r="Q40" t="str">
        <f t="shared" si="9"/>
        <v>No Outlier</v>
      </c>
    </row>
    <row r="41" spans="1:17" x14ac:dyDescent="0.25">
      <c r="A41" s="1">
        <v>40</v>
      </c>
      <c r="B41" s="1">
        <f>Overview!A42</f>
        <v>23</v>
      </c>
      <c r="C41" s="7">
        <f>Overview!B42</f>
        <v>8.9</v>
      </c>
      <c r="D41" s="1">
        <f>Overview!C42</f>
        <v>1010</v>
      </c>
      <c r="E41" s="1">
        <f>Overview!D42</f>
        <v>810</v>
      </c>
      <c r="F41" s="8">
        <f>Overview!E42</f>
        <v>3600</v>
      </c>
      <c r="G41" s="1">
        <f t="shared" si="10"/>
        <v>404.49438202247188</v>
      </c>
      <c r="H41" s="1">
        <f t="shared" si="11"/>
        <v>3996.5803615046407</v>
      </c>
      <c r="I41" s="6">
        <f t="shared" si="12"/>
        <v>2.5280898876404494E-2</v>
      </c>
      <c r="J41" t="str">
        <f t="shared" si="13"/>
        <v>Old</v>
      </c>
      <c r="K41" t="str">
        <f t="shared" si="14"/>
        <v>Heavy</v>
      </c>
      <c r="M41" t="str">
        <f t="shared" si="5"/>
        <v>No Outlier</v>
      </c>
      <c r="N41" t="str">
        <f t="shared" si="6"/>
        <v>No Outlier</v>
      </c>
      <c r="O41" t="str">
        <f t="shared" si="7"/>
        <v>No Outlier</v>
      </c>
      <c r="P41" t="str">
        <f t="shared" si="8"/>
        <v>No Outlier</v>
      </c>
      <c r="Q41" t="str">
        <f t="shared" si="9"/>
        <v>No Outlier</v>
      </c>
    </row>
    <row r="42" spans="1:17" x14ac:dyDescent="0.25">
      <c r="A42" s="1">
        <v>41</v>
      </c>
      <c r="B42" s="1">
        <f>Overview!A43</f>
        <v>4</v>
      </c>
      <c r="C42" s="7">
        <f>Overview!B43</f>
        <v>3.2</v>
      </c>
      <c r="D42" s="1">
        <f>Overview!C43</f>
        <v>800</v>
      </c>
      <c r="E42" s="1">
        <f>Overview!D43</f>
        <v>600</v>
      </c>
      <c r="F42" s="8">
        <f>Overview!E43</f>
        <v>1700</v>
      </c>
      <c r="G42" s="1">
        <f t="shared" si="10"/>
        <v>531.25</v>
      </c>
      <c r="H42" s="1">
        <f t="shared" si="11"/>
        <v>37500</v>
      </c>
      <c r="I42" s="6">
        <f t="shared" si="12"/>
        <v>0.11029411764705882</v>
      </c>
      <c r="J42" t="str">
        <f t="shared" si="13"/>
        <v>Moderate</v>
      </c>
      <c r="K42" t="str">
        <f t="shared" si="14"/>
        <v>Light</v>
      </c>
      <c r="M42" t="str">
        <f t="shared" si="5"/>
        <v>No Outlier</v>
      </c>
      <c r="N42" t="str">
        <f t="shared" si="6"/>
        <v>No Outlier</v>
      </c>
      <c r="O42" t="str">
        <f t="shared" si="7"/>
        <v>No Outlier</v>
      </c>
      <c r="P42" t="str">
        <f t="shared" si="8"/>
        <v>No Outlier</v>
      </c>
      <c r="Q42" t="str">
        <f t="shared" si="9"/>
        <v>No Outlier</v>
      </c>
    </row>
    <row r="43" spans="1:17" x14ac:dyDescent="0.25">
      <c r="A43" s="1">
        <v>42</v>
      </c>
      <c r="B43" s="1">
        <f>Overview!A44</f>
        <v>5</v>
      </c>
      <c r="C43" s="7">
        <f>Overview!B44</f>
        <v>3.5</v>
      </c>
      <c r="D43" s="1">
        <f>Overview!C44</f>
        <v>810</v>
      </c>
      <c r="E43" s="1">
        <f>Overview!D44</f>
        <v>610</v>
      </c>
      <c r="F43" s="8">
        <f>Overview!E44</f>
        <v>1600</v>
      </c>
      <c r="G43" s="1">
        <f t="shared" si="10"/>
        <v>457.14285714285717</v>
      </c>
      <c r="H43" s="1">
        <f t="shared" si="11"/>
        <v>28234.285714285714</v>
      </c>
      <c r="I43" s="6">
        <f t="shared" si="12"/>
        <v>0.10892857142857143</v>
      </c>
      <c r="J43" t="str">
        <f t="shared" si="13"/>
        <v>Moderate</v>
      </c>
      <c r="K43" t="str">
        <f t="shared" si="14"/>
        <v>Light</v>
      </c>
      <c r="M43" t="str">
        <f t="shared" si="5"/>
        <v>No Outlier</v>
      </c>
      <c r="N43" t="str">
        <f t="shared" si="6"/>
        <v>No Outlier</v>
      </c>
      <c r="O43" t="str">
        <f t="shared" si="7"/>
        <v>No Outlier</v>
      </c>
      <c r="P43" t="str">
        <f t="shared" si="8"/>
        <v>No Outlier</v>
      </c>
      <c r="Q43" t="str">
        <f t="shared" si="9"/>
        <v>No Outlier</v>
      </c>
    </row>
    <row r="44" spans="1:17" x14ac:dyDescent="0.25">
      <c r="A44" s="1">
        <v>43</v>
      </c>
      <c r="B44" s="1">
        <f>Overview!A45</f>
        <v>6</v>
      </c>
      <c r="C44" s="7">
        <f>Overview!B45</f>
        <v>3.8</v>
      </c>
      <c r="D44" s="1">
        <f>Overview!C45</f>
        <v>820</v>
      </c>
      <c r="E44" s="1">
        <f>Overview!D45</f>
        <v>620</v>
      </c>
      <c r="F44" s="8">
        <f>Overview!E45</f>
        <v>1800</v>
      </c>
      <c r="G44" s="1">
        <f t="shared" si="10"/>
        <v>473.68421052631584</v>
      </c>
      <c r="H44" s="1">
        <f t="shared" si="11"/>
        <v>22298.245614035091</v>
      </c>
      <c r="I44" s="6">
        <f t="shared" si="12"/>
        <v>9.0643274853801165E-2</v>
      </c>
      <c r="J44" t="str">
        <f t="shared" si="13"/>
        <v>Moderate</v>
      </c>
      <c r="K44" t="str">
        <f t="shared" si="14"/>
        <v>Medium</v>
      </c>
      <c r="M44" t="str">
        <f t="shared" si="5"/>
        <v>No Outlier</v>
      </c>
      <c r="N44" t="str">
        <f t="shared" si="6"/>
        <v>No Outlier</v>
      </c>
      <c r="O44" t="str">
        <f t="shared" si="7"/>
        <v>No Outlier</v>
      </c>
      <c r="P44" t="str">
        <f t="shared" si="8"/>
        <v>No Outlier</v>
      </c>
      <c r="Q44" t="str">
        <f t="shared" si="9"/>
        <v>No Outlier</v>
      </c>
    </row>
    <row r="45" spans="1:17" x14ac:dyDescent="0.25">
      <c r="A45" s="1">
        <v>44</v>
      </c>
      <c r="B45" s="1">
        <f>Overview!A46</f>
        <v>7</v>
      </c>
      <c r="C45" s="7">
        <f>Overview!B46</f>
        <v>4.0999999999999996</v>
      </c>
      <c r="D45" s="1">
        <f>Overview!C46</f>
        <v>830</v>
      </c>
      <c r="E45" s="1">
        <f>Overview!D46</f>
        <v>630</v>
      </c>
      <c r="F45" s="8">
        <f>Overview!E46</f>
        <v>1500</v>
      </c>
      <c r="G45" s="1">
        <f t="shared" si="10"/>
        <v>365.85365853658539</v>
      </c>
      <c r="H45" s="1">
        <f t="shared" si="11"/>
        <v>18219.512195121955</v>
      </c>
      <c r="I45" s="6">
        <f t="shared" si="12"/>
        <v>0.10243902439024392</v>
      </c>
      <c r="J45" t="str">
        <f t="shared" si="13"/>
        <v>Moderate</v>
      </c>
      <c r="K45" t="str">
        <f t="shared" si="14"/>
        <v>Medium</v>
      </c>
      <c r="M45" t="str">
        <f t="shared" si="5"/>
        <v>No Outlier</v>
      </c>
      <c r="N45" t="str">
        <f t="shared" si="6"/>
        <v>No Outlier</v>
      </c>
      <c r="O45" t="str">
        <f t="shared" si="7"/>
        <v>No Outlier</v>
      </c>
      <c r="P45" t="str">
        <f t="shared" si="8"/>
        <v>No Outlier</v>
      </c>
      <c r="Q45" t="str">
        <f t="shared" si="9"/>
        <v>No Outlier</v>
      </c>
    </row>
    <row r="46" spans="1:17" x14ac:dyDescent="0.25">
      <c r="A46" s="1">
        <v>45</v>
      </c>
      <c r="B46" s="1">
        <f>Overview!A47</f>
        <v>8</v>
      </c>
      <c r="C46" s="7">
        <f>Overview!B47</f>
        <v>4.4000000000000004</v>
      </c>
      <c r="D46" s="1">
        <f>Overview!C47</f>
        <v>840</v>
      </c>
      <c r="E46" s="1">
        <f>Overview!D47</f>
        <v>640</v>
      </c>
      <c r="F46" s="8">
        <f>Overview!E47</f>
        <v>1900</v>
      </c>
      <c r="G46" s="1">
        <f t="shared" si="10"/>
        <v>431.81818181818176</v>
      </c>
      <c r="H46" s="1">
        <f t="shared" si="11"/>
        <v>15272.727272727272</v>
      </c>
      <c r="I46" s="6">
        <f t="shared" si="12"/>
        <v>7.6555023923444973E-2</v>
      </c>
      <c r="J46" t="str">
        <f t="shared" si="13"/>
        <v>Old</v>
      </c>
      <c r="K46" t="str">
        <f t="shared" si="14"/>
        <v>Medium</v>
      </c>
      <c r="M46" t="str">
        <f t="shared" si="5"/>
        <v>No Outlier</v>
      </c>
      <c r="N46" t="str">
        <f t="shared" si="6"/>
        <v>No Outlier</v>
      </c>
      <c r="O46" t="str">
        <f t="shared" si="7"/>
        <v>No Outlier</v>
      </c>
      <c r="P46" t="str">
        <f t="shared" si="8"/>
        <v>No Outlier</v>
      </c>
      <c r="Q46" t="str">
        <f t="shared" si="9"/>
        <v>No Outlier</v>
      </c>
    </row>
    <row r="47" spans="1:17" x14ac:dyDescent="0.25">
      <c r="A47" s="1">
        <v>46</v>
      </c>
      <c r="B47" s="1">
        <f>Overview!A48</f>
        <v>9</v>
      </c>
      <c r="C47" s="7">
        <f>Overview!B48</f>
        <v>4.7</v>
      </c>
      <c r="D47" s="1">
        <f>Overview!C48</f>
        <v>850</v>
      </c>
      <c r="E47" s="1">
        <f>Overview!D48</f>
        <v>650</v>
      </c>
      <c r="F47" s="8">
        <f>Overview!E48</f>
        <v>1750</v>
      </c>
      <c r="G47" s="1">
        <f t="shared" si="10"/>
        <v>372.34042553191489</v>
      </c>
      <c r="H47" s="1">
        <f t="shared" si="11"/>
        <v>13061.465721040187</v>
      </c>
      <c r="I47" s="6">
        <f t="shared" si="12"/>
        <v>7.9027355623100301E-2</v>
      </c>
      <c r="J47" t="str">
        <f t="shared" si="13"/>
        <v>Old</v>
      </c>
      <c r="K47" t="str">
        <f t="shared" si="14"/>
        <v>Medium</v>
      </c>
      <c r="M47" t="str">
        <f t="shared" si="5"/>
        <v>No Outlier</v>
      </c>
      <c r="N47" t="str">
        <f t="shared" si="6"/>
        <v>No Outlier</v>
      </c>
      <c r="O47" t="str">
        <f t="shared" si="7"/>
        <v>No Outlier</v>
      </c>
      <c r="P47" t="str">
        <f t="shared" si="8"/>
        <v>No Outlier</v>
      </c>
      <c r="Q47" t="str">
        <f t="shared" si="9"/>
        <v>No Outlier</v>
      </c>
    </row>
    <row r="48" spans="1:17" x14ac:dyDescent="0.25">
      <c r="A48" s="1">
        <v>47</v>
      </c>
      <c r="B48" s="1">
        <f>Overview!A49</f>
        <v>10</v>
      </c>
      <c r="C48" s="7">
        <f>Overview!B49</f>
        <v>5</v>
      </c>
      <c r="D48" s="1">
        <f>Overview!C49</f>
        <v>860</v>
      </c>
      <c r="E48" s="1">
        <f>Overview!D49</f>
        <v>660</v>
      </c>
      <c r="F48" s="8">
        <f>Overview!E49</f>
        <v>1850</v>
      </c>
      <c r="G48" s="1">
        <f t="shared" si="10"/>
        <v>370</v>
      </c>
      <c r="H48" s="1">
        <f t="shared" si="11"/>
        <v>11352</v>
      </c>
      <c r="I48" s="6">
        <f t="shared" si="12"/>
        <v>7.1351351351351358E-2</v>
      </c>
      <c r="J48" t="str">
        <f t="shared" si="13"/>
        <v>Old</v>
      </c>
      <c r="K48" t="str">
        <f t="shared" si="14"/>
        <v>Medium</v>
      </c>
      <c r="M48" t="str">
        <f t="shared" si="5"/>
        <v>No Outlier</v>
      </c>
      <c r="N48" t="str">
        <f t="shared" si="6"/>
        <v>No Outlier</v>
      </c>
      <c r="O48" t="str">
        <f t="shared" si="7"/>
        <v>No Outlier</v>
      </c>
      <c r="P48" t="str">
        <f t="shared" si="8"/>
        <v>No Outlier</v>
      </c>
      <c r="Q48" t="str">
        <f t="shared" si="9"/>
        <v>No Outlier</v>
      </c>
    </row>
    <row r="49" spans="1:17" x14ac:dyDescent="0.25">
      <c r="A49" s="1">
        <v>48</v>
      </c>
      <c r="B49" s="1">
        <f>Overview!A50</f>
        <v>11</v>
      </c>
      <c r="C49" s="7">
        <f>Overview!B50</f>
        <v>5.3</v>
      </c>
      <c r="D49" s="1">
        <f>Overview!C50</f>
        <v>870</v>
      </c>
      <c r="E49" s="1">
        <f>Overview!D50</f>
        <v>670</v>
      </c>
      <c r="F49" s="8">
        <f>Overview!E50</f>
        <v>1950</v>
      </c>
      <c r="G49" s="1">
        <f t="shared" si="10"/>
        <v>367.92452830188682</v>
      </c>
      <c r="H49" s="1">
        <f t="shared" si="11"/>
        <v>9998.2847341337911</v>
      </c>
      <c r="I49" s="6">
        <f t="shared" si="12"/>
        <v>6.4828253507498795E-2</v>
      </c>
      <c r="J49" t="str">
        <f t="shared" si="13"/>
        <v>Old</v>
      </c>
      <c r="K49" t="str">
        <f t="shared" si="14"/>
        <v>Heavy</v>
      </c>
      <c r="M49" t="str">
        <f t="shared" si="5"/>
        <v>No Outlier</v>
      </c>
      <c r="N49" t="str">
        <f t="shared" si="6"/>
        <v>No Outlier</v>
      </c>
      <c r="O49" t="str">
        <f t="shared" si="7"/>
        <v>No Outlier</v>
      </c>
      <c r="P49" t="str">
        <f t="shared" si="8"/>
        <v>No Outlier</v>
      </c>
      <c r="Q49" t="str">
        <f t="shared" si="9"/>
        <v>No Outlier</v>
      </c>
    </row>
    <row r="50" spans="1:17" x14ac:dyDescent="0.25">
      <c r="A50" s="1">
        <v>49</v>
      </c>
      <c r="B50" s="1">
        <f>Overview!A51</f>
        <v>12</v>
      </c>
      <c r="C50" s="7">
        <f>Overview!B51</f>
        <v>5.6</v>
      </c>
      <c r="D50" s="1">
        <f>Overview!C51</f>
        <v>880</v>
      </c>
      <c r="E50" s="1">
        <f>Overview!D51</f>
        <v>680</v>
      </c>
      <c r="F50" s="8">
        <f>Overview!E51</f>
        <v>2050</v>
      </c>
      <c r="G50" s="1">
        <f t="shared" si="10"/>
        <v>366.07142857142861</v>
      </c>
      <c r="H50" s="1">
        <f t="shared" si="11"/>
        <v>8904.7619047619064</v>
      </c>
      <c r="I50" s="6">
        <f t="shared" si="12"/>
        <v>5.9233449477351915E-2</v>
      </c>
      <c r="J50" t="str">
        <f t="shared" si="13"/>
        <v>Old</v>
      </c>
      <c r="K50" t="str">
        <f t="shared" si="14"/>
        <v>Heavy</v>
      </c>
      <c r="M50" t="str">
        <f t="shared" si="5"/>
        <v>No Outlier</v>
      </c>
      <c r="N50" t="str">
        <f t="shared" si="6"/>
        <v>No Outlier</v>
      </c>
      <c r="O50" t="str">
        <f t="shared" si="7"/>
        <v>No Outlier</v>
      </c>
      <c r="P50" t="str">
        <f t="shared" si="8"/>
        <v>No Outlier</v>
      </c>
      <c r="Q50" t="str">
        <f t="shared" si="9"/>
        <v>No Outlier</v>
      </c>
    </row>
    <row r="51" spans="1:17" x14ac:dyDescent="0.25">
      <c r="A51" s="1">
        <v>50</v>
      </c>
      <c r="B51" s="1">
        <f>Overview!A52</f>
        <v>13</v>
      </c>
      <c r="C51" s="7">
        <f>Overview!B52</f>
        <v>5.9</v>
      </c>
      <c r="D51" s="1">
        <f>Overview!C52</f>
        <v>890</v>
      </c>
      <c r="E51" s="1">
        <f>Overview!D52</f>
        <v>690</v>
      </c>
      <c r="F51" s="8">
        <f>Overview!E52</f>
        <v>1800</v>
      </c>
      <c r="G51" s="1">
        <f t="shared" si="10"/>
        <v>305.08474576271186</v>
      </c>
      <c r="H51" s="1">
        <f t="shared" si="11"/>
        <v>8006.518904823989</v>
      </c>
      <c r="I51" s="6">
        <f t="shared" si="12"/>
        <v>6.4971751412429377E-2</v>
      </c>
      <c r="J51" t="str">
        <f t="shared" si="13"/>
        <v>Old</v>
      </c>
      <c r="K51" t="str">
        <f t="shared" si="14"/>
        <v>Heavy</v>
      </c>
      <c r="M51" t="str">
        <f t="shared" si="5"/>
        <v>No Outlier</v>
      </c>
      <c r="N51" t="str">
        <f t="shared" si="6"/>
        <v>No Outlier</v>
      </c>
      <c r="O51" t="str">
        <f t="shared" si="7"/>
        <v>No Outlier</v>
      </c>
      <c r="P51" t="str">
        <f t="shared" si="8"/>
        <v>No Outlier</v>
      </c>
      <c r="Q51" t="str">
        <f t="shared" si="9"/>
        <v>No Outlier</v>
      </c>
    </row>
    <row r="52" spans="1:17" x14ac:dyDescent="0.25">
      <c r="A52" s="1">
        <v>51</v>
      </c>
      <c r="B52" s="1">
        <f>Overview!A53</f>
        <v>14</v>
      </c>
      <c r="C52" s="7">
        <f>Overview!B53</f>
        <v>6.2</v>
      </c>
      <c r="D52" s="1">
        <f>Overview!C53</f>
        <v>900</v>
      </c>
      <c r="E52" s="1">
        <f>Overview!D53</f>
        <v>700</v>
      </c>
      <c r="F52" s="8">
        <f>Overview!E53</f>
        <v>2100</v>
      </c>
      <c r="G52" s="1">
        <f t="shared" si="10"/>
        <v>338.70967741935482</v>
      </c>
      <c r="H52" s="1">
        <f t="shared" si="11"/>
        <v>7258.0645161290322</v>
      </c>
      <c r="I52" s="6">
        <f t="shared" si="12"/>
        <v>5.3763440860215055E-2</v>
      </c>
      <c r="J52" t="str">
        <f t="shared" si="13"/>
        <v>Old</v>
      </c>
      <c r="K52" t="str">
        <f t="shared" si="14"/>
        <v>Heavy</v>
      </c>
      <c r="M52" t="str">
        <f t="shared" si="5"/>
        <v>No Outlier</v>
      </c>
      <c r="N52" t="str">
        <f t="shared" si="6"/>
        <v>No Outlier</v>
      </c>
      <c r="O52" t="str">
        <f t="shared" si="7"/>
        <v>No Outlier</v>
      </c>
      <c r="P52" t="str">
        <f t="shared" si="8"/>
        <v>No Outlier</v>
      </c>
      <c r="Q52" t="str">
        <f t="shared" si="9"/>
        <v>No Outlier</v>
      </c>
    </row>
    <row r="53" spans="1:17" x14ac:dyDescent="0.25">
      <c r="A53" s="1">
        <v>52</v>
      </c>
      <c r="B53" s="1">
        <f>Overview!A54</f>
        <v>15</v>
      </c>
      <c r="C53" s="7">
        <f>Overview!B54</f>
        <v>6.5</v>
      </c>
      <c r="D53" s="1">
        <f>Overview!C54</f>
        <v>910</v>
      </c>
      <c r="E53" s="1">
        <f>Overview!D54</f>
        <v>710</v>
      </c>
      <c r="F53" s="8">
        <f>Overview!E54</f>
        <v>1900</v>
      </c>
      <c r="G53" s="1">
        <f t="shared" si="10"/>
        <v>292.30769230769232</v>
      </c>
      <c r="H53" s="1">
        <f t="shared" si="11"/>
        <v>6626.666666666667</v>
      </c>
      <c r="I53" s="6">
        <f t="shared" si="12"/>
        <v>5.7489878542510121E-2</v>
      </c>
      <c r="J53" t="str">
        <f t="shared" si="13"/>
        <v>Old</v>
      </c>
      <c r="K53" t="str">
        <f t="shared" si="14"/>
        <v>Heavy</v>
      </c>
      <c r="M53" t="str">
        <f t="shared" si="5"/>
        <v>No Outlier</v>
      </c>
      <c r="N53" t="str">
        <f t="shared" si="6"/>
        <v>No Outlier</v>
      </c>
      <c r="O53" t="str">
        <f t="shared" si="7"/>
        <v>No Outlier</v>
      </c>
      <c r="P53" t="str">
        <f t="shared" si="8"/>
        <v>No Outlier</v>
      </c>
      <c r="Q53" t="str">
        <f t="shared" si="9"/>
        <v>No Outlier</v>
      </c>
    </row>
    <row r="54" spans="1:17" x14ac:dyDescent="0.25">
      <c r="A54" s="1">
        <v>53</v>
      </c>
      <c r="B54" s="1">
        <f>Overview!A55</f>
        <v>16</v>
      </c>
      <c r="C54" s="7">
        <f>Overview!B55</f>
        <v>6.8</v>
      </c>
      <c r="D54" s="1">
        <f>Overview!C55</f>
        <v>920</v>
      </c>
      <c r="E54" s="1">
        <f>Overview!D55</f>
        <v>720</v>
      </c>
      <c r="F54" s="8">
        <f>Overview!E55</f>
        <v>2000</v>
      </c>
      <c r="G54" s="1">
        <f t="shared" si="10"/>
        <v>294.11764705882354</v>
      </c>
      <c r="H54" s="1">
        <f t="shared" si="11"/>
        <v>6088.2352941176468</v>
      </c>
      <c r="I54" s="6">
        <f t="shared" si="12"/>
        <v>5.2941176470588235E-2</v>
      </c>
      <c r="J54" t="str">
        <f t="shared" si="13"/>
        <v>Old</v>
      </c>
      <c r="K54" t="str">
        <f t="shared" si="14"/>
        <v>Heavy</v>
      </c>
      <c r="M54" t="str">
        <f t="shared" si="5"/>
        <v>No Outlier</v>
      </c>
      <c r="N54" t="str">
        <f t="shared" si="6"/>
        <v>No Outlier</v>
      </c>
      <c r="O54" t="str">
        <f t="shared" si="7"/>
        <v>No Outlier</v>
      </c>
      <c r="P54" t="str">
        <f t="shared" si="8"/>
        <v>No Outlier</v>
      </c>
      <c r="Q54" t="str">
        <f t="shared" si="9"/>
        <v>No Outlier</v>
      </c>
    </row>
    <row r="55" spans="1:17" x14ac:dyDescent="0.25">
      <c r="A55" s="1">
        <v>54</v>
      </c>
      <c r="B55" s="1">
        <f>Overview!A56</f>
        <v>17</v>
      </c>
      <c r="C55" s="7">
        <f>Overview!B56</f>
        <v>7.1</v>
      </c>
      <c r="D55" s="1">
        <f>Overview!C56</f>
        <v>930</v>
      </c>
      <c r="E55" s="1">
        <f>Overview!D56</f>
        <v>730</v>
      </c>
      <c r="F55" s="8">
        <f>Overview!E56</f>
        <v>2200</v>
      </c>
      <c r="G55" s="1">
        <f t="shared" si="10"/>
        <v>309.85915492957747</v>
      </c>
      <c r="H55" s="1">
        <f t="shared" si="11"/>
        <v>5624.6893123446571</v>
      </c>
      <c r="I55" s="6">
        <f t="shared" si="12"/>
        <v>4.6734955185659413E-2</v>
      </c>
      <c r="J55" t="str">
        <f t="shared" si="13"/>
        <v>Old</v>
      </c>
      <c r="K55" t="str">
        <f t="shared" si="14"/>
        <v>Heavy</v>
      </c>
      <c r="M55" t="str">
        <f t="shared" si="5"/>
        <v>No Outlier</v>
      </c>
      <c r="N55" t="str">
        <f t="shared" si="6"/>
        <v>No Outlier</v>
      </c>
      <c r="O55" t="str">
        <f t="shared" si="7"/>
        <v>No Outlier</v>
      </c>
      <c r="P55" t="str">
        <f t="shared" si="8"/>
        <v>No Outlier</v>
      </c>
      <c r="Q55" t="str">
        <f t="shared" si="9"/>
        <v>No Outlier</v>
      </c>
    </row>
    <row r="56" spans="1:17" x14ac:dyDescent="0.25">
      <c r="A56" s="1">
        <v>55</v>
      </c>
      <c r="B56" s="1">
        <f>Overview!A57</f>
        <v>18</v>
      </c>
      <c r="C56" s="7">
        <f>Overview!B57</f>
        <v>7.4</v>
      </c>
      <c r="D56" s="1">
        <f>Overview!C57</f>
        <v>940</v>
      </c>
      <c r="E56" s="1">
        <f>Overview!D57</f>
        <v>740</v>
      </c>
      <c r="F56" s="8">
        <f>Overview!E57</f>
        <v>2300</v>
      </c>
      <c r="G56" s="1">
        <f t="shared" si="10"/>
        <v>310.81081081081078</v>
      </c>
      <c r="H56" s="1">
        <f t="shared" si="11"/>
        <v>5222.2222222222217</v>
      </c>
      <c r="I56" s="6">
        <f t="shared" si="12"/>
        <v>4.3478260869565216E-2</v>
      </c>
      <c r="J56" t="str">
        <f t="shared" si="13"/>
        <v>Old</v>
      </c>
      <c r="K56" t="str">
        <f t="shared" si="14"/>
        <v>Heavy</v>
      </c>
      <c r="M56" t="str">
        <f t="shared" si="5"/>
        <v>No Outlier</v>
      </c>
      <c r="N56" t="str">
        <f t="shared" si="6"/>
        <v>No Outlier</v>
      </c>
      <c r="O56" t="str">
        <f t="shared" si="7"/>
        <v>No Outlier</v>
      </c>
      <c r="P56" t="str">
        <f t="shared" si="8"/>
        <v>No Outlier</v>
      </c>
      <c r="Q56" t="str">
        <f t="shared" si="9"/>
        <v>No Outlier</v>
      </c>
    </row>
    <row r="57" spans="1:17" x14ac:dyDescent="0.25">
      <c r="A57" s="1">
        <v>56</v>
      </c>
      <c r="B57" s="1">
        <f>Overview!A58</f>
        <v>19</v>
      </c>
      <c r="C57" s="7">
        <f>Overview!B58</f>
        <v>7.7</v>
      </c>
      <c r="D57" s="1">
        <f>Overview!C58</f>
        <v>950</v>
      </c>
      <c r="E57" s="1">
        <f>Overview!D58</f>
        <v>750</v>
      </c>
      <c r="F57" s="8">
        <f>Overview!E58</f>
        <v>2400</v>
      </c>
      <c r="G57" s="1">
        <f t="shared" si="10"/>
        <v>311.68831168831167</v>
      </c>
      <c r="H57" s="1">
        <f t="shared" si="11"/>
        <v>4870.1298701298701</v>
      </c>
      <c r="I57" s="6">
        <f t="shared" si="12"/>
        <v>4.0584415584415584E-2</v>
      </c>
      <c r="J57" t="str">
        <f t="shared" si="13"/>
        <v>Old</v>
      </c>
      <c r="K57" t="str">
        <f t="shared" si="14"/>
        <v>Heavy</v>
      </c>
      <c r="M57" t="str">
        <f t="shared" si="5"/>
        <v>No Outlier</v>
      </c>
      <c r="N57" t="str">
        <f t="shared" si="6"/>
        <v>No Outlier</v>
      </c>
      <c r="O57" t="str">
        <f t="shared" si="7"/>
        <v>No Outlier</v>
      </c>
      <c r="P57" t="str">
        <f t="shared" si="8"/>
        <v>No Outlier</v>
      </c>
      <c r="Q57" t="str">
        <f t="shared" si="9"/>
        <v>No Outlier</v>
      </c>
    </row>
    <row r="58" spans="1:17" x14ac:dyDescent="0.25">
      <c r="A58" s="1">
        <v>57</v>
      </c>
      <c r="B58" s="1">
        <f>Overview!A59</f>
        <v>20</v>
      </c>
      <c r="C58" s="7">
        <f>Overview!B59</f>
        <v>8</v>
      </c>
      <c r="D58" s="1">
        <f>Overview!C59</f>
        <v>960</v>
      </c>
      <c r="E58" s="1">
        <f>Overview!D59</f>
        <v>760</v>
      </c>
      <c r="F58" s="8">
        <f>Overview!E59</f>
        <v>2500</v>
      </c>
      <c r="G58" s="1">
        <f t="shared" si="10"/>
        <v>312.5</v>
      </c>
      <c r="H58" s="1">
        <f t="shared" si="11"/>
        <v>4560</v>
      </c>
      <c r="I58" s="6">
        <f t="shared" si="12"/>
        <v>3.7999999999999999E-2</v>
      </c>
      <c r="J58" t="str">
        <f t="shared" si="13"/>
        <v>Old</v>
      </c>
      <c r="K58" t="str">
        <f t="shared" si="14"/>
        <v>Heavy</v>
      </c>
      <c r="M58" t="str">
        <f t="shared" si="5"/>
        <v>No Outlier</v>
      </c>
      <c r="N58" t="str">
        <f t="shared" si="6"/>
        <v>No Outlier</v>
      </c>
      <c r="O58" t="str">
        <f t="shared" si="7"/>
        <v>No Outlier</v>
      </c>
      <c r="P58" t="str">
        <f t="shared" si="8"/>
        <v>No Outlier</v>
      </c>
      <c r="Q58" t="str">
        <f t="shared" si="9"/>
        <v>No Outlier</v>
      </c>
    </row>
    <row r="59" spans="1:17" x14ac:dyDescent="0.25">
      <c r="A59" s="1">
        <v>58</v>
      </c>
      <c r="B59" s="1">
        <f>Overview!A60</f>
        <v>21</v>
      </c>
      <c r="C59" s="7">
        <f>Overview!B60</f>
        <v>8.3000000000000007</v>
      </c>
      <c r="D59" s="1">
        <f>Overview!C60</f>
        <v>970</v>
      </c>
      <c r="E59" s="1">
        <f>Overview!D60</f>
        <v>770</v>
      </c>
      <c r="F59" s="8">
        <f>Overview!E60</f>
        <v>2200</v>
      </c>
      <c r="G59" s="1">
        <f t="shared" si="10"/>
        <v>265.06024096385539</v>
      </c>
      <c r="H59" s="1">
        <f t="shared" si="11"/>
        <v>4285.1405622489956</v>
      </c>
      <c r="I59" s="6">
        <f t="shared" si="12"/>
        <v>4.2168674698795178E-2</v>
      </c>
      <c r="J59" t="str">
        <f t="shared" si="13"/>
        <v>Old</v>
      </c>
      <c r="K59" t="str">
        <f t="shared" si="14"/>
        <v>Heavy</v>
      </c>
      <c r="M59" t="str">
        <f t="shared" si="5"/>
        <v>No Outlier</v>
      </c>
      <c r="N59" t="str">
        <f t="shared" si="6"/>
        <v>No Outlier</v>
      </c>
      <c r="O59" t="str">
        <f t="shared" si="7"/>
        <v>No Outlier</v>
      </c>
      <c r="P59" t="str">
        <f t="shared" si="8"/>
        <v>No Outlier</v>
      </c>
      <c r="Q59" t="str">
        <f t="shared" si="9"/>
        <v>No Outlier</v>
      </c>
    </row>
    <row r="60" spans="1:17" x14ac:dyDescent="0.25">
      <c r="A60" s="1">
        <v>59</v>
      </c>
      <c r="B60" s="1">
        <f>Overview!A61</f>
        <v>22</v>
      </c>
      <c r="C60" s="7">
        <f>Overview!B61</f>
        <v>8.6</v>
      </c>
      <c r="D60" s="1">
        <f>Overview!C61</f>
        <v>980</v>
      </c>
      <c r="E60" s="1">
        <f>Overview!D61</f>
        <v>780</v>
      </c>
      <c r="F60" s="8">
        <f>Overview!E61</f>
        <v>2600</v>
      </c>
      <c r="G60" s="1">
        <f t="shared" si="10"/>
        <v>302.32558139534888</v>
      </c>
      <c r="H60" s="1">
        <f t="shared" si="11"/>
        <v>4040.1691331923894</v>
      </c>
      <c r="I60" s="6">
        <f t="shared" si="12"/>
        <v>3.4883720930232558E-2</v>
      </c>
      <c r="J60" t="str">
        <f t="shared" si="13"/>
        <v>Old</v>
      </c>
      <c r="K60" t="str">
        <f t="shared" si="14"/>
        <v>Heavy</v>
      </c>
      <c r="M60" t="str">
        <f t="shared" si="5"/>
        <v>No Outlier</v>
      </c>
      <c r="N60" t="str">
        <f t="shared" si="6"/>
        <v>No Outlier</v>
      </c>
      <c r="O60" t="str">
        <f t="shared" si="7"/>
        <v>No Outlier</v>
      </c>
      <c r="P60" t="str">
        <f t="shared" si="8"/>
        <v>No Outlier</v>
      </c>
      <c r="Q60" t="str">
        <f t="shared" si="9"/>
        <v>No Outlier</v>
      </c>
    </row>
    <row r="61" spans="1:17" x14ac:dyDescent="0.25">
      <c r="A61" s="1">
        <v>60</v>
      </c>
      <c r="B61" s="1">
        <f>Overview!A62</f>
        <v>23</v>
      </c>
      <c r="C61" s="7">
        <f>Overview!B62</f>
        <v>8.9</v>
      </c>
      <c r="D61" s="1">
        <f>Overview!C62</f>
        <v>990</v>
      </c>
      <c r="E61" s="1">
        <f>Overview!D62</f>
        <v>790</v>
      </c>
      <c r="F61" s="8">
        <f>Overview!E62</f>
        <v>2400</v>
      </c>
      <c r="G61" s="1">
        <f t="shared" si="10"/>
        <v>269.66292134831457</v>
      </c>
      <c r="H61" s="1">
        <f t="shared" si="11"/>
        <v>3820.7132388861746</v>
      </c>
      <c r="I61" s="6">
        <f t="shared" si="12"/>
        <v>3.698501872659176E-2</v>
      </c>
      <c r="J61" t="str">
        <f t="shared" si="13"/>
        <v>Old</v>
      </c>
      <c r="K61" t="str">
        <f t="shared" si="14"/>
        <v>Heavy</v>
      </c>
      <c r="M61" t="str">
        <f t="shared" si="5"/>
        <v>No Outlier</v>
      </c>
      <c r="N61" t="str">
        <f t="shared" si="6"/>
        <v>No Outlier</v>
      </c>
      <c r="O61" t="str">
        <f t="shared" si="7"/>
        <v>No Outlier</v>
      </c>
      <c r="P61" t="str">
        <f t="shared" si="8"/>
        <v>No Outlier</v>
      </c>
      <c r="Q61" t="str">
        <f t="shared" si="9"/>
        <v>No Outlier</v>
      </c>
    </row>
    <row r="62" spans="1:17" x14ac:dyDescent="0.25">
      <c r="A62" s="1">
        <v>61</v>
      </c>
      <c r="B62" s="1">
        <f>Overview!A63</f>
        <v>5</v>
      </c>
      <c r="C62" s="7">
        <f>Overview!B63</f>
        <v>3.4</v>
      </c>
      <c r="D62" s="1">
        <f>Overview!C63</f>
        <v>825</v>
      </c>
      <c r="E62" s="1">
        <f>Overview!D63</f>
        <v>615</v>
      </c>
      <c r="F62" s="8">
        <f>Overview!E63</f>
        <v>1650</v>
      </c>
      <c r="G62" s="1">
        <f t="shared" si="10"/>
        <v>485.29411764705884</v>
      </c>
      <c r="H62" s="1">
        <f t="shared" si="11"/>
        <v>29845.588235294119</v>
      </c>
      <c r="I62" s="6">
        <f t="shared" si="12"/>
        <v>0.10962566844919786</v>
      </c>
      <c r="J62" t="str">
        <f t="shared" si="13"/>
        <v>Moderate</v>
      </c>
      <c r="K62" t="str">
        <f t="shared" si="14"/>
        <v>Light</v>
      </c>
      <c r="M62" t="str">
        <f t="shared" si="5"/>
        <v>No Outlier</v>
      </c>
      <c r="N62" t="str">
        <f t="shared" si="6"/>
        <v>No Outlier</v>
      </c>
      <c r="O62" t="str">
        <f t="shared" si="7"/>
        <v>No Outlier</v>
      </c>
      <c r="P62" t="str">
        <f t="shared" si="8"/>
        <v>No Outlier</v>
      </c>
      <c r="Q62" t="str">
        <f t="shared" si="9"/>
        <v>No Outlier</v>
      </c>
    </row>
    <row r="63" spans="1:17" x14ac:dyDescent="0.25">
      <c r="A63" s="1">
        <v>62</v>
      </c>
      <c r="B63" s="1">
        <f>Overview!A64</f>
        <v>4</v>
      </c>
      <c r="C63" s="7">
        <f>Overview!B64</f>
        <v>3.7</v>
      </c>
      <c r="D63" s="1">
        <f>Overview!C64</f>
        <v>835</v>
      </c>
      <c r="E63" s="1">
        <f>Overview!D64</f>
        <v>625</v>
      </c>
      <c r="F63" s="8">
        <f>Overview!E64</f>
        <v>1750</v>
      </c>
      <c r="G63" s="1">
        <f t="shared" si="10"/>
        <v>472.97297297297297</v>
      </c>
      <c r="H63" s="1">
        <f t="shared" si="11"/>
        <v>35261.82432432432</v>
      </c>
      <c r="I63" s="6">
        <f t="shared" si="12"/>
        <v>9.6525096525096526E-2</v>
      </c>
      <c r="J63" t="str">
        <f t="shared" si="13"/>
        <v>Moderate</v>
      </c>
      <c r="K63" t="str">
        <f t="shared" si="14"/>
        <v>Medium</v>
      </c>
      <c r="M63" t="str">
        <f t="shared" si="5"/>
        <v>No Outlier</v>
      </c>
      <c r="N63" t="str">
        <f t="shared" si="6"/>
        <v>No Outlier</v>
      </c>
      <c r="O63" t="str">
        <f t="shared" si="7"/>
        <v>No Outlier</v>
      </c>
      <c r="P63" t="str">
        <f t="shared" si="8"/>
        <v>No Outlier</v>
      </c>
      <c r="Q63" t="str">
        <f t="shared" si="9"/>
        <v>No Outlier</v>
      </c>
    </row>
    <row r="64" spans="1:17" x14ac:dyDescent="0.25">
      <c r="A64" s="1">
        <v>63</v>
      </c>
      <c r="B64" s="1">
        <f>Overview!A65</f>
        <v>6</v>
      </c>
      <c r="C64" s="7">
        <f>Overview!B65</f>
        <v>3.9</v>
      </c>
      <c r="D64" s="1">
        <f>Overview!C65</f>
        <v>845</v>
      </c>
      <c r="E64" s="1">
        <f>Overview!D65</f>
        <v>635</v>
      </c>
      <c r="F64" s="8">
        <f>Overview!E65</f>
        <v>1850</v>
      </c>
      <c r="G64" s="1">
        <f t="shared" si="10"/>
        <v>474.35897435897436</v>
      </c>
      <c r="H64" s="1">
        <f t="shared" si="11"/>
        <v>22930.555555555558</v>
      </c>
      <c r="I64" s="6">
        <f t="shared" si="12"/>
        <v>8.8011088011088007E-2</v>
      </c>
      <c r="J64" t="str">
        <f t="shared" si="13"/>
        <v>Moderate</v>
      </c>
      <c r="K64" t="str">
        <f t="shared" si="14"/>
        <v>Medium</v>
      </c>
      <c r="M64" t="str">
        <f t="shared" si="5"/>
        <v>No Outlier</v>
      </c>
      <c r="N64" t="str">
        <f t="shared" si="6"/>
        <v>No Outlier</v>
      </c>
      <c r="O64" t="str">
        <f t="shared" si="7"/>
        <v>No Outlier</v>
      </c>
      <c r="P64" t="str">
        <f t="shared" si="8"/>
        <v>No Outlier</v>
      </c>
      <c r="Q64" t="str">
        <f t="shared" si="9"/>
        <v>No Outlier</v>
      </c>
    </row>
    <row r="65" spans="1:17" x14ac:dyDescent="0.25">
      <c r="A65" s="1">
        <v>64</v>
      </c>
      <c r="B65" s="1">
        <f>Overview!A66</f>
        <v>7</v>
      </c>
      <c r="C65" s="7">
        <f>Overview!B66</f>
        <v>4.2</v>
      </c>
      <c r="D65" s="1">
        <f>Overview!C66</f>
        <v>855</v>
      </c>
      <c r="E65" s="1">
        <f>Overview!D66</f>
        <v>645</v>
      </c>
      <c r="F65" s="8">
        <f>Overview!E66</f>
        <v>1950</v>
      </c>
      <c r="G65" s="1">
        <f t="shared" si="10"/>
        <v>464.28571428571428</v>
      </c>
      <c r="H65" s="1">
        <f t="shared" si="11"/>
        <v>18757.65306122449</v>
      </c>
      <c r="I65" s="6">
        <f t="shared" si="12"/>
        <v>7.8754578754578752E-2</v>
      </c>
      <c r="J65" t="str">
        <f t="shared" si="13"/>
        <v>Moderate</v>
      </c>
      <c r="K65" t="str">
        <f t="shared" si="14"/>
        <v>Medium</v>
      </c>
      <c r="M65" t="str">
        <f t="shared" si="5"/>
        <v>No Outlier</v>
      </c>
      <c r="N65" t="str">
        <f t="shared" si="6"/>
        <v>No Outlier</v>
      </c>
      <c r="O65" t="str">
        <f t="shared" si="7"/>
        <v>No Outlier</v>
      </c>
      <c r="P65" t="str">
        <f t="shared" si="8"/>
        <v>No Outlier</v>
      </c>
      <c r="Q65" t="str">
        <f t="shared" si="9"/>
        <v>No Outlier</v>
      </c>
    </row>
    <row r="66" spans="1:17" x14ac:dyDescent="0.25">
      <c r="A66" s="1">
        <v>65</v>
      </c>
      <c r="B66" s="1">
        <f>Overview!A67</f>
        <v>8</v>
      </c>
      <c r="C66" s="7">
        <f>Overview!B67</f>
        <v>4.5</v>
      </c>
      <c r="D66" s="1">
        <f>Overview!C67</f>
        <v>865</v>
      </c>
      <c r="E66" s="1">
        <f>Overview!D67</f>
        <v>655</v>
      </c>
      <c r="F66" s="8">
        <f>Overview!E67</f>
        <v>2050</v>
      </c>
      <c r="G66" s="1">
        <f t="shared" ref="G66:G97" si="15">F66/C66</f>
        <v>455.55555555555554</v>
      </c>
      <c r="H66" s="1">
        <f t="shared" ref="H66:H101" si="16">(D66*E66)/(C66*B66)</f>
        <v>15738.194444444445</v>
      </c>
      <c r="I66" s="6">
        <f t="shared" ref="I66:I101" si="17">E66/(F66*C66)</f>
        <v>7.1002710027100277E-2</v>
      </c>
      <c r="J66" t="str">
        <f t="shared" ref="J66:J101" si="18">IF(B66&lt;=2,"New",IF(B66&lt;=7,"Moderate","Old"))</f>
        <v>Old</v>
      </c>
      <c r="K66" t="str">
        <f t="shared" ref="K66:K101" si="19">IF(C66&lt;=3.5,"Light",IF(C66&lt;=5,"Medium","Heavy"))</f>
        <v>Medium</v>
      </c>
      <c r="M66" t="str">
        <f t="shared" si="5"/>
        <v>No Outlier</v>
      </c>
      <c r="N66" t="str">
        <f t="shared" si="6"/>
        <v>No Outlier</v>
      </c>
      <c r="O66" t="str">
        <f t="shared" si="7"/>
        <v>No Outlier</v>
      </c>
      <c r="P66" t="str">
        <f t="shared" si="8"/>
        <v>No Outlier</v>
      </c>
      <c r="Q66" t="str">
        <f t="shared" si="9"/>
        <v>No Outlier</v>
      </c>
    </row>
    <row r="67" spans="1:17" x14ac:dyDescent="0.25">
      <c r="A67" s="1">
        <v>66</v>
      </c>
      <c r="B67" s="1">
        <f>Overview!A68</f>
        <v>9</v>
      </c>
      <c r="C67" s="7">
        <f>Overview!B68</f>
        <v>4.8</v>
      </c>
      <c r="D67" s="1">
        <f>Overview!C68</f>
        <v>875</v>
      </c>
      <c r="E67" s="1">
        <f>Overview!D68</f>
        <v>665</v>
      </c>
      <c r="F67" s="8">
        <f>Overview!E68</f>
        <v>2150</v>
      </c>
      <c r="G67" s="1">
        <f t="shared" si="15"/>
        <v>447.91666666666669</v>
      </c>
      <c r="H67" s="1">
        <f t="shared" si="16"/>
        <v>13469.328703703704</v>
      </c>
      <c r="I67" s="6">
        <f t="shared" si="17"/>
        <v>6.4437984496124034E-2</v>
      </c>
      <c r="J67" t="str">
        <f t="shared" si="18"/>
        <v>Old</v>
      </c>
      <c r="K67" t="str">
        <f t="shared" si="19"/>
        <v>Medium</v>
      </c>
      <c r="M67" t="str">
        <f t="shared" ref="M67:M101" si="20">IF(OR(B67 &lt; _xlfn.QUARTILE.EXC($B$2:$B$101,1) - 1.5 * (_xlfn.QUARTILE.EXC($B$2:$B$101,3) - _xlfn.QUARTILE.EXC($B$2:$B$101,1)),
      B67 &gt; _xlfn.QUARTILE.EXC($B$2:$B$101,3) + 1.5 * (_xlfn.QUARTILE.EXC($B$2:$B$101,3) - _xlfn.QUARTILE.EXC($B$2:$B$101,1))),
      "Outlier", "No Outlier")</f>
        <v>No Outlier</v>
      </c>
      <c r="N67" t="str">
        <f t="shared" ref="N67:N101" si="21">IF(OR(C67 &lt; _xlfn.QUARTILE.EXC($C$2:$C$101,1) - 1.5 * (_xlfn.QUARTILE.EXC($C$2:$C$101,3) - _xlfn.QUARTILE.EXC($C$2:$C$101,1)),
      C67 &gt; _xlfn.QUARTILE.EXC($C$2:$C$101,3) + 1.5 * (_xlfn.QUARTILE.EXC($C$2:$C$101,3) - _xlfn.QUARTILE.EXC($C$2:$C$101,1))),
      "Outlier", "No Outlier")</f>
        <v>No Outlier</v>
      </c>
      <c r="O67" t="str">
        <f t="shared" ref="O67:O101" si="22">IF(OR(D67 &lt; _xlfn.QUARTILE.EXC($D$2:$D$101,1) - 1.5 * (_xlfn.QUARTILE.EXC($D$2:$D$101,3) - _xlfn.QUARTILE.EXC($D$2:$D$101,1)),
      D67 &gt; _xlfn.QUARTILE.EXC($D$2:$D$101,3) + 1.5 * (_xlfn.QUARTILE.EXC($D$2:$D$101,3) - _xlfn.QUARTILE.EXC($D$2:$D$101,1))),
      "Outlier", "No Outlier")</f>
        <v>No Outlier</v>
      </c>
      <c r="P67" t="str">
        <f t="shared" ref="P67:P101" si="23">IF(OR(E67 &lt; _xlfn.QUARTILE.EXC($E$2:$E$101,1) - 1.5 * (_xlfn.QUARTILE.EXC($E$2:$E$101,3) - _xlfn.QUARTILE.EXC($E$2:$E$101,1)),
      E67 &gt; _xlfn.QUARTILE.EXC($E$2:$E$101,3) + 1.5 * (_xlfn.QUARTILE.EXC($E$2:$E$101,3) - _xlfn.QUARTILE.EXC($E$2:$E$101,1))),
      "Outlier", "No Outlier")</f>
        <v>No Outlier</v>
      </c>
      <c r="Q67" t="str">
        <f t="shared" ref="Q67:Q101" si="24">IF(OR(F67 &lt; _xlfn.QUARTILE.EXC($F$2:$F$101,1) - 1.5 * (_xlfn.QUARTILE.EXC($F$2:$F$101,3) - _xlfn.QUARTILE.EXC($F$2:$F$101,1)),
      F67 &gt; _xlfn.QUARTILE.EXC($F$2:$F$101,3) + 1.5 * (_xlfn.QUARTILE.EXC($F$2:$F$101,3) - _xlfn.QUARTILE.EXC($F$2:$F$101,1))),
      "Outlier", "No Outlier")</f>
        <v>No Outlier</v>
      </c>
    </row>
    <row r="68" spans="1:17" x14ac:dyDescent="0.25">
      <c r="A68" s="1">
        <v>67</v>
      </c>
      <c r="B68" s="1">
        <f>Overview!A69</f>
        <v>10</v>
      </c>
      <c r="C68" s="7">
        <f>Overview!B69</f>
        <v>5.0999999999999996</v>
      </c>
      <c r="D68" s="1">
        <f>Overview!C69</f>
        <v>885</v>
      </c>
      <c r="E68" s="1">
        <f>Overview!D69</f>
        <v>675</v>
      </c>
      <c r="F68" s="8">
        <f>Overview!E69</f>
        <v>2250</v>
      </c>
      <c r="G68" s="1">
        <f t="shared" si="15"/>
        <v>441.1764705882353</v>
      </c>
      <c r="H68" s="1">
        <f t="shared" si="16"/>
        <v>11713.235294117647</v>
      </c>
      <c r="I68" s="6">
        <f t="shared" si="17"/>
        <v>5.8823529411764705E-2</v>
      </c>
      <c r="J68" t="str">
        <f t="shared" si="18"/>
        <v>Old</v>
      </c>
      <c r="K68" t="str">
        <f t="shared" si="19"/>
        <v>Heavy</v>
      </c>
      <c r="M68" t="str">
        <f t="shared" si="20"/>
        <v>No Outlier</v>
      </c>
      <c r="N68" t="str">
        <f t="shared" si="21"/>
        <v>No Outlier</v>
      </c>
      <c r="O68" t="str">
        <f t="shared" si="22"/>
        <v>No Outlier</v>
      </c>
      <c r="P68" t="str">
        <f t="shared" si="23"/>
        <v>No Outlier</v>
      </c>
      <c r="Q68" t="str">
        <f t="shared" si="24"/>
        <v>No Outlier</v>
      </c>
    </row>
    <row r="69" spans="1:17" x14ac:dyDescent="0.25">
      <c r="A69" s="1">
        <v>68</v>
      </c>
      <c r="B69" s="1">
        <f>Overview!A70</f>
        <v>11</v>
      </c>
      <c r="C69" s="7">
        <f>Overview!B70</f>
        <v>5.4</v>
      </c>
      <c r="D69" s="1">
        <f>Overview!C70</f>
        <v>895</v>
      </c>
      <c r="E69" s="1">
        <f>Overview!D70</f>
        <v>685</v>
      </c>
      <c r="F69" s="8">
        <f>Overview!E70</f>
        <v>2350</v>
      </c>
      <c r="G69" s="1">
        <f t="shared" si="15"/>
        <v>435.18518518518516</v>
      </c>
      <c r="H69" s="1">
        <f t="shared" si="16"/>
        <v>10321.127946127945</v>
      </c>
      <c r="I69" s="6">
        <f t="shared" si="17"/>
        <v>5.3979511426319939E-2</v>
      </c>
      <c r="J69" t="str">
        <f t="shared" si="18"/>
        <v>Old</v>
      </c>
      <c r="K69" t="str">
        <f t="shared" si="19"/>
        <v>Heavy</v>
      </c>
      <c r="M69" t="str">
        <f t="shared" si="20"/>
        <v>No Outlier</v>
      </c>
      <c r="N69" t="str">
        <f t="shared" si="21"/>
        <v>No Outlier</v>
      </c>
      <c r="O69" t="str">
        <f t="shared" si="22"/>
        <v>No Outlier</v>
      </c>
      <c r="P69" t="str">
        <f t="shared" si="23"/>
        <v>No Outlier</v>
      </c>
      <c r="Q69" t="str">
        <f t="shared" si="24"/>
        <v>No Outlier</v>
      </c>
    </row>
    <row r="70" spans="1:17" x14ac:dyDescent="0.25">
      <c r="A70" s="1">
        <v>69</v>
      </c>
      <c r="B70" s="1">
        <f>Overview!A71</f>
        <v>12</v>
      </c>
      <c r="C70" s="7">
        <f>Overview!B71</f>
        <v>5.7</v>
      </c>
      <c r="D70" s="1">
        <f>Overview!C71</f>
        <v>905</v>
      </c>
      <c r="E70" s="1">
        <f>Overview!D71</f>
        <v>695</v>
      </c>
      <c r="F70" s="8">
        <f>Overview!E71</f>
        <v>2450</v>
      </c>
      <c r="G70" s="1">
        <f t="shared" si="15"/>
        <v>429.82456140350877</v>
      </c>
      <c r="H70" s="1">
        <f t="shared" si="16"/>
        <v>9195.540935672514</v>
      </c>
      <c r="I70" s="6">
        <f t="shared" si="17"/>
        <v>4.9767275331185107E-2</v>
      </c>
      <c r="J70" t="str">
        <f t="shared" si="18"/>
        <v>Old</v>
      </c>
      <c r="K70" t="str">
        <f t="shared" si="19"/>
        <v>Heavy</v>
      </c>
      <c r="M70" t="str">
        <f t="shared" si="20"/>
        <v>No Outlier</v>
      </c>
      <c r="N70" t="str">
        <f t="shared" si="21"/>
        <v>No Outlier</v>
      </c>
      <c r="O70" t="str">
        <f t="shared" si="22"/>
        <v>No Outlier</v>
      </c>
      <c r="P70" t="str">
        <f t="shared" si="23"/>
        <v>No Outlier</v>
      </c>
      <c r="Q70" t="str">
        <f t="shared" si="24"/>
        <v>No Outlier</v>
      </c>
    </row>
    <row r="71" spans="1:17" x14ac:dyDescent="0.25">
      <c r="A71" s="1">
        <v>70</v>
      </c>
      <c r="B71" s="1">
        <f>Overview!A72</f>
        <v>13</v>
      </c>
      <c r="C71" s="7">
        <f>Overview!B72</f>
        <v>6</v>
      </c>
      <c r="D71" s="1">
        <f>Overview!C72</f>
        <v>915</v>
      </c>
      <c r="E71" s="1">
        <f>Overview!D72</f>
        <v>705</v>
      </c>
      <c r="F71" s="8">
        <f>Overview!E72</f>
        <v>2550</v>
      </c>
      <c r="G71" s="1">
        <f t="shared" si="15"/>
        <v>425</v>
      </c>
      <c r="H71" s="1">
        <f t="shared" si="16"/>
        <v>8270.1923076923085</v>
      </c>
      <c r="I71" s="6">
        <f t="shared" si="17"/>
        <v>4.6078431372549022E-2</v>
      </c>
      <c r="J71" t="str">
        <f t="shared" si="18"/>
        <v>Old</v>
      </c>
      <c r="K71" t="str">
        <f t="shared" si="19"/>
        <v>Heavy</v>
      </c>
      <c r="M71" t="str">
        <f t="shared" si="20"/>
        <v>No Outlier</v>
      </c>
      <c r="N71" t="str">
        <f t="shared" si="21"/>
        <v>No Outlier</v>
      </c>
      <c r="O71" t="str">
        <f t="shared" si="22"/>
        <v>No Outlier</v>
      </c>
      <c r="P71" t="str">
        <f t="shared" si="23"/>
        <v>No Outlier</v>
      </c>
      <c r="Q71" t="str">
        <f t="shared" si="24"/>
        <v>No Outlier</v>
      </c>
    </row>
    <row r="72" spans="1:17" x14ac:dyDescent="0.25">
      <c r="A72" s="1">
        <v>71</v>
      </c>
      <c r="B72" s="1">
        <f>Overview!A73</f>
        <v>14</v>
      </c>
      <c r="C72" s="7">
        <f>Overview!B73</f>
        <v>6.3</v>
      </c>
      <c r="D72" s="1">
        <f>Overview!C73</f>
        <v>925</v>
      </c>
      <c r="E72" s="1">
        <f>Overview!D73</f>
        <v>715</v>
      </c>
      <c r="F72" s="8">
        <f>Overview!E73</f>
        <v>2650</v>
      </c>
      <c r="G72" s="1">
        <f t="shared" si="15"/>
        <v>420.63492063492066</v>
      </c>
      <c r="H72" s="1">
        <f t="shared" si="16"/>
        <v>7498.5827664399094</v>
      </c>
      <c r="I72" s="6">
        <f t="shared" si="17"/>
        <v>4.2827193770589994E-2</v>
      </c>
      <c r="J72" t="str">
        <f t="shared" si="18"/>
        <v>Old</v>
      </c>
      <c r="K72" t="str">
        <f t="shared" si="19"/>
        <v>Heavy</v>
      </c>
      <c r="M72" t="str">
        <f t="shared" si="20"/>
        <v>No Outlier</v>
      </c>
      <c r="N72" t="str">
        <f t="shared" si="21"/>
        <v>No Outlier</v>
      </c>
      <c r="O72" t="str">
        <f t="shared" si="22"/>
        <v>No Outlier</v>
      </c>
      <c r="P72" t="str">
        <f t="shared" si="23"/>
        <v>No Outlier</v>
      </c>
      <c r="Q72" t="str">
        <f t="shared" si="24"/>
        <v>No Outlier</v>
      </c>
    </row>
    <row r="73" spans="1:17" x14ac:dyDescent="0.25">
      <c r="A73" s="1">
        <v>72</v>
      </c>
      <c r="B73" s="1">
        <f>Overview!A74</f>
        <v>15</v>
      </c>
      <c r="C73" s="7">
        <f>Overview!B74</f>
        <v>6.6</v>
      </c>
      <c r="D73" s="1">
        <f>Overview!C74</f>
        <v>935</v>
      </c>
      <c r="E73" s="1">
        <f>Overview!D74</f>
        <v>725</v>
      </c>
      <c r="F73" s="8">
        <f>Overview!E74</f>
        <v>2750</v>
      </c>
      <c r="G73" s="1">
        <f t="shared" si="15"/>
        <v>416.66666666666669</v>
      </c>
      <c r="H73" s="1">
        <f t="shared" si="16"/>
        <v>6847.2222222222226</v>
      </c>
      <c r="I73" s="6">
        <f t="shared" si="17"/>
        <v>3.9944903581267219E-2</v>
      </c>
      <c r="J73" t="str">
        <f t="shared" si="18"/>
        <v>Old</v>
      </c>
      <c r="K73" t="str">
        <f t="shared" si="19"/>
        <v>Heavy</v>
      </c>
      <c r="M73" t="str">
        <f t="shared" si="20"/>
        <v>No Outlier</v>
      </c>
      <c r="N73" t="str">
        <f t="shared" si="21"/>
        <v>No Outlier</v>
      </c>
      <c r="O73" t="str">
        <f t="shared" si="22"/>
        <v>No Outlier</v>
      </c>
      <c r="P73" t="str">
        <f t="shared" si="23"/>
        <v>No Outlier</v>
      </c>
      <c r="Q73" t="str">
        <f t="shared" si="24"/>
        <v>No Outlier</v>
      </c>
    </row>
    <row r="74" spans="1:17" x14ac:dyDescent="0.25">
      <c r="A74" s="1">
        <v>73</v>
      </c>
      <c r="B74" s="1">
        <f>Overview!A75</f>
        <v>16</v>
      </c>
      <c r="C74" s="7">
        <f>Overview!B75</f>
        <v>6.9</v>
      </c>
      <c r="D74" s="1">
        <f>Overview!C75</f>
        <v>945</v>
      </c>
      <c r="E74" s="1">
        <f>Overview!D75</f>
        <v>735</v>
      </c>
      <c r="F74" s="8">
        <f>Overview!E75</f>
        <v>2850</v>
      </c>
      <c r="G74" s="1">
        <f t="shared" si="15"/>
        <v>413.04347826086956</v>
      </c>
      <c r="H74" s="1">
        <f t="shared" si="16"/>
        <v>6291.440217391304</v>
      </c>
      <c r="I74" s="6">
        <f t="shared" si="17"/>
        <v>3.7376048817696413E-2</v>
      </c>
      <c r="J74" t="str">
        <f t="shared" si="18"/>
        <v>Old</v>
      </c>
      <c r="K74" t="str">
        <f t="shared" si="19"/>
        <v>Heavy</v>
      </c>
      <c r="M74" t="str">
        <f t="shared" si="20"/>
        <v>No Outlier</v>
      </c>
      <c r="N74" t="str">
        <f t="shared" si="21"/>
        <v>No Outlier</v>
      </c>
      <c r="O74" t="str">
        <f t="shared" si="22"/>
        <v>No Outlier</v>
      </c>
      <c r="P74" t="str">
        <f t="shared" si="23"/>
        <v>No Outlier</v>
      </c>
      <c r="Q74" t="str">
        <f t="shared" si="24"/>
        <v>No Outlier</v>
      </c>
    </row>
    <row r="75" spans="1:17" x14ac:dyDescent="0.25">
      <c r="A75" s="1">
        <v>74</v>
      </c>
      <c r="B75" s="1">
        <f>Overview!A76</f>
        <v>17</v>
      </c>
      <c r="C75" s="7">
        <f>Overview!B76</f>
        <v>7.2</v>
      </c>
      <c r="D75" s="1">
        <f>Overview!C76</f>
        <v>955</v>
      </c>
      <c r="E75" s="1">
        <f>Overview!D76</f>
        <v>745</v>
      </c>
      <c r="F75" s="8">
        <f>Overview!E76</f>
        <v>2950</v>
      </c>
      <c r="G75" s="1">
        <f t="shared" si="15"/>
        <v>409.72222222222223</v>
      </c>
      <c r="H75" s="1">
        <f t="shared" si="16"/>
        <v>5812.7042483660125</v>
      </c>
      <c r="I75" s="6">
        <f t="shared" si="17"/>
        <v>3.5075329566854989E-2</v>
      </c>
      <c r="J75" t="str">
        <f t="shared" si="18"/>
        <v>Old</v>
      </c>
      <c r="K75" t="str">
        <f t="shared" si="19"/>
        <v>Heavy</v>
      </c>
      <c r="M75" t="str">
        <f t="shared" si="20"/>
        <v>No Outlier</v>
      </c>
      <c r="N75" t="str">
        <f t="shared" si="21"/>
        <v>No Outlier</v>
      </c>
      <c r="O75" t="str">
        <f t="shared" si="22"/>
        <v>No Outlier</v>
      </c>
      <c r="P75" t="str">
        <f t="shared" si="23"/>
        <v>No Outlier</v>
      </c>
      <c r="Q75" t="str">
        <f t="shared" si="24"/>
        <v>No Outlier</v>
      </c>
    </row>
    <row r="76" spans="1:17" x14ac:dyDescent="0.25">
      <c r="A76" s="1">
        <v>75</v>
      </c>
      <c r="B76" s="1">
        <f>Overview!A77</f>
        <v>18</v>
      </c>
      <c r="C76" s="7">
        <f>Overview!B77</f>
        <v>7.5</v>
      </c>
      <c r="D76" s="1">
        <f>Overview!C77</f>
        <v>965</v>
      </c>
      <c r="E76" s="1">
        <f>Overview!D77</f>
        <v>755</v>
      </c>
      <c r="F76" s="8">
        <f>Overview!E77</f>
        <v>3050</v>
      </c>
      <c r="G76" s="1">
        <f t="shared" si="15"/>
        <v>406.66666666666669</v>
      </c>
      <c r="H76" s="1">
        <f t="shared" si="16"/>
        <v>5396.8518518518522</v>
      </c>
      <c r="I76" s="6">
        <f t="shared" si="17"/>
        <v>3.3005464480874318E-2</v>
      </c>
      <c r="J76" t="str">
        <f t="shared" si="18"/>
        <v>Old</v>
      </c>
      <c r="K76" t="str">
        <f t="shared" si="19"/>
        <v>Heavy</v>
      </c>
      <c r="M76" t="str">
        <f t="shared" si="20"/>
        <v>No Outlier</v>
      </c>
      <c r="N76" t="str">
        <f t="shared" si="21"/>
        <v>No Outlier</v>
      </c>
      <c r="O76" t="str">
        <f t="shared" si="22"/>
        <v>No Outlier</v>
      </c>
      <c r="P76" t="str">
        <f t="shared" si="23"/>
        <v>No Outlier</v>
      </c>
      <c r="Q76" t="str">
        <f t="shared" si="24"/>
        <v>No Outlier</v>
      </c>
    </row>
    <row r="77" spans="1:17" x14ac:dyDescent="0.25">
      <c r="A77" s="1">
        <v>76</v>
      </c>
      <c r="B77" s="1">
        <f>Overview!A78</f>
        <v>19</v>
      </c>
      <c r="C77" s="7">
        <f>Overview!B78</f>
        <v>7.8</v>
      </c>
      <c r="D77" s="1">
        <f>Overview!C78</f>
        <v>975</v>
      </c>
      <c r="E77" s="1">
        <f>Overview!D78</f>
        <v>765</v>
      </c>
      <c r="F77" s="8">
        <f>Overview!E78</f>
        <v>3150</v>
      </c>
      <c r="G77" s="1">
        <f t="shared" si="15"/>
        <v>403.84615384615387</v>
      </c>
      <c r="H77" s="1">
        <f t="shared" si="16"/>
        <v>5032.8947368421059</v>
      </c>
      <c r="I77" s="6">
        <f t="shared" si="17"/>
        <v>3.1135531135531136E-2</v>
      </c>
      <c r="J77" t="str">
        <f t="shared" si="18"/>
        <v>Old</v>
      </c>
      <c r="K77" t="str">
        <f t="shared" si="19"/>
        <v>Heavy</v>
      </c>
      <c r="M77" t="str">
        <f t="shared" si="20"/>
        <v>No Outlier</v>
      </c>
      <c r="N77" t="str">
        <f t="shared" si="21"/>
        <v>No Outlier</v>
      </c>
      <c r="O77" t="str">
        <f t="shared" si="22"/>
        <v>No Outlier</v>
      </c>
      <c r="P77" t="str">
        <f t="shared" si="23"/>
        <v>No Outlier</v>
      </c>
      <c r="Q77" t="str">
        <f t="shared" si="24"/>
        <v>No Outlier</v>
      </c>
    </row>
    <row r="78" spans="1:17" x14ac:dyDescent="0.25">
      <c r="A78" s="1">
        <v>77</v>
      </c>
      <c r="B78" s="1">
        <f>Overview!A79</f>
        <v>20</v>
      </c>
      <c r="C78" s="7">
        <f>Overview!B79</f>
        <v>8.1</v>
      </c>
      <c r="D78" s="1">
        <f>Overview!C79</f>
        <v>985</v>
      </c>
      <c r="E78" s="1">
        <f>Overview!D79</f>
        <v>775</v>
      </c>
      <c r="F78" s="8">
        <f>Overview!E79</f>
        <v>3250</v>
      </c>
      <c r="G78" s="1">
        <f t="shared" si="15"/>
        <v>401.23456790123458</v>
      </c>
      <c r="H78" s="1">
        <f t="shared" si="16"/>
        <v>4712.191358024691</v>
      </c>
      <c r="I78" s="6">
        <f t="shared" si="17"/>
        <v>2.9439696106362774E-2</v>
      </c>
      <c r="J78" t="str">
        <f t="shared" si="18"/>
        <v>Old</v>
      </c>
      <c r="K78" t="str">
        <f t="shared" si="19"/>
        <v>Heavy</v>
      </c>
      <c r="M78" t="str">
        <f t="shared" si="20"/>
        <v>No Outlier</v>
      </c>
      <c r="N78" t="str">
        <f t="shared" si="21"/>
        <v>No Outlier</v>
      </c>
      <c r="O78" t="str">
        <f t="shared" si="22"/>
        <v>No Outlier</v>
      </c>
      <c r="P78" t="str">
        <f t="shared" si="23"/>
        <v>No Outlier</v>
      </c>
      <c r="Q78" t="str">
        <f t="shared" si="24"/>
        <v>No Outlier</v>
      </c>
    </row>
    <row r="79" spans="1:17" x14ac:dyDescent="0.25">
      <c r="A79" s="1">
        <v>78</v>
      </c>
      <c r="B79" s="1">
        <f>Overview!A80</f>
        <v>21</v>
      </c>
      <c r="C79" s="7">
        <f>Overview!B80</f>
        <v>8.4</v>
      </c>
      <c r="D79" s="1">
        <f>Overview!C80</f>
        <v>995</v>
      </c>
      <c r="E79" s="1">
        <f>Overview!D80</f>
        <v>785</v>
      </c>
      <c r="F79" s="8">
        <f>Overview!E80</f>
        <v>3350</v>
      </c>
      <c r="G79" s="1">
        <f t="shared" si="15"/>
        <v>398.8095238095238</v>
      </c>
      <c r="H79" s="1">
        <f t="shared" si="16"/>
        <v>4427.8628117913831</v>
      </c>
      <c r="I79" s="6">
        <f t="shared" si="17"/>
        <v>2.7896233120113717E-2</v>
      </c>
      <c r="J79" t="str">
        <f t="shared" si="18"/>
        <v>Old</v>
      </c>
      <c r="K79" t="str">
        <f t="shared" si="19"/>
        <v>Heavy</v>
      </c>
      <c r="M79" t="str">
        <f t="shared" si="20"/>
        <v>No Outlier</v>
      </c>
      <c r="N79" t="str">
        <f t="shared" si="21"/>
        <v>No Outlier</v>
      </c>
      <c r="O79" t="str">
        <f t="shared" si="22"/>
        <v>No Outlier</v>
      </c>
      <c r="P79" t="str">
        <f t="shared" si="23"/>
        <v>No Outlier</v>
      </c>
      <c r="Q79" t="str">
        <f t="shared" si="24"/>
        <v>No Outlier</v>
      </c>
    </row>
    <row r="80" spans="1:17" x14ac:dyDescent="0.25">
      <c r="A80" s="1">
        <v>79</v>
      </c>
      <c r="B80" s="1">
        <f>Overview!A81</f>
        <v>22</v>
      </c>
      <c r="C80" s="7">
        <f>Overview!B81</f>
        <v>8.6999999999999993</v>
      </c>
      <c r="D80" s="1">
        <f>Overview!C81</f>
        <v>1005</v>
      </c>
      <c r="E80" s="1">
        <f>Overview!D81</f>
        <v>795</v>
      </c>
      <c r="F80" s="8">
        <f>Overview!E81</f>
        <v>3450</v>
      </c>
      <c r="G80" s="1">
        <f t="shared" si="15"/>
        <v>396.55172413793105</v>
      </c>
      <c r="H80" s="1">
        <f t="shared" si="16"/>
        <v>4174.3730407523517</v>
      </c>
      <c r="I80" s="6">
        <f t="shared" si="17"/>
        <v>2.6486756621689159E-2</v>
      </c>
      <c r="J80" t="str">
        <f t="shared" si="18"/>
        <v>Old</v>
      </c>
      <c r="K80" t="str">
        <f t="shared" si="19"/>
        <v>Heavy</v>
      </c>
      <c r="M80" t="str">
        <f t="shared" si="20"/>
        <v>No Outlier</v>
      </c>
      <c r="N80" t="str">
        <f t="shared" si="21"/>
        <v>No Outlier</v>
      </c>
      <c r="O80" t="str">
        <f t="shared" si="22"/>
        <v>No Outlier</v>
      </c>
      <c r="P80" t="str">
        <f t="shared" si="23"/>
        <v>No Outlier</v>
      </c>
      <c r="Q80" t="str">
        <f t="shared" si="24"/>
        <v>No Outlier</v>
      </c>
    </row>
    <row r="81" spans="1:17" x14ac:dyDescent="0.25">
      <c r="A81" s="1">
        <v>80</v>
      </c>
      <c r="B81" s="1">
        <f>Overview!A82</f>
        <v>23</v>
      </c>
      <c r="C81" s="7">
        <f>Overview!B82</f>
        <v>9</v>
      </c>
      <c r="D81" s="1">
        <f>Overview!C82</f>
        <v>1015</v>
      </c>
      <c r="E81" s="1">
        <f>Overview!D82</f>
        <v>805</v>
      </c>
      <c r="F81" s="8">
        <f>Overview!E82</f>
        <v>3550</v>
      </c>
      <c r="G81" s="1">
        <f t="shared" si="15"/>
        <v>394.44444444444446</v>
      </c>
      <c r="H81" s="1">
        <f t="shared" si="16"/>
        <v>3947.2222222222222</v>
      </c>
      <c r="I81" s="6">
        <f t="shared" si="17"/>
        <v>2.5195618153364633E-2</v>
      </c>
      <c r="J81" t="str">
        <f t="shared" si="18"/>
        <v>Old</v>
      </c>
      <c r="K81" t="str">
        <f t="shared" si="19"/>
        <v>Heavy</v>
      </c>
      <c r="M81" t="str">
        <f t="shared" si="20"/>
        <v>No Outlier</v>
      </c>
      <c r="N81" t="str">
        <f t="shared" si="21"/>
        <v>No Outlier</v>
      </c>
      <c r="O81" t="str">
        <f t="shared" si="22"/>
        <v>No Outlier</v>
      </c>
      <c r="P81" t="str">
        <f t="shared" si="23"/>
        <v>No Outlier</v>
      </c>
      <c r="Q81" t="str">
        <f t="shared" si="24"/>
        <v>No Outlier</v>
      </c>
    </row>
    <row r="82" spans="1:17" x14ac:dyDescent="0.25">
      <c r="A82" s="1">
        <v>81</v>
      </c>
      <c r="B82" s="1">
        <f>Overview!A83</f>
        <v>6</v>
      </c>
      <c r="C82" s="7">
        <f>Overview!B83</f>
        <v>3.9</v>
      </c>
      <c r="D82" s="1">
        <f>Overview!C83</f>
        <v>840</v>
      </c>
      <c r="E82" s="1">
        <f>Overview!D83</f>
        <v>630</v>
      </c>
      <c r="F82" s="8">
        <f>Overview!E83</f>
        <v>1850</v>
      </c>
      <c r="G82" s="1">
        <f t="shared" si="15"/>
        <v>474.35897435897436</v>
      </c>
      <c r="H82" s="1">
        <f t="shared" si="16"/>
        <v>22615.384615384617</v>
      </c>
      <c r="I82" s="6">
        <f t="shared" si="17"/>
        <v>8.7318087318087323E-2</v>
      </c>
      <c r="J82" t="str">
        <f t="shared" si="18"/>
        <v>Moderate</v>
      </c>
      <c r="K82" t="str">
        <f t="shared" si="19"/>
        <v>Medium</v>
      </c>
      <c r="M82" t="str">
        <f t="shared" si="20"/>
        <v>No Outlier</v>
      </c>
      <c r="N82" t="str">
        <f t="shared" si="21"/>
        <v>No Outlier</v>
      </c>
      <c r="O82" t="str">
        <f t="shared" si="22"/>
        <v>No Outlier</v>
      </c>
      <c r="P82" t="str">
        <f t="shared" si="23"/>
        <v>No Outlier</v>
      </c>
      <c r="Q82" t="str">
        <f t="shared" si="24"/>
        <v>No Outlier</v>
      </c>
    </row>
    <row r="83" spans="1:17" x14ac:dyDescent="0.25">
      <c r="A83" s="1">
        <v>82</v>
      </c>
      <c r="B83" s="1">
        <f>Overview!A84</f>
        <v>7</v>
      </c>
      <c r="C83" s="7">
        <f>Overview!B84</f>
        <v>4.2</v>
      </c>
      <c r="D83" s="1">
        <f>Overview!C84</f>
        <v>850</v>
      </c>
      <c r="E83" s="1">
        <f>Overview!D84</f>
        <v>640</v>
      </c>
      <c r="F83" s="8">
        <f>Overview!E84</f>
        <v>1950</v>
      </c>
      <c r="G83" s="1">
        <f t="shared" si="15"/>
        <v>464.28571428571428</v>
      </c>
      <c r="H83" s="1">
        <f t="shared" si="16"/>
        <v>18503.401360544216</v>
      </c>
      <c r="I83" s="6">
        <f t="shared" si="17"/>
        <v>7.8144078144078144E-2</v>
      </c>
      <c r="J83" t="str">
        <f t="shared" si="18"/>
        <v>Moderate</v>
      </c>
      <c r="K83" t="str">
        <f t="shared" si="19"/>
        <v>Medium</v>
      </c>
      <c r="M83" t="str">
        <f t="shared" si="20"/>
        <v>No Outlier</v>
      </c>
      <c r="N83" t="str">
        <f t="shared" si="21"/>
        <v>No Outlier</v>
      </c>
      <c r="O83" t="str">
        <f t="shared" si="22"/>
        <v>No Outlier</v>
      </c>
      <c r="P83" t="str">
        <f t="shared" si="23"/>
        <v>No Outlier</v>
      </c>
      <c r="Q83" t="str">
        <f t="shared" si="24"/>
        <v>No Outlier</v>
      </c>
    </row>
    <row r="84" spans="1:17" x14ac:dyDescent="0.25">
      <c r="A84" s="1">
        <v>83</v>
      </c>
      <c r="B84" s="1">
        <f>Overview!A85</f>
        <v>8</v>
      </c>
      <c r="C84" s="7">
        <f>Overview!B85</f>
        <v>4.5</v>
      </c>
      <c r="D84" s="1">
        <f>Overview!C85</f>
        <v>860</v>
      </c>
      <c r="E84" s="1">
        <f>Overview!D85</f>
        <v>650</v>
      </c>
      <c r="F84" s="8">
        <f>Overview!E85</f>
        <v>2050</v>
      </c>
      <c r="G84" s="1">
        <f t="shared" si="15"/>
        <v>455.55555555555554</v>
      </c>
      <c r="H84" s="1">
        <f t="shared" si="16"/>
        <v>15527.777777777777</v>
      </c>
      <c r="I84" s="6">
        <f t="shared" si="17"/>
        <v>7.0460704607046065E-2</v>
      </c>
      <c r="J84" t="str">
        <f t="shared" si="18"/>
        <v>Old</v>
      </c>
      <c r="K84" t="str">
        <f t="shared" si="19"/>
        <v>Medium</v>
      </c>
      <c r="M84" t="str">
        <f t="shared" si="20"/>
        <v>No Outlier</v>
      </c>
      <c r="N84" t="str">
        <f t="shared" si="21"/>
        <v>No Outlier</v>
      </c>
      <c r="O84" t="str">
        <f t="shared" si="22"/>
        <v>No Outlier</v>
      </c>
      <c r="P84" t="str">
        <f t="shared" si="23"/>
        <v>No Outlier</v>
      </c>
      <c r="Q84" t="str">
        <f t="shared" si="24"/>
        <v>No Outlier</v>
      </c>
    </row>
    <row r="85" spans="1:17" x14ac:dyDescent="0.25">
      <c r="A85" s="1">
        <v>84</v>
      </c>
      <c r="B85" s="1">
        <f>Overview!A86</f>
        <v>9</v>
      </c>
      <c r="C85" s="7">
        <f>Overview!B86</f>
        <v>4.8</v>
      </c>
      <c r="D85" s="1">
        <f>Overview!C86</f>
        <v>870</v>
      </c>
      <c r="E85" s="1">
        <f>Overview!D86</f>
        <v>660</v>
      </c>
      <c r="F85" s="8">
        <f>Overview!E86</f>
        <v>2150</v>
      </c>
      <c r="G85" s="1">
        <f t="shared" si="15"/>
        <v>447.91666666666669</v>
      </c>
      <c r="H85" s="1">
        <f t="shared" si="16"/>
        <v>13291.666666666668</v>
      </c>
      <c r="I85" s="6">
        <f t="shared" si="17"/>
        <v>6.3953488372093026E-2</v>
      </c>
      <c r="J85" t="str">
        <f t="shared" si="18"/>
        <v>Old</v>
      </c>
      <c r="K85" t="str">
        <f t="shared" si="19"/>
        <v>Medium</v>
      </c>
      <c r="M85" t="str">
        <f t="shared" si="20"/>
        <v>No Outlier</v>
      </c>
      <c r="N85" t="str">
        <f t="shared" si="21"/>
        <v>No Outlier</v>
      </c>
      <c r="O85" t="str">
        <f t="shared" si="22"/>
        <v>No Outlier</v>
      </c>
      <c r="P85" t="str">
        <f t="shared" si="23"/>
        <v>No Outlier</v>
      </c>
      <c r="Q85" t="str">
        <f t="shared" si="24"/>
        <v>No Outlier</v>
      </c>
    </row>
    <row r="86" spans="1:17" x14ac:dyDescent="0.25">
      <c r="A86" s="1">
        <v>85</v>
      </c>
      <c r="B86" s="1">
        <f>Overview!A87</f>
        <v>10</v>
      </c>
      <c r="C86" s="7">
        <f>Overview!B87</f>
        <v>5.0999999999999996</v>
      </c>
      <c r="D86" s="1">
        <f>Overview!C87</f>
        <v>880</v>
      </c>
      <c r="E86" s="1">
        <f>Overview!D87</f>
        <v>670</v>
      </c>
      <c r="F86" s="8">
        <f>Overview!E87</f>
        <v>2250</v>
      </c>
      <c r="G86" s="1">
        <f t="shared" si="15"/>
        <v>441.1764705882353</v>
      </c>
      <c r="H86" s="1">
        <f t="shared" si="16"/>
        <v>11560.784313725489</v>
      </c>
      <c r="I86" s="6">
        <f t="shared" si="17"/>
        <v>5.8387799564270156E-2</v>
      </c>
      <c r="J86" t="str">
        <f t="shared" si="18"/>
        <v>Old</v>
      </c>
      <c r="K86" t="str">
        <f t="shared" si="19"/>
        <v>Heavy</v>
      </c>
      <c r="M86" t="str">
        <f t="shared" si="20"/>
        <v>No Outlier</v>
      </c>
      <c r="N86" t="str">
        <f t="shared" si="21"/>
        <v>No Outlier</v>
      </c>
      <c r="O86" t="str">
        <f t="shared" si="22"/>
        <v>No Outlier</v>
      </c>
      <c r="P86" t="str">
        <f t="shared" si="23"/>
        <v>No Outlier</v>
      </c>
      <c r="Q86" t="str">
        <f t="shared" si="24"/>
        <v>No Outlier</v>
      </c>
    </row>
    <row r="87" spans="1:17" x14ac:dyDescent="0.25">
      <c r="A87" s="1">
        <v>86</v>
      </c>
      <c r="B87" s="1">
        <f>Overview!A88</f>
        <v>11</v>
      </c>
      <c r="C87" s="7">
        <f>Overview!B88</f>
        <v>5.4</v>
      </c>
      <c r="D87" s="1">
        <f>Overview!C88</f>
        <v>890</v>
      </c>
      <c r="E87" s="1">
        <f>Overview!D88</f>
        <v>680</v>
      </c>
      <c r="F87" s="8">
        <f>Overview!E88</f>
        <v>2350</v>
      </c>
      <c r="G87" s="1">
        <f t="shared" si="15"/>
        <v>435.18518518518516</v>
      </c>
      <c r="H87" s="1">
        <f t="shared" si="16"/>
        <v>10188.552188552188</v>
      </c>
      <c r="I87" s="6">
        <f t="shared" si="17"/>
        <v>5.3585500394011033E-2</v>
      </c>
      <c r="J87" t="str">
        <f t="shared" si="18"/>
        <v>Old</v>
      </c>
      <c r="K87" t="str">
        <f t="shared" si="19"/>
        <v>Heavy</v>
      </c>
      <c r="M87" t="str">
        <f t="shared" si="20"/>
        <v>No Outlier</v>
      </c>
      <c r="N87" t="str">
        <f t="shared" si="21"/>
        <v>No Outlier</v>
      </c>
      <c r="O87" t="str">
        <f t="shared" si="22"/>
        <v>No Outlier</v>
      </c>
      <c r="P87" t="str">
        <f t="shared" si="23"/>
        <v>No Outlier</v>
      </c>
      <c r="Q87" t="str">
        <f t="shared" si="24"/>
        <v>No Outlier</v>
      </c>
    </row>
    <row r="88" spans="1:17" x14ac:dyDescent="0.25">
      <c r="A88" s="1">
        <v>87</v>
      </c>
      <c r="B88" s="1">
        <f>Overview!A89</f>
        <v>12</v>
      </c>
      <c r="C88" s="7">
        <f>Overview!B89</f>
        <v>5.7</v>
      </c>
      <c r="D88" s="1">
        <f>Overview!C89</f>
        <v>900</v>
      </c>
      <c r="E88" s="1">
        <f>Overview!D89</f>
        <v>690</v>
      </c>
      <c r="F88" s="8">
        <f>Overview!E89</f>
        <v>2450</v>
      </c>
      <c r="G88" s="1">
        <f t="shared" si="15"/>
        <v>429.82456140350877</v>
      </c>
      <c r="H88" s="1">
        <f t="shared" si="16"/>
        <v>9078.9473684210516</v>
      </c>
      <c r="I88" s="6">
        <f t="shared" si="17"/>
        <v>4.9409237379162189E-2</v>
      </c>
      <c r="J88" t="str">
        <f t="shared" si="18"/>
        <v>Old</v>
      </c>
      <c r="K88" t="str">
        <f t="shared" si="19"/>
        <v>Heavy</v>
      </c>
      <c r="M88" t="str">
        <f t="shared" si="20"/>
        <v>No Outlier</v>
      </c>
      <c r="N88" t="str">
        <f t="shared" si="21"/>
        <v>No Outlier</v>
      </c>
      <c r="O88" t="str">
        <f t="shared" si="22"/>
        <v>No Outlier</v>
      </c>
      <c r="P88" t="str">
        <f t="shared" si="23"/>
        <v>No Outlier</v>
      </c>
      <c r="Q88" t="str">
        <f t="shared" si="24"/>
        <v>No Outlier</v>
      </c>
    </row>
    <row r="89" spans="1:17" x14ac:dyDescent="0.25">
      <c r="A89" s="1">
        <v>88</v>
      </c>
      <c r="B89" s="1">
        <f>Overview!A90</f>
        <v>13</v>
      </c>
      <c r="C89" s="7">
        <f>Overview!B90</f>
        <v>6</v>
      </c>
      <c r="D89" s="1">
        <f>Overview!C90</f>
        <v>910</v>
      </c>
      <c r="E89" s="1">
        <f>Overview!D90</f>
        <v>700</v>
      </c>
      <c r="F89" s="8">
        <f>Overview!E90</f>
        <v>2550</v>
      </c>
      <c r="G89" s="1">
        <f t="shared" si="15"/>
        <v>425</v>
      </c>
      <c r="H89" s="1">
        <f t="shared" si="16"/>
        <v>8166.666666666667</v>
      </c>
      <c r="I89" s="6">
        <f t="shared" si="17"/>
        <v>4.5751633986928102E-2</v>
      </c>
      <c r="J89" t="str">
        <f t="shared" si="18"/>
        <v>Old</v>
      </c>
      <c r="K89" t="str">
        <f t="shared" si="19"/>
        <v>Heavy</v>
      </c>
      <c r="M89" t="str">
        <f t="shared" si="20"/>
        <v>No Outlier</v>
      </c>
      <c r="N89" t="str">
        <f t="shared" si="21"/>
        <v>No Outlier</v>
      </c>
      <c r="O89" t="str">
        <f t="shared" si="22"/>
        <v>No Outlier</v>
      </c>
      <c r="P89" t="str">
        <f t="shared" si="23"/>
        <v>No Outlier</v>
      </c>
      <c r="Q89" t="str">
        <f t="shared" si="24"/>
        <v>No Outlier</v>
      </c>
    </row>
    <row r="90" spans="1:17" x14ac:dyDescent="0.25">
      <c r="A90" s="1">
        <v>89</v>
      </c>
      <c r="B90" s="1">
        <f>Overview!A91</f>
        <v>14</v>
      </c>
      <c r="C90" s="7">
        <f>Overview!B91</f>
        <v>6.3</v>
      </c>
      <c r="D90" s="1">
        <f>Overview!C91</f>
        <v>920</v>
      </c>
      <c r="E90" s="1">
        <f>Overview!D91</f>
        <v>710</v>
      </c>
      <c r="F90" s="8">
        <f>Overview!E91</f>
        <v>2650</v>
      </c>
      <c r="G90" s="1">
        <f t="shared" si="15"/>
        <v>420.63492063492066</v>
      </c>
      <c r="H90" s="1">
        <f t="shared" si="16"/>
        <v>7405.8956916099769</v>
      </c>
      <c r="I90" s="6">
        <f t="shared" si="17"/>
        <v>4.2527702905061394E-2</v>
      </c>
      <c r="J90" t="str">
        <f t="shared" si="18"/>
        <v>Old</v>
      </c>
      <c r="K90" t="str">
        <f t="shared" si="19"/>
        <v>Heavy</v>
      </c>
      <c r="M90" t="str">
        <f t="shared" si="20"/>
        <v>No Outlier</v>
      </c>
      <c r="N90" t="str">
        <f t="shared" si="21"/>
        <v>No Outlier</v>
      </c>
      <c r="O90" t="str">
        <f t="shared" si="22"/>
        <v>No Outlier</v>
      </c>
      <c r="P90" t="str">
        <f t="shared" si="23"/>
        <v>No Outlier</v>
      </c>
      <c r="Q90" t="str">
        <f t="shared" si="24"/>
        <v>No Outlier</v>
      </c>
    </row>
    <row r="91" spans="1:17" x14ac:dyDescent="0.25">
      <c r="A91" s="1">
        <v>90</v>
      </c>
      <c r="B91" s="1">
        <f>Overview!A92</f>
        <v>15</v>
      </c>
      <c r="C91" s="7">
        <f>Overview!B92</f>
        <v>6.6</v>
      </c>
      <c r="D91" s="1">
        <f>Overview!C92</f>
        <v>930</v>
      </c>
      <c r="E91" s="1">
        <f>Overview!D92</f>
        <v>720</v>
      </c>
      <c r="F91" s="8">
        <f>Overview!E92</f>
        <v>2750</v>
      </c>
      <c r="G91" s="1">
        <f t="shared" si="15"/>
        <v>416.66666666666669</v>
      </c>
      <c r="H91" s="1">
        <f t="shared" si="16"/>
        <v>6763.636363636364</v>
      </c>
      <c r="I91" s="6">
        <f t="shared" si="17"/>
        <v>3.9669421487603308E-2</v>
      </c>
      <c r="J91" t="str">
        <f t="shared" si="18"/>
        <v>Old</v>
      </c>
      <c r="K91" t="str">
        <f t="shared" si="19"/>
        <v>Heavy</v>
      </c>
      <c r="M91" t="str">
        <f t="shared" si="20"/>
        <v>No Outlier</v>
      </c>
      <c r="N91" t="str">
        <f t="shared" si="21"/>
        <v>No Outlier</v>
      </c>
      <c r="O91" t="str">
        <f t="shared" si="22"/>
        <v>No Outlier</v>
      </c>
      <c r="P91" t="str">
        <f t="shared" si="23"/>
        <v>No Outlier</v>
      </c>
      <c r="Q91" t="str">
        <f t="shared" si="24"/>
        <v>No Outlier</v>
      </c>
    </row>
    <row r="92" spans="1:17" x14ac:dyDescent="0.25">
      <c r="A92" s="1">
        <v>91</v>
      </c>
      <c r="B92" s="1">
        <f>Overview!A93</f>
        <v>16</v>
      </c>
      <c r="C92" s="7">
        <f>Overview!B93</f>
        <v>6.9</v>
      </c>
      <c r="D92" s="1">
        <f>Overview!C93</f>
        <v>940</v>
      </c>
      <c r="E92" s="1">
        <f>Overview!D93</f>
        <v>730</v>
      </c>
      <c r="F92" s="8">
        <f>Overview!E93</f>
        <v>2850</v>
      </c>
      <c r="G92" s="1">
        <f t="shared" si="15"/>
        <v>413.04347826086956</v>
      </c>
      <c r="H92" s="1">
        <f t="shared" si="16"/>
        <v>6215.579710144927</v>
      </c>
      <c r="I92" s="6">
        <f t="shared" si="17"/>
        <v>3.7121789982201885E-2</v>
      </c>
      <c r="J92" t="str">
        <f t="shared" si="18"/>
        <v>Old</v>
      </c>
      <c r="K92" t="str">
        <f t="shared" si="19"/>
        <v>Heavy</v>
      </c>
      <c r="M92" t="str">
        <f t="shared" si="20"/>
        <v>No Outlier</v>
      </c>
      <c r="N92" t="str">
        <f t="shared" si="21"/>
        <v>No Outlier</v>
      </c>
      <c r="O92" t="str">
        <f t="shared" si="22"/>
        <v>No Outlier</v>
      </c>
      <c r="P92" t="str">
        <f t="shared" si="23"/>
        <v>No Outlier</v>
      </c>
      <c r="Q92" t="str">
        <f t="shared" si="24"/>
        <v>No Outlier</v>
      </c>
    </row>
    <row r="93" spans="1:17" x14ac:dyDescent="0.25">
      <c r="A93" s="1">
        <v>92</v>
      </c>
      <c r="B93" s="1">
        <f>Overview!A94</f>
        <v>17</v>
      </c>
      <c r="C93" s="7">
        <f>Overview!B94</f>
        <v>7.2</v>
      </c>
      <c r="D93" s="1">
        <f>Overview!C94</f>
        <v>950</v>
      </c>
      <c r="E93" s="1">
        <f>Overview!D94</f>
        <v>740</v>
      </c>
      <c r="F93" s="8">
        <f>Overview!E94</f>
        <v>2950</v>
      </c>
      <c r="G93" s="1">
        <f t="shared" si="15"/>
        <v>409.72222222222223</v>
      </c>
      <c r="H93" s="1">
        <f t="shared" si="16"/>
        <v>5743.4640522875816</v>
      </c>
      <c r="I93" s="6">
        <f t="shared" si="17"/>
        <v>3.4839924670433148E-2</v>
      </c>
      <c r="J93" t="str">
        <f t="shared" si="18"/>
        <v>Old</v>
      </c>
      <c r="K93" t="str">
        <f t="shared" si="19"/>
        <v>Heavy</v>
      </c>
      <c r="M93" t="str">
        <f t="shared" si="20"/>
        <v>No Outlier</v>
      </c>
      <c r="N93" t="str">
        <f t="shared" si="21"/>
        <v>No Outlier</v>
      </c>
      <c r="O93" t="str">
        <f t="shared" si="22"/>
        <v>No Outlier</v>
      </c>
      <c r="P93" t="str">
        <f t="shared" si="23"/>
        <v>No Outlier</v>
      </c>
      <c r="Q93" t="str">
        <f t="shared" si="24"/>
        <v>No Outlier</v>
      </c>
    </row>
    <row r="94" spans="1:17" x14ac:dyDescent="0.25">
      <c r="A94" s="1">
        <v>93</v>
      </c>
      <c r="B94" s="1">
        <f>Overview!A95</f>
        <v>18</v>
      </c>
      <c r="C94" s="7">
        <f>Overview!B95</f>
        <v>7.5</v>
      </c>
      <c r="D94" s="1">
        <f>Overview!C95</f>
        <v>960</v>
      </c>
      <c r="E94" s="1">
        <f>Overview!D95</f>
        <v>750</v>
      </c>
      <c r="F94" s="8">
        <f>Overview!E95</f>
        <v>3050</v>
      </c>
      <c r="G94" s="1">
        <f t="shared" si="15"/>
        <v>406.66666666666669</v>
      </c>
      <c r="H94" s="1">
        <f t="shared" si="16"/>
        <v>5333.333333333333</v>
      </c>
      <c r="I94" s="6">
        <f t="shared" si="17"/>
        <v>3.2786885245901641E-2</v>
      </c>
      <c r="J94" t="str">
        <f t="shared" si="18"/>
        <v>Old</v>
      </c>
      <c r="K94" t="str">
        <f t="shared" si="19"/>
        <v>Heavy</v>
      </c>
      <c r="M94" t="str">
        <f t="shared" si="20"/>
        <v>No Outlier</v>
      </c>
      <c r="N94" t="str">
        <f t="shared" si="21"/>
        <v>No Outlier</v>
      </c>
      <c r="O94" t="str">
        <f t="shared" si="22"/>
        <v>No Outlier</v>
      </c>
      <c r="P94" t="str">
        <f t="shared" si="23"/>
        <v>No Outlier</v>
      </c>
      <c r="Q94" t="str">
        <f t="shared" si="24"/>
        <v>No Outlier</v>
      </c>
    </row>
    <row r="95" spans="1:17" x14ac:dyDescent="0.25">
      <c r="A95" s="1">
        <v>94</v>
      </c>
      <c r="B95" s="1">
        <f>Overview!A96</f>
        <v>19</v>
      </c>
      <c r="C95" s="7">
        <f>Overview!B96</f>
        <v>7.8</v>
      </c>
      <c r="D95" s="1">
        <f>Overview!C96</f>
        <v>970</v>
      </c>
      <c r="E95" s="1">
        <f>Overview!D96</f>
        <v>760</v>
      </c>
      <c r="F95" s="8">
        <f>Overview!E96</f>
        <v>3150</v>
      </c>
      <c r="G95" s="1">
        <f t="shared" si="15"/>
        <v>403.84615384615387</v>
      </c>
      <c r="H95" s="1">
        <f t="shared" si="16"/>
        <v>4974.3589743589746</v>
      </c>
      <c r="I95" s="6">
        <f t="shared" si="17"/>
        <v>3.0932030932030931E-2</v>
      </c>
      <c r="J95" t="str">
        <f t="shared" si="18"/>
        <v>Old</v>
      </c>
      <c r="K95" t="str">
        <f t="shared" si="19"/>
        <v>Heavy</v>
      </c>
      <c r="M95" t="str">
        <f t="shared" si="20"/>
        <v>No Outlier</v>
      </c>
      <c r="N95" t="str">
        <f t="shared" si="21"/>
        <v>No Outlier</v>
      </c>
      <c r="O95" t="str">
        <f t="shared" si="22"/>
        <v>No Outlier</v>
      </c>
      <c r="P95" t="str">
        <f t="shared" si="23"/>
        <v>No Outlier</v>
      </c>
      <c r="Q95" t="str">
        <f t="shared" si="24"/>
        <v>No Outlier</v>
      </c>
    </row>
    <row r="96" spans="1:17" x14ac:dyDescent="0.25">
      <c r="A96" s="1">
        <v>95</v>
      </c>
      <c r="B96" s="1">
        <f>Overview!A97</f>
        <v>20</v>
      </c>
      <c r="C96" s="7">
        <f>Overview!B97</f>
        <v>8.1</v>
      </c>
      <c r="D96" s="1">
        <f>Overview!C97</f>
        <v>980</v>
      </c>
      <c r="E96" s="1">
        <f>Overview!D97</f>
        <v>770</v>
      </c>
      <c r="F96" s="8">
        <f>Overview!E97</f>
        <v>3250</v>
      </c>
      <c r="G96" s="1">
        <f t="shared" si="15"/>
        <v>401.23456790123458</v>
      </c>
      <c r="H96" s="1">
        <f t="shared" si="16"/>
        <v>4658.0246913580249</v>
      </c>
      <c r="I96" s="6">
        <f t="shared" si="17"/>
        <v>2.9249762583095917E-2</v>
      </c>
      <c r="J96" t="str">
        <f t="shared" si="18"/>
        <v>Old</v>
      </c>
      <c r="K96" t="str">
        <f t="shared" si="19"/>
        <v>Heavy</v>
      </c>
      <c r="M96" t="str">
        <f t="shared" si="20"/>
        <v>No Outlier</v>
      </c>
      <c r="N96" t="str">
        <f t="shared" si="21"/>
        <v>No Outlier</v>
      </c>
      <c r="O96" t="str">
        <f t="shared" si="22"/>
        <v>No Outlier</v>
      </c>
      <c r="P96" t="str">
        <f t="shared" si="23"/>
        <v>No Outlier</v>
      </c>
      <c r="Q96" t="str">
        <f t="shared" si="24"/>
        <v>No Outlier</v>
      </c>
    </row>
    <row r="97" spans="1:17" x14ac:dyDescent="0.25">
      <c r="A97" s="1">
        <v>96</v>
      </c>
      <c r="B97" s="1">
        <f>Overview!A98</f>
        <v>21</v>
      </c>
      <c r="C97" s="7">
        <f>Overview!B98</f>
        <v>8.4</v>
      </c>
      <c r="D97" s="1">
        <f>Overview!C98</f>
        <v>990</v>
      </c>
      <c r="E97" s="1">
        <f>Overview!D98</f>
        <v>780</v>
      </c>
      <c r="F97" s="8">
        <f>Overview!E98</f>
        <v>3350</v>
      </c>
      <c r="G97" s="1">
        <f t="shared" si="15"/>
        <v>398.8095238095238</v>
      </c>
      <c r="H97" s="1">
        <f t="shared" si="16"/>
        <v>4377.5510204081629</v>
      </c>
      <c r="I97" s="6">
        <f t="shared" si="17"/>
        <v>2.7718550106609809E-2</v>
      </c>
      <c r="J97" t="str">
        <f t="shared" si="18"/>
        <v>Old</v>
      </c>
      <c r="K97" t="str">
        <f t="shared" si="19"/>
        <v>Heavy</v>
      </c>
      <c r="M97" t="str">
        <f t="shared" si="20"/>
        <v>No Outlier</v>
      </c>
      <c r="N97" t="str">
        <f t="shared" si="21"/>
        <v>No Outlier</v>
      </c>
      <c r="O97" t="str">
        <f t="shared" si="22"/>
        <v>No Outlier</v>
      </c>
      <c r="P97" t="str">
        <f t="shared" si="23"/>
        <v>No Outlier</v>
      </c>
      <c r="Q97" t="str">
        <f t="shared" si="24"/>
        <v>No Outlier</v>
      </c>
    </row>
    <row r="98" spans="1:17" x14ac:dyDescent="0.25">
      <c r="A98" s="1">
        <v>97</v>
      </c>
      <c r="B98" s="1">
        <f>Overview!A99</f>
        <v>22</v>
      </c>
      <c r="C98" s="7">
        <f>Overview!B99</f>
        <v>8.6999999999999993</v>
      </c>
      <c r="D98" s="1">
        <f>Overview!C99</f>
        <v>1000</v>
      </c>
      <c r="E98" s="1">
        <f>Overview!D99</f>
        <v>790</v>
      </c>
      <c r="F98" s="8">
        <f>Overview!E99</f>
        <v>3450</v>
      </c>
      <c r="G98" s="1">
        <f t="shared" ref="G98:G101" si="25">F98/C98</f>
        <v>396.55172413793105</v>
      </c>
      <c r="H98" s="1">
        <f t="shared" si="16"/>
        <v>4127.4817136886104</v>
      </c>
      <c r="I98" s="6">
        <f t="shared" si="17"/>
        <v>2.6320173246709981E-2</v>
      </c>
      <c r="J98" t="str">
        <f t="shared" si="18"/>
        <v>Old</v>
      </c>
      <c r="K98" t="str">
        <f t="shared" si="19"/>
        <v>Heavy</v>
      </c>
      <c r="M98" t="str">
        <f t="shared" si="20"/>
        <v>No Outlier</v>
      </c>
      <c r="N98" t="str">
        <f t="shared" si="21"/>
        <v>No Outlier</v>
      </c>
      <c r="O98" t="str">
        <f t="shared" si="22"/>
        <v>No Outlier</v>
      </c>
      <c r="P98" t="str">
        <f t="shared" si="23"/>
        <v>No Outlier</v>
      </c>
      <c r="Q98" t="str">
        <f t="shared" si="24"/>
        <v>No Outlier</v>
      </c>
    </row>
    <row r="99" spans="1:17" x14ac:dyDescent="0.25">
      <c r="A99" s="1">
        <v>98</v>
      </c>
      <c r="B99" s="1">
        <f>Overview!A100</f>
        <v>23</v>
      </c>
      <c r="C99" s="7">
        <f>Overview!B100</f>
        <v>9</v>
      </c>
      <c r="D99" s="1">
        <f>Overview!C100</f>
        <v>1010</v>
      </c>
      <c r="E99" s="1">
        <f>Overview!D100</f>
        <v>800</v>
      </c>
      <c r="F99" s="8">
        <f>Overview!E100</f>
        <v>3550</v>
      </c>
      <c r="G99" s="1">
        <f t="shared" si="25"/>
        <v>394.44444444444446</v>
      </c>
      <c r="H99" s="1">
        <f t="shared" si="16"/>
        <v>3903.3816425120772</v>
      </c>
      <c r="I99" s="6">
        <f t="shared" si="17"/>
        <v>2.5039123630672927E-2</v>
      </c>
      <c r="J99" t="str">
        <f t="shared" si="18"/>
        <v>Old</v>
      </c>
      <c r="K99" t="str">
        <f t="shared" si="19"/>
        <v>Heavy</v>
      </c>
      <c r="M99" t="str">
        <f t="shared" si="20"/>
        <v>No Outlier</v>
      </c>
      <c r="N99" t="str">
        <f t="shared" si="21"/>
        <v>No Outlier</v>
      </c>
      <c r="O99" t="str">
        <f t="shared" si="22"/>
        <v>No Outlier</v>
      </c>
      <c r="P99" t="str">
        <f t="shared" si="23"/>
        <v>No Outlier</v>
      </c>
      <c r="Q99" t="str">
        <f t="shared" si="24"/>
        <v>No Outlier</v>
      </c>
    </row>
    <row r="100" spans="1:17" x14ac:dyDescent="0.25">
      <c r="A100" s="1">
        <v>99</v>
      </c>
      <c r="B100" s="1">
        <f>Overview!A101</f>
        <v>24</v>
      </c>
      <c r="C100" s="7">
        <f>Overview!B101</f>
        <v>9.3000000000000007</v>
      </c>
      <c r="D100" s="1">
        <f>Overview!C101</f>
        <v>1020</v>
      </c>
      <c r="E100" s="1">
        <f>Overview!D101</f>
        <v>810</v>
      </c>
      <c r="F100" s="8">
        <f>Overview!E101</f>
        <v>3650</v>
      </c>
      <c r="G100" s="1">
        <f t="shared" si="25"/>
        <v>392.47311827956986</v>
      </c>
      <c r="H100" s="1">
        <f t="shared" si="16"/>
        <v>3701.6129032258063</v>
      </c>
      <c r="I100" s="6">
        <f t="shared" si="17"/>
        <v>2.3862129916040652E-2</v>
      </c>
      <c r="J100" t="str">
        <f t="shared" si="18"/>
        <v>Old</v>
      </c>
      <c r="K100" t="str">
        <f t="shared" si="19"/>
        <v>Heavy</v>
      </c>
      <c r="M100" t="str">
        <f t="shared" si="20"/>
        <v>No Outlier</v>
      </c>
      <c r="N100" t="str">
        <f t="shared" si="21"/>
        <v>No Outlier</v>
      </c>
      <c r="O100" t="str">
        <f t="shared" si="22"/>
        <v>No Outlier</v>
      </c>
      <c r="P100" t="str">
        <f t="shared" si="23"/>
        <v>No Outlier</v>
      </c>
      <c r="Q100" t="str">
        <f t="shared" si="24"/>
        <v>No Outlier</v>
      </c>
    </row>
    <row r="101" spans="1:17" x14ac:dyDescent="0.25">
      <c r="A101" s="1">
        <v>100</v>
      </c>
      <c r="B101" s="1">
        <f>Overview!A102</f>
        <v>25</v>
      </c>
      <c r="C101" s="7">
        <f>Overview!B102</f>
        <v>9.6</v>
      </c>
      <c r="D101" s="1">
        <f>Overview!C102</f>
        <v>1030</v>
      </c>
      <c r="E101" s="1">
        <f>Overview!D102</f>
        <v>820</v>
      </c>
      <c r="F101" s="8">
        <f>Overview!E102</f>
        <v>3750</v>
      </c>
      <c r="G101" s="1">
        <f t="shared" si="25"/>
        <v>390.625</v>
      </c>
      <c r="H101" s="1">
        <f t="shared" si="16"/>
        <v>3519.1666666666665</v>
      </c>
      <c r="I101" s="6">
        <f t="shared" si="17"/>
        <v>2.2777777777777779E-2</v>
      </c>
      <c r="J101" t="str">
        <f t="shared" si="18"/>
        <v>Old</v>
      </c>
      <c r="K101" t="str">
        <f t="shared" si="19"/>
        <v>Heavy</v>
      </c>
      <c r="M101" t="str">
        <f t="shared" si="20"/>
        <v>No Outlier</v>
      </c>
      <c r="N101" t="str">
        <f t="shared" si="21"/>
        <v>No Outlier</v>
      </c>
      <c r="O101" t="str">
        <f t="shared" si="22"/>
        <v>No Outlier</v>
      </c>
      <c r="P101" t="str">
        <f t="shared" si="23"/>
        <v>No Outlier</v>
      </c>
      <c r="Q101" t="str">
        <f t="shared" si="24"/>
        <v>No Outlier</v>
      </c>
    </row>
    <row r="102" spans="1:17" x14ac:dyDescent="0.25">
      <c r="L102" s="2" t="s">
        <v>19</v>
      </c>
      <c r="M102" s="10">
        <f>COUNTIF(M2:M101,"Outlier")</f>
        <v>0</v>
      </c>
      <c r="N102" s="10">
        <f>COUNTIF(N2:N101,"Outlier")</f>
        <v>0</v>
      </c>
      <c r="O102" s="10">
        <f t="shared" ref="O102:Q102" si="26">COUNTIF(O2:O101,"Outlier")</f>
        <v>0</v>
      </c>
      <c r="P102" s="10">
        <f t="shared" si="26"/>
        <v>0</v>
      </c>
      <c r="Q102" s="10">
        <f t="shared" si="26"/>
        <v>0</v>
      </c>
    </row>
  </sheetData>
  <conditionalFormatting sqref="M2:Q102">
    <cfRule type="containsText" dxfId="1" priority="2" operator="containsText" text="No Outlier">
      <formula>NOT(ISERROR(SEARCH("No Outlier",M2)))</formula>
    </cfRule>
  </conditionalFormatting>
  <conditionalFormatting sqref="M102:Q102">
    <cfRule type="cellIs" dxfId="0" priority="1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7CA52-1EAB-4198-BD35-E8786BE5FEA0}">
  <sheetPr codeName="Sheet2"/>
  <dimension ref="A1:G102"/>
  <sheetViews>
    <sheetView zoomScaleNormal="100" workbookViewId="0">
      <selection activeCell="J9" sqref="J9"/>
    </sheetView>
  </sheetViews>
  <sheetFormatPr defaultRowHeight="15" x14ac:dyDescent="0.25"/>
  <cols>
    <col min="1" max="1" width="17.42578125" style="2" bestFit="1" customWidth="1"/>
    <col min="2" max="2" width="17.7109375" style="3" bestFit="1" customWidth="1"/>
    <col min="3" max="3" width="24.42578125" style="2" bestFit="1" customWidth="1"/>
    <col min="4" max="4" width="18.7109375" style="2" bestFit="1" customWidth="1"/>
    <col min="5" max="5" width="15" style="2" bestFit="1" customWidth="1"/>
    <col min="7" max="7" width="32.140625" bestFit="1" customWidth="1"/>
  </cols>
  <sheetData>
    <row r="1" spans="1:7" x14ac:dyDescent="0.25">
      <c r="A1" s="39" t="s">
        <v>85</v>
      </c>
      <c r="B1" s="39"/>
      <c r="C1" s="39"/>
      <c r="D1" s="39"/>
      <c r="E1" s="39"/>
    </row>
    <row r="2" spans="1:7" x14ac:dyDescent="0.25">
      <c r="A2" s="4" t="s">
        <v>4</v>
      </c>
      <c r="B2" s="5" t="s">
        <v>5</v>
      </c>
      <c r="C2" s="4" t="s">
        <v>2</v>
      </c>
      <c r="D2" s="4" t="s">
        <v>3</v>
      </c>
      <c r="E2" s="4" t="s">
        <v>6</v>
      </c>
    </row>
    <row r="3" spans="1:7" x14ac:dyDescent="0.25">
      <c r="A3" s="2">
        <v>5</v>
      </c>
      <c r="B3" s="2">
        <v>3</v>
      </c>
      <c r="C3" s="2">
        <v>800</v>
      </c>
      <c r="D3" s="2">
        <v>600</v>
      </c>
      <c r="E3" s="2">
        <v>1500</v>
      </c>
      <c r="G3" s="34" t="s">
        <v>20</v>
      </c>
    </row>
    <row r="4" spans="1:7" x14ac:dyDescent="0.25">
      <c r="A4" s="2">
        <v>4</v>
      </c>
      <c r="B4" s="3">
        <v>3.2</v>
      </c>
      <c r="C4" s="2">
        <v>810</v>
      </c>
      <c r="D4" s="2">
        <v>620</v>
      </c>
      <c r="E4" s="2">
        <v>1800</v>
      </c>
      <c r="G4" s="30">
        <f>COUNTA('Helper Columns'!A2:A101)</f>
        <v>100</v>
      </c>
    </row>
    <row r="5" spans="1:7" x14ac:dyDescent="0.25">
      <c r="A5" s="2">
        <v>3</v>
      </c>
      <c r="B5" s="3">
        <v>3.1</v>
      </c>
      <c r="C5" s="2">
        <v>820</v>
      </c>
      <c r="D5" s="2">
        <v>630</v>
      </c>
      <c r="E5" s="2">
        <v>1600</v>
      </c>
      <c r="G5" s="30"/>
    </row>
    <row r="6" spans="1:7" x14ac:dyDescent="0.25">
      <c r="A6" s="2">
        <v>6</v>
      </c>
      <c r="B6" s="3">
        <v>3.3</v>
      </c>
      <c r="C6" s="2">
        <v>830</v>
      </c>
      <c r="D6" s="2">
        <v>640</v>
      </c>
      <c r="E6" s="2">
        <v>1700</v>
      </c>
      <c r="G6" s="34" t="s">
        <v>27</v>
      </c>
    </row>
    <row r="7" spans="1:7" x14ac:dyDescent="0.25">
      <c r="A7" s="2">
        <v>2</v>
      </c>
      <c r="B7" s="3">
        <v>2.9</v>
      </c>
      <c r="C7" s="2">
        <v>790</v>
      </c>
      <c r="D7" s="2">
        <v>590</v>
      </c>
      <c r="E7" s="2">
        <v>1400</v>
      </c>
      <c r="G7" s="31">
        <f>SUM('Helper Columns'!F:F)</f>
        <v>237600</v>
      </c>
    </row>
    <row r="8" spans="1:7" x14ac:dyDescent="0.25">
      <c r="A8" s="2">
        <v>4</v>
      </c>
      <c r="B8" s="3">
        <v>3.2</v>
      </c>
      <c r="C8" s="2">
        <v>810</v>
      </c>
      <c r="D8" s="2">
        <v>620</v>
      </c>
      <c r="E8" s="2">
        <v>1750</v>
      </c>
      <c r="G8" s="30"/>
    </row>
    <row r="9" spans="1:7" x14ac:dyDescent="0.25">
      <c r="A9" s="2">
        <v>5</v>
      </c>
      <c r="B9" s="3">
        <v>3.1</v>
      </c>
      <c r="C9" s="2">
        <v>800</v>
      </c>
      <c r="D9" s="2">
        <v>600</v>
      </c>
      <c r="E9" s="2">
        <v>1650</v>
      </c>
      <c r="G9" s="34" t="s">
        <v>21</v>
      </c>
    </row>
    <row r="10" spans="1:7" x14ac:dyDescent="0.25">
      <c r="A10" s="2">
        <v>3</v>
      </c>
      <c r="B10" s="3">
        <v>3.4</v>
      </c>
      <c r="C10" s="2">
        <v>830</v>
      </c>
      <c r="D10" s="2">
        <v>640</v>
      </c>
      <c r="E10" s="2">
        <v>1850</v>
      </c>
      <c r="G10" s="32">
        <f>COUNT('Helper Columns'!A:A)</f>
        <v>100</v>
      </c>
    </row>
    <row r="11" spans="1:7" x14ac:dyDescent="0.25">
      <c r="A11" s="2">
        <v>6</v>
      </c>
      <c r="B11" s="3">
        <v>3.3</v>
      </c>
      <c r="C11" s="2">
        <v>820</v>
      </c>
      <c r="D11" s="2">
        <v>630</v>
      </c>
      <c r="E11" s="2">
        <v>1550</v>
      </c>
      <c r="G11" s="30"/>
    </row>
    <row r="12" spans="1:7" x14ac:dyDescent="0.25">
      <c r="A12" s="2">
        <v>2</v>
      </c>
      <c r="B12" s="2">
        <v>3</v>
      </c>
      <c r="C12" s="2">
        <v>790</v>
      </c>
      <c r="D12" s="2">
        <v>590</v>
      </c>
      <c r="E12" s="2">
        <v>1700</v>
      </c>
      <c r="G12" s="34" t="s">
        <v>22</v>
      </c>
    </row>
    <row r="13" spans="1:7" x14ac:dyDescent="0.25">
      <c r="A13" s="2">
        <v>4</v>
      </c>
      <c r="B13" s="3">
        <v>3.5</v>
      </c>
      <c r="C13" s="2">
        <v>830</v>
      </c>
      <c r="D13" s="2">
        <v>650</v>
      </c>
      <c r="E13" s="2">
        <v>1900</v>
      </c>
      <c r="G13" s="31">
        <f>AVERAGE('Helper Columns'!F:F)</f>
        <v>2376</v>
      </c>
    </row>
    <row r="14" spans="1:7" x14ac:dyDescent="0.25">
      <c r="A14" s="2">
        <v>5</v>
      </c>
      <c r="B14" s="3">
        <v>3.2</v>
      </c>
      <c r="C14" s="2">
        <v>800</v>
      </c>
      <c r="D14" s="2">
        <v>600</v>
      </c>
      <c r="E14" s="2">
        <v>1750</v>
      </c>
      <c r="G14" s="30"/>
    </row>
    <row r="15" spans="1:7" x14ac:dyDescent="0.25">
      <c r="A15" s="2">
        <v>3</v>
      </c>
      <c r="B15" s="3">
        <v>3.6</v>
      </c>
      <c r="C15" s="2">
        <v>820</v>
      </c>
      <c r="D15" s="2">
        <v>660</v>
      </c>
      <c r="E15" s="2">
        <v>2000</v>
      </c>
      <c r="G15" s="34" t="s">
        <v>23</v>
      </c>
    </row>
    <row r="16" spans="1:7" x14ac:dyDescent="0.25">
      <c r="A16" s="2">
        <v>6</v>
      </c>
      <c r="B16" s="3">
        <v>3.4</v>
      </c>
      <c r="C16" s="2">
        <v>830</v>
      </c>
      <c r="D16" s="2">
        <v>640</v>
      </c>
      <c r="E16" s="2">
        <v>1800</v>
      </c>
      <c r="G16" s="33">
        <f>AVERAGE('Helper Columns'!B:B)</f>
        <v>12.02</v>
      </c>
    </row>
    <row r="17" spans="1:7" x14ac:dyDescent="0.25">
      <c r="A17" s="2">
        <v>2</v>
      </c>
      <c r="B17" s="3">
        <v>3.1</v>
      </c>
      <c r="C17" s="2">
        <v>790</v>
      </c>
      <c r="D17" s="2">
        <v>590</v>
      </c>
      <c r="E17" s="2">
        <v>2050</v>
      </c>
      <c r="G17" s="30"/>
    </row>
    <row r="18" spans="1:7" x14ac:dyDescent="0.25">
      <c r="A18" s="2">
        <v>4</v>
      </c>
      <c r="B18" s="3">
        <v>3.3</v>
      </c>
      <c r="C18" s="2">
        <v>810</v>
      </c>
      <c r="D18" s="2">
        <v>620</v>
      </c>
      <c r="E18" s="2">
        <v>1850</v>
      </c>
      <c r="G18" s="34" t="s">
        <v>24</v>
      </c>
    </row>
    <row r="19" spans="1:7" x14ac:dyDescent="0.25">
      <c r="A19" s="2">
        <v>5</v>
      </c>
      <c r="B19" s="3">
        <v>3.5</v>
      </c>
      <c r="C19" s="2">
        <v>800</v>
      </c>
      <c r="D19" s="2">
        <v>600</v>
      </c>
      <c r="E19" s="2">
        <v>2100</v>
      </c>
      <c r="G19" s="33">
        <f>AVERAGE('Helper Columns'!C:C)</f>
        <v>5.6559999999999988</v>
      </c>
    </row>
    <row r="20" spans="1:7" x14ac:dyDescent="0.25">
      <c r="A20" s="2">
        <v>3</v>
      </c>
      <c r="B20" s="3">
        <v>3.2</v>
      </c>
      <c r="C20" s="2">
        <v>830</v>
      </c>
      <c r="D20" s="2">
        <v>640</v>
      </c>
      <c r="E20" s="2">
        <v>1950</v>
      </c>
      <c r="G20" s="30"/>
    </row>
    <row r="21" spans="1:7" x14ac:dyDescent="0.25">
      <c r="A21" s="2">
        <v>6</v>
      </c>
      <c r="B21" s="3">
        <v>3.7</v>
      </c>
      <c r="C21" s="2">
        <v>820</v>
      </c>
      <c r="D21" s="2">
        <v>670</v>
      </c>
      <c r="E21" s="2">
        <v>2200</v>
      </c>
      <c r="G21" s="34" t="s">
        <v>25</v>
      </c>
    </row>
    <row r="22" spans="1:7" x14ac:dyDescent="0.25">
      <c r="A22" s="2">
        <v>4</v>
      </c>
      <c r="B22" s="3">
        <v>3.4</v>
      </c>
      <c r="C22" s="2">
        <v>830</v>
      </c>
      <c r="D22" s="2">
        <v>640</v>
      </c>
      <c r="E22" s="2">
        <v>2000</v>
      </c>
      <c r="G22" s="32">
        <f>MAX('Helper Columns'!E:E)</f>
        <v>820</v>
      </c>
    </row>
    <row r="23" spans="1:7" x14ac:dyDescent="0.25">
      <c r="A23" s="2">
        <v>4</v>
      </c>
      <c r="B23" s="3">
        <v>3.2</v>
      </c>
      <c r="C23" s="2">
        <v>820</v>
      </c>
      <c r="D23" s="2">
        <v>620</v>
      </c>
      <c r="E23" s="2">
        <v>1700</v>
      </c>
      <c r="G23" s="30"/>
    </row>
    <row r="24" spans="1:7" x14ac:dyDescent="0.25">
      <c r="A24" s="2">
        <v>5</v>
      </c>
      <c r="B24" s="3">
        <v>3.5</v>
      </c>
      <c r="C24" s="2">
        <v>830</v>
      </c>
      <c r="D24" s="2">
        <v>630</v>
      </c>
      <c r="E24" s="2">
        <v>1800</v>
      </c>
      <c r="G24" s="34" t="s">
        <v>26</v>
      </c>
    </row>
    <row r="25" spans="1:7" x14ac:dyDescent="0.25">
      <c r="A25" s="2">
        <v>6</v>
      </c>
      <c r="B25" s="3">
        <v>3.8</v>
      </c>
      <c r="C25" s="2">
        <v>840</v>
      </c>
      <c r="D25" s="2">
        <v>640</v>
      </c>
      <c r="E25" s="2">
        <v>1900</v>
      </c>
      <c r="G25" s="32">
        <f>MAX(('Helper Columns'!D:D))</f>
        <v>1030</v>
      </c>
    </row>
    <row r="26" spans="1:7" x14ac:dyDescent="0.25">
      <c r="A26" s="2">
        <v>7</v>
      </c>
      <c r="B26" s="3">
        <v>4.0999999999999996</v>
      </c>
      <c r="C26" s="2">
        <v>850</v>
      </c>
      <c r="D26" s="2">
        <v>650</v>
      </c>
      <c r="E26" s="2">
        <v>2000</v>
      </c>
    </row>
    <row r="27" spans="1:7" x14ac:dyDescent="0.25">
      <c r="A27" s="2">
        <v>8</v>
      </c>
      <c r="B27" s="3">
        <v>4.4000000000000004</v>
      </c>
      <c r="C27" s="2">
        <v>860</v>
      </c>
      <c r="D27" s="2">
        <v>660</v>
      </c>
      <c r="E27" s="2">
        <v>2100</v>
      </c>
    </row>
    <row r="28" spans="1:7" x14ac:dyDescent="0.25">
      <c r="A28" s="2">
        <v>9</v>
      </c>
      <c r="B28" s="3">
        <v>4.7</v>
      </c>
      <c r="C28" s="2">
        <v>870</v>
      </c>
      <c r="D28" s="2">
        <v>670</v>
      </c>
      <c r="E28" s="2">
        <v>2200</v>
      </c>
    </row>
    <row r="29" spans="1:7" x14ac:dyDescent="0.25">
      <c r="A29" s="2">
        <v>10</v>
      </c>
      <c r="B29" s="2">
        <v>5</v>
      </c>
      <c r="C29" s="2">
        <v>880</v>
      </c>
      <c r="D29" s="2">
        <v>680</v>
      </c>
      <c r="E29" s="2">
        <v>2300</v>
      </c>
    </row>
    <row r="30" spans="1:7" x14ac:dyDescent="0.25">
      <c r="A30" s="2">
        <v>11</v>
      </c>
      <c r="B30" s="3">
        <v>5.3</v>
      </c>
      <c r="C30" s="2">
        <v>890</v>
      </c>
      <c r="D30" s="2">
        <v>690</v>
      </c>
      <c r="E30" s="2">
        <v>2400</v>
      </c>
    </row>
    <row r="31" spans="1:7" x14ac:dyDescent="0.25">
      <c r="A31" s="2">
        <v>12</v>
      </c>
      <c r="B31" s="3">
        <v>5.6</v>
      </c>
      <c r="C31" s="2">
        <v>900</v>
      </c>
      <c r="D31" s="2">
        <v>700</v>
      </c>
      <c r="E31" s="2">
        <v>2500</v>
      </c>
    </row>
    <row r="32" spans="1:7" x14ac:dyDescent="0.25">
      <c r="A32" s="2">
        <v>13</v>
      </c>
      <c r="B32" s="3">
        <v>5.9</v>
      </c>
      <c r="C32" s="2">
        <v>910</v>
      </c>
      <c r="D32" s="2">
        <v>710</v>
      </c>
      <c r="E32" s="2">
        <v>2600</v>
      </c>
    </row>
    <row r="33" spans="1:5" x14ac:dyDescent="0.25">
      <c r="A33" s="2">
        <v>14</v>
      </c>
      <c r="B33" s="3">
        <v>6.2</v>
      </c>
      <c r="C33" s="2">
        <v>920</v>
      </c>
      <c r="D33" s="2">
        <v>720</v>
      </c>
      <c r="E33" s="2">
        <v>2700</v>
      </c>
    </row>
    <row r="34" spans="1:5" x14ac:dyDescent="0.25">
      <c r="A34" s="2">
        <v>15</v>
      </c>
      <c r="B34" s="3">
        <v>6.5</v>
      </c>
      <c r="C34" s="2">
        <v>930</v>
      </c>
      <c r="D34" s="2">
        <v>730</v>
      </c>
      <c r="E34" s="2">
        <v>2800</v>
      </c>
    </row>
    <row r="35" spans="1:5" x14ac:dyDescent="0.25">
      <c r="A35" s="2">
        <v>16</v>
      </c>
      <c r="B35" s="3">
        <v>6.8</v>
      </c>
      <c r="C35" s="2">
        <v>940</v>
      </c>
      <c r="D35" s="2">
        <v>740</v>
      </c>
      <c r="E35" s="2">
        <v>2900</v>
      </c>
    </row>
    <row r="36" spans="1:5" x14ac:dyDescent="0.25">
      <c r="A36" s="2">
        <v>17</v>
      </c>
      <c r="B36" s="3">
        <v>7.1</v>
      </c>
      <c r="C36" s="2">
        <v>950</v>
      </c>
      <c r="D36" s="2">
        <v>750</v>
      </c>
      <c r="E36" s="2">
        <v>3000</v>
      </c>
    </row>
    <row r="37" spans="1:5" x14ac:dyDescent="0.25">
      <c r="A37" s="2">
        <v>18</v>
      </c>
      <c r="B37" s="3">
        <v>7.4</v>
      </c>
      <c r="C37" s="2">
        <v>960</v>
      </c>
      <c r="D37" s="2">
        <v>760</v>
      </c>
      <c r="E37" s="2">
        <v>3100</v>
      </c>
    </row>
    <row r="38" spans="1:5" x14ac:dyDescent="0.25">
      <c r="A38" s="2">
        <v>19</v>
      </c>
      <c r="B38" s="3">
        <v>7.7</v>
      </c>
      <c r="C38" s="2">
        <v>970</v>
      </c>
      <c r="D38" s="2">
        <v>770</v>
      </c>
      <c r="E38" s="2">
        <v>3200</v>
      </c>
    </row>
    <row r="39" spans="1:5" x14ac:dyDescent="0.25">
      <c r="A39" s="2">
        <v>20</v>
      </c>
      <c r="B39" s="2">
        <v>8</v>
      </c>
      <c r="C39" s="2">
        <v>980</v>
      </c>
      <c r="D39" s="2">
        <v>780</v>
      </c>
      <c r="E39" s="2">
        <v>3300</v>
      </c>
    </row>
    <row r="40" spans="1:5" x14ac:dyDescent="0.25">
      <c r="A40" s="2">
        <v>21</v>
      </c>
      <c r="B40" s="3">
        <v>8.3000000000000007</v>
      </c>
      <c r="C40" s="2">
        <v>990</v>
      </c>
      <c r="D40" s="2">
        <v>790</v>
      </c>
      <c r="E40" s="2">
        <v>3400</v>
      </c>
    </row>
    <row r="41" spans="1:5" x14ac:dyDescent="0.25">
      <c r="A41" s="2">
        <v>22</v>
      </c>
      <c r="B41" s="3">
        <v>8.6</v>
      </c>
      <c r="C41" s="2">
        <v>1000</v>
      </c>
      <c r="D41" s="2">
        <v>800</v>
      </c>
      <c r="E41" s="2">
        <v>3500</v>
      </c>
    </row>
    <row r="42" spans="1:5" x14ac:dyDescent="0.25">
      <c r="A42" s="2">
        <v>23</v>
      </c>
      <c r="B42" s="3">
        <v>8.9</v>
      </c>
      <c r="C42" s="2">
        <v>1010</v>
      </c>
      <c r="D42" s="2">
        <v>810</v>
      </c>
      <c r="E42" s="2">
        <v>3600</v>
      </c>
    </row>
    <row r="43" spans="1:5" x14ac:dyDescent="0.25">
      <c r="A43" s="2">
        <v>4</v>
      </c>
      <c r="B43" s="3">
        <v>3.2</v>
      </c>
      <c r="C43" s="2">
        <v>800</v>
      </c>
      <c r="D43" s="2">
        <v>600</v>
      </c>
      <c r="E43" s="2">
        <v>1700</v>
      </c>
    </row>
    <row r="44" spans="1:5" x14ac:dyDescent="0.25">
      <c r="A44" s="2">
        <v>5</v>
      </c>
      <c r="B44" s="3">
        <v>3.5</v>
      </c>
      <c r="C44" s="2">
        <v>810</v>
      </c>
      <c r="D44" s="2">
        <v>610</v>
      </c>
      <c r="E44" s="2">
        <v>1600</v>
      </c>
    </row>
    <row r="45" spans="1:5" x14ac:dyDescent="0.25">
      <c r="A45" s="2">
        <v>6</v>
      </c>
      <c r="B45" s="3">
        <v>3.8</v>
      </c>
      <c r="C45" s="2">
        <v>820</v>
      </c>
      <c r="D45" s="2">
        <v>620</v>
      </c>
      <c r="E45" s="2">
        <v>1800</v>
      </c>
    </row>
    <row r="46" spans="1:5" x14ac:dyDescent="0.25">
      <c r="A46" s="2">
        <v>7</v>
      </c>
      <c r="B46" s="3">
        <v>4.0999999999999996</v>
      </c>
      <c r="C46" s="2">
        <v>830</v>
      </c>
      <c r="D46" s="2">
        <v>630</v>
      </c>
      <c r="E46" s="2">
        <v>1500</v>
      </c>
    </row>
    <row r="47" spans="1:5" x14ac:dyDescent="0.25">
      <c r="A47" s="2">
        <v>8</v>
      </c>
      <c r="B47" s="3">
        <v>4.4000000000000004</v>
      </c>
      <c r="C47" s="2">
        <v>840</v>
      </c>
      <c r="D47" s="2">
        <v>640</v>
      </c>
      <c r="E47" s="2">
        <v>1900</v>
      </c>
    </row>
    <row r="48" spans="1:5" x14ac:dyDescent="0.25">
      <c r="A48" s="2">
        <v>9</v>
      </c>
      <c r="B48" s="3">
        <v>4.7</v>
      </c>
      <c r="C48" s="2">
        <v>850</v>
      </c>
      <c r="D48" s="2">
        <v>650</v>
      </c>
      <c r="E48" s="2">
        <v>1750</v>
      </c>
    </row>
    <row r="49" spans="1:5" x14ac:dyDescent="0.25">
      <c r="A49" s="2">
        <v>10</v>
      </c>
      <c r="B49" s="2">
        <v>5</v>
      </c>
      <c r="C49" s="2">
        <v>860</v>
      </c>
      <c r="D49" s="2">
        <v>660</v>
      </c>
      <c r="E49" s="2">
        <v>1850</v>
      </c>
    </row>
    <row r="50" spans="1:5" x14ac:dyDescent="0.25">
      <c r="A50" s="2">
        <v>11</v>
      </c>
      <c r="B50" s="3">
        <v>5.3</v>
      </c>
      <c r="C50" s="2">
        <v>870</v>
      </c>
      <c r="D50" s="2">
        <v>670</v>
      </c>
      <c r="E50" s="2">
        <v>1950</v>
      </c>
    </row>
    <row r="51" spans="1:5" x14ac:dyDescent="0.25">
      <c r="A51" s="2">
        <v>12</v>
      </c>
      <c r="B51" s="3">
        <v>5.6</v>
      </c>
      <c r="C51" s="2">
        <v>880</v>
      </c>
      <c r="D51" s="2">
        <v>680</v>
      </c>
      <c r="E51" s="2">
        <v>2050</v>
      </c>
    </row>
    <row r="52" spans="1:5" x14ac:dyDescent="0.25">
      <c r="A52" s="2">
        <v>13</v>
      </c>
      <c r="B52" s="3">
        <v>5.9</v>
      </c>
      <c r="C52" s="2">
        <v>890</v>
      </c>
      <c r="D52" s="2">
        <v>690</v>
      </c>
      <c r="E52" s="2">
        <v>1800</v>
      </c>
    </row>
    <row r="53" spans="1:5" x14ac:dyDescent="0.25">
      <c r="A53" s="2">
        <v>14</v>
      </c>
      <c r="B53" s="3">
        <v>6.2</v>
      </c>
      <c r="C53" s="2">
        <v>900</v>
      </c>
      <c r="D53" s="2">
        <v>700</v>
      </c>
      <c r="E53" s="2">
        <v>2100</v>
      </c>
    </row>
    <row r="54" spans="1:5" x14ac:dyDescent="0.25">
      <c r="A54" s="2">
        <v>15</v>
      </c>
      <c r="B54" s="3">
        <v>6.5</v>
      </c>
      <c r="C54" s="2">
        <v>910</v>
      </c>
      <c r="D54" s="2">
        <v>710</v>
      </c>
      <c r="E54" s="2">
        <v>1900</v>
      </c>
    </row>
    <row r="55" spans="1:5" x14ac:dyDescent="0.25">
      <c r="A55" s="2">
        <v>16</v>
      </c>
      <c r="B55" s="3">
        <v>6.8</v>
      </c>
      <c r="C55" s="2">
        <v>920</v>
      </c>
      <c r="D55" s="2">
        <v>720</v>
      </c>
      <c r="E55" s="2">
        <v>2000</v>
      </c>
    </row>
    <row r="56" spans="1:5" x14ac:dyDescent="0.25">
      <c r="A56" s="2">
        <v>17</v>
      </c>
      <c r="B56" s="3">
        <v>7.1</v>
      </c>
      <c r="C56" s="2">
        <v>930</v>
      </c>
      <c r="D56" s="2">
        <v>730</v>
      </c>
      <c r="E56" s="2">
        <v>2200</v>
      </c>
    </row>
    <row r="57" spans="1:5" x14ac:dyDescent="0.25">
      <c r="A57" s="2">
        <v>18</v>
      </c>
      <c r="B57" s="3">
        <v>7.4</v>
      </c>
      <c r="C57" s="2">
        <v>940</v>
      </c>
      <c r="D57" s="2">
        <v>740</v>
      </c>
      <c r="E57" s="2">
        <v>2300</v>
      </c>
    </row>
    <row r="58" spans="1:5" x14ac:dyDescent="0.25">
      <c r="A58" s="2">
        <v>19</v>
      </c>
      <c r="B58" s="3">
        <v>7.7</v>
      </c>
      <c r="C58" s="2">
        <v>950</v>
      </c>
      <c r="D58" s="2">
        <v>750</v>
      </c>
      <c r="E58" s="2">
        <v>2400</v>
      </c>
    </row>
    <row r="59" spans="1:5" x14ac:dyDescent="0.25">
      <c r="A59" s="2">
        <v>20</v>
      </c>
      <c r="B59" s="2">
        <v>8</v>
      </c>
      <c r="C59" s="2">
        <v>960</v>
      </c>
      <c r="D59" s="2">
        <v>760</v>
      </c>
      <c r="E59" s="2">
        <v>2500</v>
      </c>
    </row>
    <row r="60" spans="1:5" x14ac:dyDescent="0.25">
      <c r="A60" s="2">
        <v>21</v>
      </c>
      <c r="B60" s="3">
        <v>8.3000000000000007</v>
      </c>
      <c r="C60" s="2">
        <v>970</v>
      </c>
      <c r="D60" s="2">
        <v>770</v>
      </c>
      <c r="E60" s="2">
        <v>2200</v>
      </c>
    </row>
    <row r="61" spans="1:5" x14ac:dyDescent="0.25">
      <c r="A61" s="2">
        <v>22</v>
      </c>
      <c r="B61" s="3">
        <v>8.6</v>
      </c>
      <c r="C61" s="2">
        <v>980</v>
      </c>
      <c r="D61" s="2">
        <v>780</v>
      </c>
      <c r="E61" s="2">
        <v>2600</v>
      </c>
    </row>
    <row r="62" spans="1:5" x14ac:dyDescent="0.25">
      <c r="A62" s="2">
        <v>23</v>
      </c>
      <c r="B62" s="3">
        <v>8.9</v>
      </c>
      <c r="C62" s="2">
        <v>990</v>
      </c>
      <c r="D62" s="2">
        <v>790</v>
      </c>
      <c r="E62" s="2">
        <v>2400</v>
      </c>
    </row>
    <row r="63" spans="1:5" x14ac:dyDescent="0.25">
      <c r="A63" s="2">
        <v>5</v>
      </c>
      <c r="B63" s="3">
        <v>3.4</v>
      </c>
      <c r="C63" s="2">
        <v>825</v>
      </c>
      <c r="D63" s="2">
        <v>615</v>
      </c>
      <c r="E63" s="2">
        <v>1650</v>
      </c>
    </row>
    <row r="64" spans="1:5" x14ac:dyDescent="0.25">
      <c r="A64" s="2">
        <v>4</v>
      </c>
      <c r="B64" s="3">
        <v>3.7</v>
      </c>
      <c r="C64" s="2">
        <v>835</v>
      </c>
      <c r="D64" s="2">
        <v>625</v>
      </c>
      <c r="E64" s="2">
        <v>1750</v>
      </c>
    </row>
    <row r="65" spans="1:5" x14ac:dyDescent="0.25">
      <c r="A65" s="2">
        <v>6</v>
      </c>
      <c r="B65" s="3">
        <v>3.9</v>
      </c>
      <c r="C65" s="2">
        <v>845</v>
      </c>
      <c r="D65" s="2">
        <v>635</v>
      </c>
      <c r="E65" s="2">
        <v>1850</v>
      </c>
    </row>
    <row r="66" spans="1:5" x14ac:dyDescent="0.25">
      <c r="A66" s="2">
        <v>7</v>
      </c>
      <c r="B66" s="3">
        <v>4.2</v>
      </c>
      <c r="C66" s="2">
        <v>855</v>
      </c>
      <c r="D66" s="2">
        <v>645</v>
      </c>
      <c r="E66" s="2">
        <v>1950</v>
      </c>
    </row>
    <row r="67" spans="1:5" x14ac:dyDescent="0.25">
      <c r="A67" s="2">
        <v>8</v>
      </c>
      <c r="B67" s="3">
        <v>4.5</v>
      </c>
      <c r="C67" s="2">
        <v>865</v>
      </c>
      <c r="D67" s="2">
        <v>655</v>
      </c>
      <c r="E67" s="2">
        <v>2050</v>
      </c>
    </row>
    <row r="68" spans="1:5" x14ac:dyDescent="0.25">
      <c r="A68" s="2">
        <v>9</v>
      </c>
      <c r="B68" s="3">
        <v>4.8</v>
      </c>
      <c r="C68" s="2">
        <v>875</v>
      </c>
      <c r="D68" s="2">
        <v>665</v>
      </c>
      <c r="E68" s="2">
        <v>2150</v>
      </c>
    </row>
    <row r="69" spans="1:5" x14ac:dyDescent="0.25">
      <c r="A69" s="2">
        <v>10</v>
      </c>
      <c r="B69" s="3">
        <v>5.0999999999999996</v>
      </c>
      <c r="C69" s="2">
        <v>885</v>
      </c>
      <c r="D69" s="2">
        <v>675</v>
      </c>
      <c r="E69" s="2">
        <v>2250</v>
      </c>
    </row>
    <row r="70" spans="1:5" x14ac:dyDescent="0.25">
      <c r="A70" s="2">
        <v>11</v>
      </c>
      <c r="B70" s="3">
        <v>5.4</v>
      </c>
      <c r="C70" s="2">
        <v>895</v>
      </c>
      <c r="D70" s="2">
        <v>685</v>
      </c>
      <c r="E70" s="2">
        <v>2350</v>
      </c>
    </row>
    <row r="71" spans="1:5" x14ac:dyDescent="0.25">
      <c r="A71" s="2">
        <v>12</v>
      </c>
      <c r="B71" s="3">
        <v>5.7</v>
      </c>
      <c r="C71" s="2">
        <v>905</v>
      </c>
      <c r="D71" s="2">
        <v>695</v>
      </c>
      <c r="E71" s="2">
        <v>2450</v>
      </c>
    </row>
    <row r="72" spans="1:5" x14ac:dyDescent="0.25">
      <c r="A72" s="2">
        <v>13</v>
      </c>
      <c r="B72" s="2">
        <v>6</v>
      </c>
      <c r="C72" s="2">
        <v>915</v>
      </c>
      <c r="D72" s="2">
        <v>705</v>
      </c>
      <c r="E72" s="2">
        <v>2550</v>
      </c>
    </row>
    <row r="73" spans="1:5" x14ac:dyDescent="0.25">
      <c r="A73" s="2">
        <v>14</v>
      </c>
      <c r="B73" s="3">
        <v>6.3</v>
      </c>
      <c r="C73" s="2">
        <v>925</v>
      </c>
      <c r="D73" s="2">
        <v>715</v>
      </c>
      <c r="E73" s="2">
        <v>2650</v>
      </c>
    </row>
    <row r="74" spans="1:5" x14ac:dyDescent="0.25">
      <c r="A74" s="2">
        <v>15</v>
      </c>
      <c r="B74" s="3">
        <v>6.6</v>
      </c>
      <c r="C74" s="2">
        <v>935</v>
      </c>
      <c r="D74" s="2">
        <v>725</v>
      </c>
      <c r="E74" s="2">
        <v>2750</v>
      </c>
    </row>
    <row r="75" spans="1:5" x14ac:dyDescent="0.25">
      <c r="A75" s="2">
        <v>16</v>
      </c>
      <c r="B75" s="3">
        <v>6.9</v>
      </c>
      <c r="C75" s="2">
        <v>945</v>
      </c>
      <c r="D75" s="2">
        <v>735</v>
      </c>
      <c r="E75" s="2">
        <v>2850</v>
      </c>
    </row>
    <row r="76" spans="1:5" x14ac:dyDescent="0.25">
      <c r="A76" s="2">
        <v>17</v>
      </c>
      <c r="B76" s="3">
        <v>7.2</v>
      </c>
      <c r="C76" s="2">
        <v>955</v>
      </c>
      <c r="D76" s="2">
        <v>745</v>
      </c>
      <c r="E76" s="2">
        <v>2950</v>
      </c>
    </row>
    <row r="77" spans="1:5" x14ac:dyDescent="0.25">
      <c r="A77" s="2">
        <v>18</v>
      </c>
      <c r="B77" s="3">
        <v>7.5</v>
      </c>
      <c r="C77" s="2">
        <v>965</v>
      </c>
      <c r="D77" s="2">
        <v>755</v>
      </c>
      <c r="E77" s="2">
        <v>3050</v>
      </c>
    </row>
    <row r="78" spans="1:5" x14ac:dyDescent="0.25">
      <c r="A78" s="2">
        <v>19</v>
      </c>
      <c r="B78" s="3">
        <v>7.8</v>
      </c>
      <c r="C78" s="2">
        <v>975</v>
      </c>
      <c r="D78" s="2">
        <v>765</v>
      </c>
      <c r="E78" s="2">
        <v>3150</v>
      </c>
    </row>
    <row r="79" spans="1:5" x14ac:dyDescent="0.25">
      <c r="A79" s="2">
        <v>20</v>
      </c>
      <c r="B79" s="3">
        <v>8.1</v>
      </c>
      <c r="C79" s="2">
        <v>985</v>
      </c>
      <c r="D79" s="2">
        <v>775</v>
      </c>
      <c r="E79" s="2">
        <v>3250</v>
      </c>
    </row>
    <row r="80" spans="1:5" x14ac:dyDescent="0.25">
      <c r="A80" s="2">
        <v>21</v>
      </c>
      <c r="B80" s="3">
        <v>8.4</v>
      </c>
      <c r="C80" s="2">
        <v>995</v>
      </c>
      <c r="D80" s="2">
        <v>785</v>
      </c>
      <c r="E80" s="2">
        <v>3350</v>
      </c>
    </row>
    <row r="81" spans="1:5" x14ac:dyDescent="0.25">
      <c r="A81" s="2">
        <v>22</v>
      </c>
      <c r="B81" s="3">
        <v>8.6999999999999993</v>
      </c>
      <c r="C81" s="2">
        <v>1005</v>
      </c>
      <c r="D81" s="2">
        <v>795</v>
      </c>
      <c r="E81" s="2">
        <v>3450</v>
      </c>
    </row>
    <row r="82" spans="1:5" x14ac:dyDescent="0.25">
      <c r="A82" s="2">
        <v>23</v>
      </c>
      <c r="B82" s="2">
        <v>9</v>
      </c>
      <c r="C82" s="2">
        <v>1015</v>
      </c>
      <c r="D82" s="2">
        <v>805</v>
      </c>
      <c r="E82" s="2">
        <v>3550</v>
      </c>
    </row>
    <row r="83" spans="1:5" x14ac:dyDescent="0.25">
      <c r="A83" s="2">
        <v>6</v>
      </c>
      <c r="B83" s="3">
        <v>3.9</v>
      </c>
      <c r="C83" s="2">
        <v>840</v>
      </c>
      <c r="D83" s="2">
        <v>630</v>
      </c>
      <c r="E83" s="2">
        <v>1850</v>
      </c>
    </row>
    <row r="84" spans="1:5" x14ac:dyDescent="0.25">
      <c r="A84" s="2">
        <v>7</v>
      </c>
      <c r="B84" s="3">
        <v>4.2</v>
      </c>
      <c r="C84" s="2">
        <v>850</v>
      </c>
      <c r="D84" s="2">
        <v>640</v>
      </c>
      <c r="E84" s="2">
        <v>1950</v>
      </c>
    </row>
    <row r="85" spans="1:5" x14ac:dyDescent="0.25">
      <c r="A85" s="2">
        <v>8</v>
      </c>
      <c r="B85" s="3">
        <v>4.5</v>
      </c>
      <c r="C85" s="2">
        <v>860</v>
      </c>
      <c r="D85" s="2">
        <v>650</v>
      </c>
      <c r="E85" s="2">
        <v>2050</v>
      </c>
    </row>
    <row r="86" spans="1:5" x14ac:dyDescent="0.25">
      <c r="A86" s="2">
        <v>9</v>
      </c>
      <c r="B86" s="3">
        <v>4.8</v>
      </c>
      <c r="C86" s="2">
        <v>870</v>
      </c>
      <c r="D86" s="2">
        <v>660</v>
      </c>
      <c r="E86" s="2">
        <v>2150</v>
      </c>
    </row>
    <row r="87" spans="1:5" x14ac:dyDescent="0.25">
      <c r="A87" s="2">
        <v>10</v>
      </c>
      <c r="B87" s="3">
        <v>5.0999999999999996</v>
      </c>
      <c r="C87" s="2">
        <v>880</v>
      </c>
      <c r="D87" s="2">
        <v>670</v>
      </c>
      <c r="E87" s="2">
        <v>2250</v>
      </c>
    </row>
    <row r="88" spans="1:5" x14ac:dyDescent="0.25">
      <c r="A88" s="2">
        <v>11</v>
      </c>
      <c r="B88" s="3">
        <v>5.4</v>
      </c>
      <c r="C88" s="2">
        <v>890</v>
      </c>
      <c r="D88" s="2">
        <v>680</v>
      </c>
      <c r="E88" s="2">
        <v>2350</v>
      </c>
    </row>
    <row r="89" spans="1:5" x14ac:dyDescent="0.25">
      <c r="A89" s="2">
        <v>12</v>
      </c>
      <c r="B89" s="3">
        <v>5.7</v>
      </c>
      <c r="C89" s="2">
        <v>900</v>
      </c>
      <c r="D89" s="2">
        <v>690</v>
      </c>
      <c r="E89" s="2">
        <v>2450</v>
      </c>
    </row>
    <row r="90" spans="1:5" x14ac:dyDescent="0.25">
      <c r="A90" s="2">
        <v>13</v>
      </c>
      <c r="B90" s="2">
        <v>6</v>
      </c>
      <c r="C90" s="2">
        <v>910</v>
      </c>
      <c r="D90" s="2">
        <v>700</v>
      </c>
      <c r="E90" s="2">
        <v>2550</v>
      </c>
    </row>
    <row r="91" spans="1:5" x14ac:dyDescent="0.25">
      <c r="A91" s="2">
        <v>14</v>
      </c>
      <c r="B91" s="3">
        <v>6.3</v>
      </c>
      <c r="C91" s="2">
        <v>920</v>
      </c>
      <c r="D91" s="2">
        <v>710</v>
      </c>
      <c r="E91" s="2">
        <v>2650</v>
      </c>
    </row>
    <row r="92" spans="1:5" x14ac:dyDescent="0.25">
      <c r="A92" s="2">
        <v>15</v>
      </c>
      <c r="B92" s="3">
        <v>6.6</v>
      </c>
      <c r="C92" s="2">
        <v>930</v>
      </c>
      <c r="D92" s="2">
        <v>720</v>
      </c>
      <c r="E92" s="2">
        <v>2750</v>
      </c>
    </row>
    <row r="93" spans="1:5" x14ac:dyDescent="0.25">
      <c r="A93" s="2">
        <v>16</v>
      </c>
      <c r="B93" s="3">
        <v>6.9</v>
      </c>
      <c r="C93" s="2">
        <v>940</v>
      </c>
      <c r="D93" s="2">
        <v>730</v>
      </c>
      <c r="E93" s="2">
        <v>2850</v>
      </c>
    </row>
    <row r="94" spans="1:5" x14ac:dyDescent="0.25">
      <c r="A94" s="2">
        <v>17</v>
      </c>
      <c r="B94" s="3">
        <v>7.2</v>
      </c>
      <c r="C94" s="2">
        <v>950</v>
      </c>
      <c r="D94" s="2">
        <v>740</v>
      </c>
      <c r="E94" s="2">
        <v>2950</v>
      </c>
    </row>
    <row r="95" spans="1:5" x14ac:dyDescent="0.25">
      <c r="A95" s="2">
        <v>18</v>
      </c>
      <c r="B95" s="3">
        <v>7.5</v>
      </c>
      <c r="C95" s="2">
        <v>960</v>
      </c>
      <c r="D95" s="2">
        <v>750</v>
      </c>
      <c r="E95" s="2">
        <v>3050</v>
      </c>
    </row>
    <row r="96" spans="1:5" x14ac:dyDescent="0.25">
      <c r="A96" s="2">
        <v>19</v>
      </c>
      <c r="B96" s="3">
        <v>7.8</v>
      </c>
      <c r="C96" s="2">
        <v>970</v>
      </c>
      <c r="D96" s="2">
        <v>760</v>
      </c>
      <c r="E96" s="2">
        <v>3150</v>
      </c>
    </row>
    <row r="97" spans="1:5" x14ac:dyDescent="0.25">
      <c r="A97" s="2">
        <v>20</v>
      </c>
      <c r="B97" s="3">
        <v>8.1</v>
      </c>
      <c r="C97" s="2">
        <v>980</v>
      </c>
      <c r="D97" s="2">
        <v>770</v>
      </c>
      <c r="E97" s="2">
        <v>3250</v>
      </c>
    </row>
    <row r="98" spans="1:5" x14ac:dyDescent="0.25">
      <c r="A98" s="2">
        <v>21</v>
      </c>
      <c r="B98" s="3">
        <v>8.4</v>
      </c>
      <c r="C98" s="2">
        <v>990</v>
      </c>
      <c r="D98" s="2">
        <v>780</v>
      </c>
      <c r="E98" s="2">
        <v>3350</v>
      </c>
    </row>
    <row r="99" spans="1:5" x14ac:dyDescent="0.25">
      <c r="A99" s="2">
        <v>22</v>
      </c>
      <c r="B99" s="3">
        <v>8.6999999999999993</v>
      </c>
      <c r="C99" s="2">
        <v>1000</v>
      </c>
      <c r="D99" s="2">
        <v>790</v>
      </c>
      <c r="E99" s="2">
        <v>3450</v>
      </c>
    </row>
    <row r="100" spans="1:5" x14ac:dyDescent="0.25">
      <c r="A100" s="2">
        <v>23</v>
      </c>
      <c r="B100" s="2">
        <v>9</v>
      </c>
      <c r="C100" s="2">
        <v>1010</v>
      </c>
      <c r="D100" s="2">
        <v>800</v>
      </c>
      <c r="E100" s="2">
        <v>3550</v>
      </c>
    </row>
    <row r="101" spans="1:5" x14ac:dyDescent="0.25">
      <c r="A101" s="2">
        <v>24</v>
      </c>
      <c r="B101" s="3">
        <v>9.3000000000000007</v>
      </c>
      <c r="C101" s="2">
        <v>1020</v>
      </c>
      <c r="D101" s="2">
        <v>810</v>
      </c>
      <c r="E101" s="2">
        <v>3650</v>
      </c>
    </row>
    <row r="102" spans="1:5" x14ac:dyDescent="0.25">
      <c r="A102" s="2">
        <v>25</v>
      </c>
      <c r="B102" s="3">
        <v>9.6</v>
      </c>
      <c r="C102" s="2">
        <v>1030</v>
      </c>
      <c r="D102" s="2">
        <v>820</v>
      </c>
      <c r="E102" s="2">
        <v>3750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5ACA6-362B-4A37-9678-12F96B0D9DD0}">
  <sheetPr codeName="Sheet3"/>
  <dimension ref="U1:AV343"/>
  <sheetViews>
    <sheetView topLeftCell="A16" zoomScaleNormal="100" workbookViewId="0">
      <selection activeCell="F38" sqref="F38"/>
    </sheetView>
  </sheetViews>
  <sheetFormatPr defaultRowHeight="15" x14ac:dyDescent="0.25"/>
  <cols>
    <col min="20" max="20" width="10.140625" bestFit="1" customWidth="1"/>
    <col min="21" max="21" width="10.5703125" bestFit="1" customWidth="1"/>
    <col min="22" max="22" width="11" customWidth="1"/>
    <col min="38" max="38" width="11.28515625" bestFit="1" customWidth="1"/>
    <col min="39" max="39" width="12.28515625" bestFit="1" customWidth="1"/>
    <col min="41" max="41" width="11.28515625" bestFit="1" customWidth="1"/>
    <col min="42" max="42" width="12.28515625" bestFit="1" customWidth="1"/>
    <col min="44" max="44" width="15.42578125" bestFit="1" customWidth="1"/>
    <col min="45" max="45" width="12.28515625" bestFit="1" customWidth="1"/>
    <col min="47" max="47" width="18.5703125" bestFit="1" customWidth="1"/>
    <col min="48" max="48" width="12.28515625" bestFit="1" customWidth="1"/>
  </cols>
  <sheetData>
    <row r="1" spans="21:48" x14ac:dyDescent="0.25">
      <c r="AL1" s="18" t="s">
        <v>30</v>
      </c>
      <c r="AM1" t="s">
        <v>28</v>
      </c>
      <c r="AO1" s="18" t="s">
        <v>39</v>
      </c>
      <c r="AP1" t="s">
        <v>28</v>
      </c>
      <c r="AR1" s="18" t="s">
        <v>40</v>
      </c>
      <c r="AS1" t="s">
        <v>28</v>
      </c>
      <c r="AU1" s="18" t="s">
        <v>11</v>
      </c>
      <c r="AV1" t="s">
        <v>28</v>
      </c>
    </row>
    <row r="2" spans="21:48" x14ac:dyDescent="0.25">
      <c r="U2" s="40" t="s">
        <v>37</v>
      </c>
      <c r="V2" s="40"/>
      <c r="AL2" s="19">
        <v>2</v>
      </c>
      <c r="AM2">
        <v>5150</v>
      </c>
      <c r="AO2" s="19">
        <v>2.9</v>
      </c>
      <c r="AP2">
        <v>1400</v>
      </c>
      <c r="AR2" s="19" t="s">
        <v>32</v>
      </c>
      <c r="AS2">
        <v>55950</v>
      </c>
      <c r="AU2" s="19" t="s">
        <v>36</v>
      </c>
      <c r="AV2">
        <v>156000</v>
      </c>
    </row>
    <row r="3" spans="21:48" x14ac:dyDescent="0.25">
      <c r="U3" s="21">
        <f>MAX('Helper Columns'!F:F)</f>
        <v>3750</v>
      </c>
      <c r="V3" s="21"/>
      <c r="AL3" s="19">
        <v>3</v>
      </c>
      <c r="AM3">
        <v>7400</v>
      </c>
      <c r="AO3" s="19">
        <v>3</v>
      </c>
      <c r="AP3">
        <v>3200</v>
      </c>
      <c r="AR3" s="19" t="s">
        <v>31</v>
      </c>
      <c r="AS3">
        <v>5150</v>
      </c>
      <c r="AU3" s="19" t="s">
        <v>34</v>
      </c>
      <c r="AV3">
        <v>40350</v>
      </c>
    </row>
    <row r="4" spans="21:48" x14ac:dyDescent="0.25">
      <c r="AL4" s="19">
        <v>4</v>
      </c>
      <c r="AM4">
        <v>14450</v>
      </c>
      <c r="AO4" s="19">
        <v>3.1</v>
      </c>
      <c r="AP4">
        <v>5300</v>
      </c>
      <c r="AR4" s="19" t="s">
        <v>33</v>
      </c>
      <c r="AS4">
        <v>176500</v>
      </c>
      <c r="AU4" s="19" t="s">
        <v>35</v>
      </c>
      <c r="AV4">
        <v>41250</v>
      </c>
    </row>
    <row r="5" spans="21:48" x14ac:dyDescent="0.25">
      <c r="U5" s="40" t="s">
        <v>38</v>
      </c>
      <c r="V5" s="40"/>
      <c r="AL5" s="19">
        <v>5</v>
      </c>
      <c r="AM5">
        <v>12050</v>
      </c>
      <c r="AO5" s="19">
        <v>3.2</v>
      </c>
      <c r="AP5">
        <v>10650</v>
      </c>
      <c r="AR5" s="19" t="s">
        <v>29</v>
      </c>
      <c r="AS5">
        <v>237600</v>
      </c>
      <c r="AU5" s="19" t="s">
        <v>29</v>
      </c>
      <c r="AV5">
        <v>237600</v>
      </c>
    </row>
    <row r="6" spans="21:48" x14ac:dyDescent="0.25">
      <c r="U6" s="20">
        <f>MIN('Helper Columns'!F:F)</f>
        <v>1400</v>
      </c>
      <c r="V6" s="20"/>
      <c r="AL6" s="19">
        <v>6</v>
      </c>
      <c r="AM6">
        <v>14650</v>
      </c>
      <c r="AO6" s="19">
        <v>3.3</v>
      </c>
      <c r="AP6">
        <v>5100</v>
      </c>
    </row>
    <row r="7" spans="21:48" x14ac:dyDescent="0.25">
      <c r="AL7" s="19">
        <v>7</v>
      </c>
      <c r="AM7">
        <v>7400</v>
      </c>
      <c r="AO7" s="19">
        <v>3.4</v>
      </c>
      <c r="AP7">
        <v>7300</v>
      </c>
    </row>
    <row r="8" spans="21:48" x14ac:dyDescent="0.25">
      <c r="U8" s="40" t="s">
        <v>41</v>
      </c>
      <c r="V8" s="40"/>
      <c r="AL8" s="19">
        <v>8</v>
      </c>
      <c r="AM8">
        <v>8100</v>
      </c>
      <c r="AO8" s="19">
        <v>3.5</v>
      </c>
      <c r="AP8">
        <v>7400</v>
      </c>
    </row>
    <row r="9" spans="21:48" x14ac:dyDescent="0.25">
      <c r="U9" s="22" t="s">
        <v>7</v>
      </c>
      <c r="V9" s="23" t="s">
        <v>13</v>
      </c>
      <c r="AL9" s="19">
        <v>9</v>
      </c>
      <c r="AM9">
        <v>8250</v>
      </c>
      <c r="AO9" s="19">
        <v>3.6</v>
      </c>
      <c r="AP9">
        <v>2000</v>
      </c>
    </row>
    <row r="10" spans="21:48" x14ac:dyDescent="0.25">
      <c r="U10" s="24">
        <v>100</v>
      </c>
      <c r="V10" s="25">
        <v>3750</v>
      </c>
      <c r="AL10" s="19">
        <v>10</v>
      </c>
      <c r="AM10">
        <v>8650</v>
      </c>
      <c r="AO10" s="19">
        <v>3.7</v>
      </c>
      <c r="AP10">
        <v>3950</v>
      </c>
    </row>
    <row r="11" spans="21:48" x14ac:dyDescent="0.25">
      <c r="U11" s="24">
        <v>99</v>
      </c>
      <c r="V11" s="25">
        <v>3650</v>
      </c>
      <c r="AL11" s="19">
        <v>11</v>
      </c>
      <c r="AM11">
        <v>9050</v>
      </c>
      <c r="AO11" s="19">
        <v>3.8</v>
      </c>
      <c r="AP11">
        <v>3700</v>
      </c>
    </row>
    <row r="12" spans="21:48" x14ac:dyDescent="0.25">
      <c r="U12" s="24">
        <v>40</v>
      </c>
      <c r="V12" s="25">
        <v>3600</v>
      </c>
      <c r="AL12" s="19">
        <v>12</v>
      </c>
      <c r="AM12">
        <v>9450</v>
      </c>
      <c r="AO12" s="19">
        <v>3.9</v>
      </c>
      <c r="AP12">
        <v>3700</v>
      </c>
    </row>
    <row r="13" spans="21:48" x14ac:dyDescent="0.25">
      <c r="U13" s="24">
        <v>80</v>
      </c>
      <c r="V13" s="25">
        <v>3550</v>
      </c>
      <c r="AL13" s="19">
        <v>13</v>
      </c>
      <c r="AM13">
        <v>9500</v>
      </c>
      <c r="AO13" s="19">
        <v>4.0999999999999996</v>
      </c>
      <c r="AP13">
        <v>3500</v>
      </c>
    </row>
    <row r="14" spans="21:48" x14ac:dyDescent="0.25">
      <c r="U14" s="24">
        <v>98</v>
      </c>
      <c r="V14" s="25">
        <v>3550</v>
      </c>
      <c r="AL14" s="19">
        <v>14</v>
      </c>
      <c r="AM14">
        <v>10100</v>
      </c>
      <c r="AO14" s="19">
        <v>4.2</v>
      </c>
      <c r="AP14">
        <v>3900</v>
      </c>
    </row>
    <row r="15" spans="21:48" x14ac:dyDescent="0.25">
      <c r="U15" s="24">
        <v>39</v>
      </c>
      <c r="V15" s="25">
        <v>3500</v>
      </c>
      <c r="AL15" s="19">
        <v>15</v>
      </c>
      <c r="AM15">
        <v>10200</v>
      </c>
      <c r="AO15" s="19">
        <v>4.4000000000000004</v>
      </c>
      <c r="AP15">
        <v>4000</v>
      </c>
    </row>
    <row r="16" spans="21:48" x14ac:dyDescent="0.25">
      <c r="AL16" s="19">
        <v>16</v>
      </c>
      <c r="AM16">
        <v>10600</v>
      </c>
      <c r="AO16" s="19">
        <v>4.5</v>
      </c>
      <c r="AP16">
        <v>4100</v>
      </c>
    </row>
    <row r="17" spans="38:42" x14ac:dyDescent="0.25">
      <c r="AL17" s="19">
        <v>17</v>
      </c>
      <c r="AM17">
        <v>11100</v>
      </c>
      <c r="AO17" s="19">
        <v>4.7</v>
      </c>
      <c r="AP17">
        <v>3950</v>
      </c>
    </row>
    <row r="18" spans="38:42" x14ac:dyDescent="0.25">
      <c r="AL18" s="19">
        <v>18</v>
      </c>
      <c r="AM18">
        <v>11500</v>
      </c>
      <c r="AO18" s="19">
        <v>4.8</v>
      </c>
      <c r="AP18">
        <v>4300</v>
      </c>
    </row>
    <row r="19" spans="38:42" x14ac:dyDescent="0.25">
      <c r="AL19" s="19">
        <v>19</v>
      </c>
      <c r="AM19">
        <v>11900</v>
      </c>
      <c r="AO19" s="19">
        <v>5</v>
      </c>
      <c r="AP19">
        <v>4150</v>
      </c>
    </row>
    <row r="20" spans="38:42" x14ac:dyDescent="0.25">
      <c r="AL20" s="19">
        <v>20</v>
      </c>
      <c r="AM20">
        <v>12300</v>
      </c>
      <c r="AO20" s="19">
        <v>5.0999999999999996</v>
      </c>
      <c r="AP20">
        <v>4500</v>
      </c>
    </row>
    <row r="21" spans="38:42" x14ac:dyDescent="0.25">
      <c r="AL21" s="19">
        <v>21</v>
      </c>
      <c r="AM21">
        <v>12300</v>
      </c>
      <c r="AO21" s="19">
        <v>5.3</v>
      </c>
      <c r="AP21">
        <v>4350</v>
      </c>
    </row>
    <row r="22" spans="38:42" x14ac:dyDescent="0.25">
      <c r="AL22" s="19">
        <v>22</v>
      </c>
      <c r="AM22">
        <v>13000</v>
      </c>
      <c r="AO22" s="19">
        <v>5.4</v>
      </c>
      <c r="AP22">
        <v>4700</v>
      </c>
    </row>
    <row r="23" spans="38:42" x14ac:dyDescent="0.25">
      <c r="AL23" s="19">
        <v>23</v>
      </c>
      <c r="AM23">
        <v>13100</v>
      </c>
      <c r="AO23" s="19">
        <v>5.6</v>
      </c>
      <c r="AP23">
        <v>4550</v>
      </c>
    </row>
    <row r="24" spans="38:42" x14ac:dyDescent="0.25">
      <c r="AL24" s="19">
        <v>24</v>
      </c>
      <c r="AM24">
        <v>3650</v>
      </c>
      <c r="AO24" s="19">
        <v>5.7</v>
      </c>
      <c r="AP24">
        <v>4900</v>
      </c>
    </row>
    <row r="25" spans="38:42" x14ac:dyDescent="0.25">
      <c r="AL25" s="19">
        <v>25</v>
      </c>
      <c r="AM25">
        <v>3750</v>
      </c>
      <c r="AO25" s="19">
        <v>5.9</v>
      </c>
      <c r="AP25">
        <v>4400</v>
      </c>
    </row>
    <row r="26" spans="38:42" x14ac:dyDescent="0.25">
      <c r="AL26" s="19" t="s">
        <v>29</v>
      </c>
      <c r="AM26">
        <v>237600</v>
      </c>
      <c r="AO26" s="19">
        <v>6</v>
      </c>
      <c r="AP26">
        <v>5100</v>
      </c>
    </row>
    <row r="27" spans="38:42" x14ac:dyDescent="0.25">
      <c r="AO27" s="19">
        <v>6.2</v>
      </c>
      <c r="AP27">
        <v>4800</v>
      </c>
    </row>
    <row r="28" spans="38:42" x14ac:dyDescent="0.25">
      <c r="AO28" s="19">
        <v>6.3</v>
      </c>
      <c r="AP28">
        <v>5300</v>
      </c>
    </row>
    <row r="29" spans="38:42" x14ac:dyDescent="0.25">
      <c r="AO29" s="19">
        <v>6.5</v>
      </c>
      <c r="AP29">
        <v>4700</v>
      </c>
    </row>
    <row r="30" spans="38:42" x14ac:dyDescent="0.25">
      <c r="AO30" s="19">
        <v>6.6</v>
      </c>
      <c r="AP30">
        <v>5500</v>
      </c>
    </row>
    <row r="31" spans="38:42" x14ac:dyDescent="0.25">
      <c r="AO31" s="19">
        <v>6.8</v>
      </c>
      <c r="AP31">
        <v>4900</v>
      </c>
    </row>
    <row r="32" spans="38:42" x14ac:dyDescent="0.25">
      <c r="AO32" s="19">
        <v>6.9</v>
      </c>
      <c r="AP32">
        <v>5700</v>
      </c>
    </row>
    <row r="33" spans="41:42" x14ac:dyDescent="0.25">
      <c r="AO33" s="19">
        <v>7.1</v>
      </c>
      <c r="AP33">
        <v>5200</v>
      </c>
    </row>
    <row r="34" spans="41:42" x14ac:dyDescent="0.25">
      <c r="AO34" s="19">
        <v>7.2</v>
      </c>
      <c r="AP34">
        <v>5900</v>
      </c>
    </row>
    <row r="35" spans="41:42" x14ac:dyDescent="0.25">
      <c r="AO35" s="19">
        <v>7.4</v>
      </c>
      <c r="AP35">
        <v>5400</v>
      </c>
    </row>
    <row r="36" spans="41:42" x14ac:dyDescent="0.25">
      <c r="AO36" s="19">
        <v>7.5</v>
      </c>
      <c r="AP36">
        <v>6100</v>
      </c>
    </row>
    <row r="37" spans="41:42" x14ac:dyDescent="0.25">
      <c r="AO37" s="19">
        <v>7.7</v>
      </c>
      <c r="AP37">
        <v>5600</v>
      </c>
    </row>
    <row r="38" spans="41:42" x14ac:dyDescent="0.25">
      <c r="AO38" s="19">
        <v>7.8</v>
      </c>
      <c r="AP38">
        <v>6300</v>
      </c>
    </row>
    <row r="39" spans="41:42" x14ac:dyDescent="0.25">
      <c r="AO39" s="19">
        <v>8</v>
      </c>
      <c r="AP39">
        <v>5800</v>
      </c>
    </row>
    <row r="40" spans="41:42" x14ac:dyDescent="0.25">
      <c r="AO40" s="19">
        <v>8.1</v>
      </c>
      <c r="AP40">
        <v>6500</v>
      </c>
    </row>
    <row r="41" spans="41:42" x14ac:dyDescent="0.25">
      <c r="AO41" s="19">
        <v>8.3000000000000007</v>
      </c>
      <c r="AP41">
        <v>5600</v>
      </c>
    </row>
    <row r="42" spans="41:42" x14ac:dyDescent="0.25">
      <c r="AO42" s="19">
        <v>8.4</v>
      </c>
      <c r="AP42">
        <v>6700</v>
      </c>
    </row>
    <row r="43" spans="41:42" x14ac:dyDescent="0.25">
      <c r="AO43" s="19">
        <v>8.6</v>
      </c>
      <c r="AP43">
        <v>6100</v>
      </c>
    </row>
    <row r="44" spans="41:42" x14ac:dyDescent="0.25">
      <c r="AO44" s="19">
        <v>8.6999999999999993</v>
      </c>
      <c r="AP44">
        <v>6900</v>
      </c>
    </row>
    <row r="45" spans="41:42" x14ac:dyDescent="0.25">
      <c r="AO45" s="19">
        <v>8.9</v>
      </c>
      <c r="AP45">
        <v>6000</v>
      </c>
    </row>
    <row r="46" spans="41:42" x14ac:dyDescent="0.25">
      <c r="AO46" s="19">
        <v>9</v>
      </c>
      <c r="AP46">
        <v>7100</v>
      </c>
    </row>
    <row r="47" spans="41:42" x14ac:dyDescent="0.25">
      <c r="AO47" s="19">
        <v>9.3000000000000007</v>
      </c>
      <c r="AP47">
        <v>3650</v>
      </c>
    </row>
    <row r="48" spans="41:42" x14ac:dyDescent="0.25">
      <c r="AO48" s="19">
        <v>9.6</v>
      </c>
      <c r="AP48">
        <v>3750</v>
      </c>
    </row>
    <row r="49" spans="39:42" x14ac:dyDescent="0.25">
      <c r="AO49" s="19" t="s">
        <v>29</v>
      </c>
      <c r="AP49">
        <v>237600</v>
      </c>
    </row>
    <row r="50" spans="39:42" x14ac:dyDescent="0.25">
      <c r="AM50" s="8"/>
    </row>
    <row r="51" spans="39:42" x14ac:dyDescent="0.25">
      <c r="AM51" s="8"/>
    </row>
    <row r="52" spans="39:42" x14ac:dyDescent="0.25">
      <c r="AM52" s="8"/>
    </row>
    <row r="53" spans="39:42" x14ac:dyDescent="0.25">
      <c r="AM53" s="8"/>
    </row>
    <row r="54" spans="39:42" x14ac:dyDescent="0.25">
      <c r="AM54" s="8"/>
    </row>
    <row r="55" spans="39:42" x14ac:dyDescent="0.25">
      <c r="AM55" s="8"/>
    </row>
    <row r="56" spans="39:42" x14ac:dyDescent="0.25">
      <c r="AM56" s="8"/>
    </row>
    <row r="57" spans="39:42" x14ac:dyDescent="0.25">
      <c r="AM57" s="8"/>
    </row>
    <row r="58" spans="39:42" x14ac:dyDescent="0.25">
      <c r="AM58" s="8"/>
    </row>
    <row r="59" spans="39:42" x14ac:dyDescent="0.25">
      <c r="AM59" s="8"/>
    </row>
    <row r="60" spans="39:42" x14ac:dyDescent="0.25">
      <c r="AM60" s="8"/>
    </row>
    <row r="61" spans="39:42" x14ac:dyDescent="0.25">
      <c r="AM61" s="8"/>
    </row>
    <row r="62" spans="39:42" x14ac:dyDescent="0.25">
      <c r="AM62" s="8"/>
    </row>
    <row r="63" spans="39:42" x14ac:dyDescent="0.25">
      <c r="AM63" s="8"/>
    </row>
    <row r="64" spans="39:42" x14ac:dyDescent="0.25">
      <c r="AM64" s="8"/>
    </row>
    <row r="65" spans="39:39" x14ac:dyDescent="0.25">
      <c r="AM65" s="8"/>
    </row>
    <row r="66" spans="39:39" x14ac:dyDescent="0.25">
      <c r="AM66" s="8"/>
    </row>
    <row r="67" spans="39:39" x14ac:dyDescent="0.25">
      <c r="AM67" s="8"/>
    </row>
    <row r="68" spans="39:39" x14ac:dyDescent="0.25">
      <c r="AM68" s="8"/>
    </row>
    <row r="69" spans="39:39" x14ac:dyDescent="0.25">
      <c r="AM69" s="8"/>
    </row>
    <row r="70" spans="39:39" x14ac:dyDescent="0.25">
      <c r="AM70" s="8"/>
    </row>
    <row r="71" spans="39:39" x14ac:dyDescent="0.25">
      <c r="AM71" s="8"/>
    </row>
    <row r="72" spans="39:39" x14ac:dyDescent="0.25">
      <c r="AM72" s="8"/>
    </row>
    <row r="73" spans="39:39" x14ac:dyDescent="0.25">
      <c r="AM73" s="8"/>
    </row>
    <row r="74" spans="39:39" x14ac:dyDescent="0.25">
      <c r="AM74" s="8"/>
    </row>
    <row r="75" spans="39:39" x14ac:dyDescent="0.25">
      <c r="AM75" s="8"/>
    </row>
    <row r="76" spans="39:39" x14ac:dyDescent="0.25">
      <c r="AM76" s="8"/>
    </row>
    <row r="77" spans="39:39" x14ac:dyDescent="0.25">
      <c r="AM77" s="8"/>
    </row>
    <row r="78" spans="39:39" x14ac:dyDescent="0.25">
      <c r="AM78" s="8"/>
    </row>
    <row r="79" spans="39:39" x14ac:dyDescent="0.25">
      <c r="AM79" s="8"/>
    </row>
    <row r="80" spans="39:39" x14ac:dyDescent="0.25">
      <c r="AM80" s="8"/>
    </row>
    <row r="81" spans="39:42" x14ac:dyDescent="0.25">
      <c r="AM81" s="8"/>
    </row>
    <row r="82" spans="39:42" x14ac:dyDescent="0.25">
      <c r="AM82" s="8"/>
    </row>
    <row r="83" spans="39:42" x14ac:dyDescent="0.25">
      <c r="AM83" s="8"/>
    </row>
    <row r="84" spans="39:42" x14ac:dyDescent="0.25">
      <c r="AM84" s="8"/>
    </row>
    <row r="85" spans="39:42" x14ac:dyDescent="0.25">
      <c r="AM85" s="8"/>
      <c r="AP85" s="8"/>
    </row>
    <row r="86" spans="39:42" x14ac:dyDescent="0.25">
      <c r="AM86" s="8"/>
      <c r="AP86" s="8"/>
    </row>
    <row r="87" spans="39:42" x14ac:dyDescent="0.25">
      <c r="AM87" s="8"/>
      <c r="AP87" s="8"/>
    </row>
    <row r="88" spans="39:42" x14ac:dyDescent="0.25">
      <c r="AM88" s="8"/>
      <c r="AP88" s="8"/>
    </row>
    <row r="89" spans="39:42" x14ac:dyDescent="0.25">
      <c r="AM89" s="8"/>
      <c r="AP89" s="8"/>
    </row>
    <row r="90" spans="39:42" x14ac:dyDescent="0.25">
      <c r="AM90" s="8"/>
      <c r="AP90" s="8"/>
    </row>
    <row r="91" spans="39:42" x14ac:dyDescent="0.25">
      <c r="AM91" s="8"/>
      <c r="AP91" s="8"/>
    </row>
    <row r="92" spans="39:42" x14ac:dyDescent="0.25">
      <c r="AM92" s="8"/>
      <c r="AP92" s="8"/>
    </row>
    <row r="93" spans="39:42" x14ac:dyDescent="0.25">
      <c r="AM93" s="8"/>
      <c r="AP93" s="8"/>
    </row>
    <row r="94" spans="39:42" x14ac:dyDescent="0.25">
      <c r="AM94" s="8"/>
      <c r="AP94" s="8"/>
    </row>
    <row r="95" spans="39:42" x14ac:dyDescent="0.25">
      <c r="AM95" s="8"/>
      <c r="AP95" s="8"/>
    </row>
    <row r="96" spans="39:42" x14ac:dyDescent="0.25">
      <c r="AM96" s="8"/>
      <c r="AP96" s="8"/>
    </row>
    <row r="97" spans="39:48" x14ac:dyDescent="0.25">
      <c r="AM97" s="8"/>
      <c r="AP97" s="8"/>
    </row>
    <row r="98" spans="39:48" x14ac:dyDescent="0.25">
      <c r="AM98" s="8"/>
      <c r="AP98" s="8"/>
    </row>
    <row r="99" spans="39:48" x14ac:dyDescent="0.25">
      <c r="AM99" s="8"/>
      <c r="AP99" s="8"/>
    </row>
    <row r="100" spans="39:48" x14ac:dyDescent="0.25">
      <c r="AM100" s="8"/>
      <c r="AP100" s="8"/>
    </row>
    <row r="101" spans="39:48" x14ac:dyDescent="0.25">
      <c r="AM101" s="8"/>
      <c r="AP101" s="8"/>
      <c r="AS101" s="8"/>
      <c r="AV101" s="8"/>
    </row>
    <row r="129" spans="38:47" x14ac:dyDescent="0.25">
      <c r="AL129" s="1"/>
      <c r="AO129" s="1"/>
      <c r="AR129" s="1"/>
      <c r="AU129" s="1"/>
    </row>
    <row r="130" spans="38:47" x14ac:dyDescent="0.25">
      <c r="AL130" s="1"/>
      <c r="AO130" s="1"/>
      <c r="AR130" s="1"/>
      <c r="AU130" s="1"/>
    </row>
    <row r="131" spans="38:47" x14ac:dyDescent="0.25">
      <c r="AL131" s="1"/>
      <c r="AO131" s="1"/>
      <c r="AR131" s="1"/>
      <c r="AU131" s="1"/>
    </row>
    <row r="132" spans="38:47" x14ac:dyDescent="0.25">
      <c r="AL132" s="1"/>
      <c r="AO132" s="1"/>
      <c r="AR132" s="1"/>
      <c r="AU132" s="1"/>
    </row>
    <row r="133" spans="38:47" x14ac:dyDescent="0.25">
      <c r="AL133" s="1"/>
      <c r="AO133" s="1"/>
      <c r="AR133" s="1"/>
      <c r="AU133" s="1"/>
    </row>
    <row r="134" spans="38:47" x14ac:dyDescent="0.25">
      <c r="AL134" s="1"/>
      <c r="AO134" s="1"/>
      <c r="AR134" s="1"/>
      <c r="AU134" s="1"/>
    </row>
    <row r="135" spans="38:47" x14ac:dyDescent="0.25">
      <c r="AL135" s="1"/>
      <c r="AO135" s="1"/>
      <c r="AR135" s="1"/>
      <c r="AU135" s="1"/>
    </row>
    <row r="136" spans="38:47" x14ac:dyDescent="0.25">
      <c r="AL136" s="1"/>
      <c r="AO136" s="1"/>
      <c r="AR136" s="1"/>
      <c r="AU136" s="1"/>
    </row>
    <row r="137" spans="38:47" x14ac:dyDescent="0.25">
      <c r="AL137" s="1"/>
      <c r="AO137" s="1"/>
      <c r="AR137" s="1"/>
      <c r="AU137" s="1"/>
    </row>
    <row r="138" spans="38:47" x14ac:dyDescent="0.25">
      <c r="AL138" s="1"/>
      <c r="AO138" s="1"/>
      <c r="AR138" s="1"/>
      <c r="AU138" s="1"/>
    </row>
    <row r="139" spans="38:47" x14ac:dyDescent="0.25">
      <c r="AL139" s="1"/>
      <c r="AO139" s="1"/>
      <c r="AR139" s="1"/>
      <c r="AU139" s="1"/>
    </row>
    <row r="140" spans="38:47" x14ac:dyDescent="0.25">
      <c r="AL140" s="1"/>
      <c r="AO140" s="1"/>
      <c r="AR140" s="1"/>
      <c r="AU140" s="1"/>
    </row>
    <row r="141" spans="38:47" x14ac:dyDescent="0.25">
      <c r="AL141" s="1"/>
      <c r="AO141" s="1"/>
      <c r="AR141" s="1"/>
      <c r="AU141" s="1"/>
    </row>
    <row r="142" spans="38:47" x14ac:dyDescent="0.25">
      <c r="AL142" s="1"/>
      <c r="AO142" s="1"/>
      <c r="AR142" s="1"/>
      <c r="AU142" s="1"/>
    </row>
    <row r="143" spans="38:47" x14ac:dyDescent="0.25">
      <c r="AL143" s="1"/>
      <c r="AO143" s="1"/>
      <c r="AR143" s="1"/>
      <c r="AU143" s="1"/>
    </row>
    <row r="144" spans="38:47" x14ac:dyDescent="0.25">
      <c r="AL144" s="1"/>
      <c r="AO144" s="1"/>
      <c r="AR144" s="1"/>
      <c r="AU144" s="1"/>
    </row>
    <row r="145" spans="38:47" x14ac:dyDescent="0.25">
      <c r="AL145" s="1"/>
      <c r="AO145" s="1"/>
      <c r="AR145" s="1"/>
      <c r="AU145" s="1"/>
    </row>
    <row r="146" spans="38:47" x14ac:dyDescent="0.25">
      <c r="AL146" s="1"/>
      <c r="AO146" s="1"/>
      <c r="AR146" s="1"/>
      <c r="AU146" s="1"/>
    </row>
    <row r="147" spans="38:47" x14ac:dyDescent="0.25">
      <c r="AL147" s="1"/>
      <c r="AO147" s="1"/>
      <c r="AR147" s="1"/>
      <c r="AU147" s="1"/>
    </row>
    <row r="148" spans="38:47" x14ac:dyDescent="0.25">
      <c r="AL148" s="1"/>
      <c r="AO148" s="1"/>
      <c r="AR148" s="1"/>
      <c r="AU148" s="1"/>
    </row>
    <row r="149" spans="38:47" x14ac:dyDescent="0.25">
      <c r="AL149" s="1"/>
      <c r="AO149" s="1"/>
      <c r="AR149" s="1"/>
      <c r="AU149" s="1"/>
    </row>
    <row r="150" spans="38:47" x14ac:dyDescent="0.25">
      <c r="AL150" s="1"/>
      <c r="AO150" s="1"/>
      <c r="AR150" s="1"/>
      <c r="AU150" s="1"/>
    </row>
    <row r="151" spans="38:47" x14ac:dyDescent="0.25">
      <c r="AL151" s="1"/>
      <c r="AO151" s="1"/>
      <c r="AR151" s="1"/>
      <c r="AU151" s="1"/>
    </row>
    <row r="152" spans="38:47" x14ac:dyDescent="0.25">
      <c r="AL152" s="1"/>
      <c r="AO152" s="1"/>
      <c r="AR152" s="1"/>
      <c r="AU152" s="1"/>
    </row>
    <row r="153" spans="38:47" x14ac:dyDescent="0.25">
      <c r="AL153" s="1"/>
      <c r="AO153" s="1"/>
      <c r="AR153" s="1"/>
      <c r="AU153" s="1"/>
    </row>
    <row r="154" spans="38:47" x14ac:dyDescent="0.25">
      <c r="AL154" s="1"/>
      <c r="AO154" s="1"/>
      <c r="AR154" s="1"/>
      <c r="AU154" s="1"/>
    </row>
    <row r="155" spans="38:47" x14ac:dyDescent="0.25">
      <c r="AL155" s="1"/>
      <c r="AO155" s="1"/>
      <c r="AR155" s="1"/>
      <c r="AU155" s="1"/>
    </row>
    <row r="156" spans="38:47" x14ac:dyDescent="0.25">
      <c r="AL156" s="1"/>
      <c r="AO156" s="1"/>
      <c r="AR156" s="1"/>
      <c r="AU156" s="1"/>
    </row>
    <row r="157" spans="38:47" x14ac:dyDescent="0.25">
      <c r="AL157" s="1"/>
      <c r="AO157" s="1"/>
      <c r="AR157" s="1"/>
      <c r="AU157" s="1"/>
    </row>
    <row r="158" spans="38:47" x14ac:dyDescent="0.25">
      <c r="AL158" s="1"/>
      <c r="AO158" s="1"/>
      <c r="AR158" s="1"/>
      <c r="AU158" s="1"/>
    </row>
    <row r="159" spans="38:47" x14ac:dyDescent="0.25">
      <c r="AL159" s="1"/>
      <c r="AO159" s="1"/>
      <c r="AR159" s="1"/>
      <c r="AU159" s="1"/>
    </row>
    <row r="160" spans="38:47" x14ac:dyDescent="0.25">
      <c r="AL160" s="1"/>
      <c r="AO160" s="1"/>
      <c r="AR160" s="1"/>
      <c r="AU160" s="1"/>
    </row>
    <row r="161" spans="38:47" x14ac:dyDescent="0.25">
      <c r="AL161" s="1"/>
      <c r="AO161" s="1"/>
      <c r="AR161" s="1"/>
      <c r="AU161" s="1"/>
    </row>
    <row r="162" spans="38:47" x14ac:dyDescent="0.25">
      <c r="AL162" s="1"/>
      <c r="AO162" s="1"/>
      <c r="AR162" s="1"/>
      <c r="AU162" s="1"/>
    </row>
    <row r="163" spans="38:47" x14ac:dyDescent="0.25">
      <c r="AL163" s="1"/>
      <c r="AO163" s="1"/>
      <c r="AR163" s="1"/>
      <c r="AU163" s="1"/>
    </row>
    <row r="164" spans="38:47" x14ac:dyDescent="0.25">
      <c r="AL164" s="1"/>
      <c r="AO164" s="1"/>
      <c r="AR164" s="1"/>
      <c r="AU164" s="1"/>
    </row>
    <row r="165" spans="38:47" x14ac:dyDescent="0.25">
      <c r="AL165" s="1"/>
      <c r="AO165" s="1"/>
      <c r="AR165" s="1"/>
      <c r="AU165" s="1"/>
    </row>
    <row r="166" spans="38:47" x14ac:dyDescent="0.25">
      <c r="AL166" s="1"/>
      <c r="AO166" s="1"/>
      <c r="AR166" s="1"/>
      <c r="AU166" s="1"/>
    </row>
    <row r="167" spans="38:47" x14ac:dyDescent="0.25">
      <c r="AL167" s="1"/>
      <c r="AO167" s="1"/>
      <c r="AR167" s="1"/>
      <c r="AU167" s="1"/>
    </row>
    <row r="168" spans="38:47" x14ac:dyDescent="0.25">
      <c r="AL168" s="1"/>
      <c r="AO168" s="1"/>
      <c r="AR168" s="1"/>
      <c r="AU168" s="1"/>
    </row>
    <row r="169" spans="38:47" x14ac:dyDescent="0.25">
      <c r="AL169" s="1"/>
      <c r="AO169" s="1"/>
      <c r="AR169" s="1"/>
      <c r="AU169" s="1"/>
    </row>
    <row r="170" spans="38:47" x14ac:dyDescent="0.25">
      <c r="AL170" s="1"/>
      <c r="AO170" s="1"/>
      <c r="AR170" s="1"/>
      <c r="AU170" s="1"/>
    </row>
    <row r="171" spans="38:47" x14ac:dyDescent="0.25">
      <c r="AL171" s="1"/>
      <c r="AO171" s="1"/>
      <c r="AR171" s="1"/>
      <c r="AU171" s="1"/>
    </row>
    <row r="172" spans="38:47" x14ac:dyDescent="0.25">
      <c r="AL172" s="1"/>
      <c r="AO172" s="1"/>
      <c r="AR172" s="1"/>
      <c r="AU172" s="1"/>
    </row>
    <row r="173" spans="38:47" x14ac:dyDescent="0.25">
      <c r="AL173" s="1"/>
      <c r="AO173" s="1"/>
      <c r="AR173" s="1"/>
      <c r="AU173" s="1"/>
    </row>
    <row r="174" spans="38:47" x14ac:dyDescent="0.25">
      <c r="AL174" s="1"/>
      <c r="AO174" s="1"/>
      <c r="AR174" s="1"/>
      <c r="AU174" s="1"/>
    </row>
    <row r="175" spans="38:47" x14ac:dyDescent="0.25">
      <c r="AL175" s="1"/>
      <c r="AO175" s="1"/>
      <c r="AR175" s="1"/>
      <c r="AU175" s="1"/>
    </row>
    <row r="176" spans="38:47" x14ac:dyDescent="0.25">
      <c r="AL176" s="1"/>
      <c r="AO176" s="1"/>
      <c r="AR176" s="1"/>
      <c r="AU176" s="1"/>
    </row>
    <row r="177" spans="38:47" x14ac:dyDescent="0.25">
      <c r="AL177" s="1"/>
      <c r="AO177" s="1"/>
      <c r="AR177" s="1"/>
      <c r="AU177" s="1"/>
    </row>
    <row r="178" spans="38:47" x14ac:dyDescent="0.25">
      <c r="AL178" s="1"/>
      <c r="AO178" s="1"/>
      <c r="AR178" s="1"/>
      <c r="AU178" s="1"/>
    </row>
    <row r="179" spans="38:47" x14ac:dyDescent="0.25">
      <c r="AL179" s="1"/>
      <c r="AO179" s="1"/>
      <c r="AR179" s="1"/>
      <c r="AU179" s="1"/>
    </row>
    <row r="180" spans="38:47" x14ac:dyDescent="0.25">
      <c r="AL180" s="1"/>
      <c r="AO180" s="1"/>
      <c r="AR180" s="1"/>
      <c r="AU180" s="1"/>
    </row>
    <row r="181" spans="38:47" x14ac:dyDescent="0.25">
      <c r="AL181" s="1"/>
      <c r="AO181" s="1"/>
      <c r="AR181" s="1"/>
      <c r="AU181" s="1"/>
    </row>
    <row r="182" spans="38:47" x14ac:dyDescent="0.25">
      <c r="AL182" s="1"/>
      <c r="AO182" s="1"/>
      <c r="AR182" s="1"/>
      <c r="AU182" s="1"/>
    </row>
    <row r="183" spans="38:47" x14ac:dyDescent="0.25">
      <c r="AL183" s="1"/>
      <c r="AO183" s="1"/>
      <c r="AR183" s="1"/>
      <c r="AU183" s="1"/>
    </row>
    <row r="184" spans="38:47" x14ac:dyDescent="0.25">
      <c r="AL184" s="1"/>
      <c r="AO184" s="1"/>
      <c r="AR184" s="1"/>
      <c r="AU184" s="1"/>
    </row>
    <row r="185" spans="38:47" x14ac:dyDescent="0.25">
      <c r="AL185" s="1"/>
      <c r="AO185" s="1"/>
      <c r="AR185" s="1"/>
      <c r="AU185" s="1"/>
    </row>
    <row r="186" spans="38:47" x14ac:dyDescent="0.25">
      <c r="AL186" s="1"/>
      <c r="AO186" s="1"/>
      <c r="AR186" s="1"/>
      <c r="AU186" s="1"/>
    </row>
    <row r="187" spans="38:47" x14ac:dyDescent="0.25">
      <c r="AL187" s="1"/>
      <c r="AO187" s="1"/>
      <c r="AR187" s="1"/>
      <c r="AU187" s="1"/>
    </row>
    <row r="188" spans="38:47" x14ac:dyDescent="0.25">
      <c r="AL188" s="1"/>
      <c r="AO188" s="1"/>
      <c r="AR188" s="1"/>
      <c r="AU188" s="1"/>
    </row>
    <row r="189" spans="38:47" x14ac:dyDescent="0.25">
      <c r="AL189" s="1"/>
      <c r="AO189" s="1"/>
      <c r="AR189" s="1"/>
      <c r="AU189" s="1"/>
    </row>
    <row r="190" spans="38:47" x14ac:dyDescent="0.25">
      <c r="AL190" s="1"/>
      <c r="AO190" s="1"/>
      <c r="AR190" s="1"/>
      <c r="AU190" s="1"/>
    </row>
    <row r="191" spans="38:47" x14ac:dyDescent="0.25">
      <c r="AL191" s="1"/>
      <c r="AO191" s="1"/>
      <c r="AR191" s="1"/>
      <c r="AU191" s="1"/>
    </row>
    <row r="192" spans="38:47" x14ac:dyDescent="0.25">
      <c r="AL192" s="1"/>
      <c r="AO192" s="1"/>
      <c r="AR192" s="1"/>
      <c r="AU192" s="1"/>
    </row>
    <row r="193" spans="38:47" x14ac:dyDescent="0.25">
      <c r="AL193" s="1"/>
      <c r="AO193" s="1"/>
      <c r="AR193" s="1"/>
      <c r="AU193" s="1"/>
    </row>
    <row r="194" spans="38:47" x14ac:dyDescent="0.25">
      <c r="AL194" s="1"/>
      <c r="AO194" s="1"/>
      <c r="AR194" s="1"/>
      <c r="AU194" s="1"/>
    </row>
    <row r="195" spans="38:47" x14ac:dyDescent="0.25">
      <c r="AL195" s="1"/>
      <c r="AO195" s="1"/>
      <c r="AR195" s="1"/>
      <c r="AU195" s="1"/>
    </row>
    <row r="196" spans="38:47" x14ac:dyDescent="0.25">
      <c r="AL196" s="1"/>
      <c r="AO196" s="1"/>
      <c r="AR196" s="1"/>
      <c r="AU196" s="1"/>
    </row>
    <row r="197" spans="38:47" x14ac:dyDescent="0.25">
      <c r="AL197" s="1"/>
      <c r="AO197" s="1"/>
      <c r="AR197" s="1"/>
      <c r="AU197" s="1"/>
    </row>
    <row r="198" spans="38:47" x14ac:dyDescent="0.25">
      <c r="AL198" s="1"/>
      <c r="AO198" s="1"/>
      <c r="AR198" s="1"/>
      <c r="AU198" s="1"/>
    </row>
    <row r="199" spans="38:47" x14ac:dyDescent="0.25">
      <c r="AL199" s="1"/>
      <c r="AO199" s="1"/>
      <c r="AR199" s="1"/>
      <c r="AU199" s="1"/>
    </row>
    <row r="200" spans="38:47" x14ac:dyDescent="0.25">
      <c r="AL200" s="1"/>
      <c r="AO200" s="1"/>
      <c r="AR200" s="1"/>
      <c r="AU200" s="1"/>
    </row>
    <row r="201" spans="38:47" x14ac:dyDescent="0.25">
      <c r="AL201" s="1"/>
      <c r="AO201" s="1"/>
      <c r="AR201" s="1"/>
      <c r="AU201" s="1"/>
    </row>
    <row r="202" spans="38:47" x14ac:dyDescent="0.25">
      <c r="AL202" s="1"/>
      <c r="AO202" s="1"/>
      <c r="AR202" s="1"/>
      <c r="AU202" s="1"/>
    </row>
    <row r="203" spans="38:47" x14ac:dyDescent="0.25">
      <c r="AL203" s="1"/>
      <c r="AO203" s="1"/>
      <c r="AR203" s="1"/>
      <c r="AU203" s="1"/>
    </row>
    <row r="204" spans="38:47" x14ac:dyDescent="0.25">
      <c r="AL204" s="1"/>
      <c r="AO204" s="1"/>
      <c r="AR204" s="1"/>
      <c r="AU204" s="1"/>
    </row>
    <row r="205" spans="38:47" x14ac:dyDescent="0.25">
      <c r="AL205" s="1"/>
      <c r="AO205" s="1"/>
      <c r="AR205" s="1"/>
      <c r="AU205" s="1"/>
    </row>
    <row r="206" spans="38:47" x14ac:dyDescent="0.25">
      <c r="AL206" s="1"/>
      <c r="AO206" s="1"/>
      <c r="AR206" s="1"/>
      <c r="AU206" s="1"/>
    </row>
    <row r="207" spans="38:47" x14ac:dyDescent="0.25">
      <c r="AL207" s="1"/>
      <c r="AO207" s="1"/>
      <c r="AR207" s="1"/>
      <c r="AU207" s="1"/>
    </row>
    <row r="208" spans="38:47" x14ac:dyDescent="0.25">
      <c r="AL208" s="1"/>
      <c r="AO208" s="1"/>
      <c r="AR208" s="1"/>
      <c r="AU208" s="1"/>
    </row>
    <row r="209" spans="38:47" x14ac:dyDescent="0.25">
      <c r="AL209" s="1"/>
      <c r="AO209" s="1"/>
      <c r="AR209" s="1"/>
      <c r="AU209" s="1"/>
    </row>
    <row r="210" spans="38:47" x14ac:dyDescent="0.25">
      <c r="AL210" s="1"/>
      <c r="AO210" s="1"/>
      <c r="AR210" s="1"/>
      <c r="AU210" s="1"/>
    </row>
    <row r="211" spans="38:47" x14ac:dyDescent="0.25">
      <c r="AL211" s="1"/>
      <c r="AO211" s="1"/>
      <c r="AR211" s="1"/>
      <c r="AU211" s="1"/>
    </row>
    <row r="212" spans="38:47" x14ac:dyDescent="0.25">
      <c r="AL212" s="1"/>
      <c r="AO212" s="1"/>
      <c r="AR212" s="1"/>
      <c r="AU212" s="1"/>
    </row>
    <row r="213" spans="38:47" x14ac:dyDescent="0.25">
      <c r="AL213" s="1"/>
      <c r="AO213" s="1"/>
      <c r="AR213" s="1"/>
      <c r="AU213" s="1"/>
    </row>
    <row r="214" spans="38:47" x14ac:dyDescent="0.25">
      <c r="AL214" s="1"/>
      <c r="AO214" s="1"/>
      <c r="AR214" s="1"/>
      <c r="AU214" s="1"/>
    </row>
    <row r="215" spans="38:47" x14ac:dyDescent="0.25">
      <c r="AL215" s="1"/>
      <c r="AO215" s="1"/>
      <c r="AR215" s="1"/>
      <c r="AU215" s="1"/>
    </row>
    <row r="216" spans="38:47" x14ac:dyDescent="0.25">
      <c r="AL216" s="1"/>
      <c r="AO216" s="1"/>
      <c r="AR216" s="1"/>
      <c r="AU216" s="1"/>
    </row>
    <row r="217" spans="38:47" x14ac:dyDescent="0.25">
      <c r="AL217" s="1"/>
      <c r="AO217" s="1"/>
      <c r="AR217" s="1"/>
      <c r="AU217" s="1"/>
    </row>
    <row r="218" spans="38:47" x14ac:dyDescent="0.25">
      <c r="AL218" s="1"/>
      <c r="AO218" s="1"/>
      <c r="AR218" s="1"/>
      <c r="AU218" s="1"/>
    </row>
    <row r="219" spans="38:47" x14ac:dyDescent="0.25">
      <c r="AL219" s="1"/>
      <c r="AO219" s="1"/>
      <c r="AR219" s="1"/>
      <c r="AU219" s="1"/>
    </row>
    <row r="220" spans="38:47" x14ac:dyDescent="0.25">
      <c r="AL220" s="1"/>
      <c r="AO220" s="1"/>
      <c r="AR220" s="1"/>
      <c r="AU220" s="1"/>
    </row>
    <row r="221" spans="38:47" x14ac:dyDescent="0.25">
      <c r="AL221" s="1"/>
      <c r="AO221" s="1"/>
      <c r="AR221" s="1"/>
      <c r="AU221" s="1"/>
    </row>
    <row r="222" spans="38:47" x14ac:dyDescent="0.25">
      <c r="AL222" s="1"/>
      <c r="AO222" s="1"/>
      <c r="AR222" s="1"/>
      <c r="AU222" s="1"/>
    </row>
    <row r="223" spans="38:47" x14ac:dyDescent="0.25">
      <c r="AL223" s="1"/>
      <c r="AO223" s="1"/>
      <c r="AR223" s="1"/>
      <c r="AU223" s="1"/>
    </row>
    <row r="224" spans="38:47" x14ac:dyDescent="0.25">
      <c r="AL224" s="1"/>
      <c r="AO224" s="1"/>
      <c r="AR224" s="1"/>
      <c r="AU224" s="1"/>
    </row>
    <row r="225" spans="38:47" x14ac:dyDescent="0.25">
      <c r="AL225" s="1"/>
      <c r="AO225" s="1"/>
      <c r="AR225" s="1"/>
      <c r="AU225" s="1"/>
    </row>
    <row r="226" spans="38:47" x14ac:dyDescent="0.25">
      <c r="AL226" s="1"/>
      <c r="AO226" s="1"/>
      <c r="AR226" s="1"/>
      <c r="AU226" s="1"/>
    </row>
    <row r="227" spans="38:47" x14ac:dyDescent="0.25">
      <c r="AL227" s="1"/>
      <c r="AO227" s="1"/>
      <c r="AR227" s="1"/>
      <c r="AU227" s="1"/>
    </row>
    <row r="228" spans="38:47" x14ac:dyDescent="0.25">
      <c r="AL228" s="1"/>
      <c r="AO228" s="1"/>
      <c r="AR228" s="1"/>
      <c r="AU228" s="1"/>
    </row>
    <row r="229" spans="38:47" x14ac:dyDescent="0.25">
      <c r="AL229" s="1"/>
      <c r="AO229" s="1"/>
      <c r="AR229" s="1"/>
      <c r="AU229" s="1"/>
    </row>
    <row r="230" spans="38:47" x14ac:dyDescent="0.25">
      <c r="AL230" s="1"/>
      <c r="AO230" s="1"/>
      <c r="AR230" s="1"/>
      <c r="AU230" s="1"/>
    </row>
    <row r="231" spans="38:47" x14ac:dyDescent="0.25">
      <c r="AL231" s="1"/>
      <c r="AO231" s="1"/>
      <c r="AR231" s="1"/>
      <c r="AU231" s="1"/>
    </row>
    <row r="232" spans="38:47" x14ac:dyDescent="0.25">
      <c r="AL232" s="1"/>
      <c r="AO232" s="1"/>
      <c r="AR232" s="1"/>
      <c r="AU232" s="1"/>
    </row>
    <row r="233" spans="38:47" x14ac:dyDescent="0.25">
      <c r="AL233" s="1"/>
      <c r="AO233" s="1"/>
      <c r="AR233" s="1"/>
      <c r="AU233" s="1"/>
    </row>
    <row r="234" spans="38:47" x14ac:dyDescent="0.25">
      <c r="AL234" s="1"/>
      <c r="AO234" s="1"/>
      <c r="AR234" s="1"/>
      <c r="AU234" s="1"/>
    </row>
    <row r="235" spans="38:47" x14ac:dyDescent="0.25">
      <c r="AL235" s="1"/>
      <c r="AO235" s="1"/>
      <c r="AR235" s="1"/>
      <c r="AU235" s="1"/>
    </row>
    <row r="236" spans="38:47" x14ac:dyDescent="0.25">
      <c r="AL236" s="1"/>
      <c r="AO236" s="1"/>
      <c r="AR236" s="1"/>
      <c r="AU236" s="1"/>
    </row>
    <row r="237" spans="38:47" x14ac:dyDescent="0.25">
      <c r="AL237" s="1"/>
      <c r="AO237" s="1"/>
      <c r="AR237" s="1"/>
      <c r="AU237" s="1"/>
    </row>
    <row r="238" spans="38:47" x14ac:dyDescent="0.25">
      <c r="AL238" s="1"/>
      <c r="AO238" s="1"/>
      <c r="AR238" s="1"/>
      <c r="AU238" s="1"/>
    </row>
    <row r="239" spans="38:47" x14ac:dyDescent="0.25">
      <c r="AL239" s="1"/>
      <c r="AO239" s="1"/>
      <c r="AR239" s="1"/>
      <c r="AU239" s="1"/>
    </row>
    <row r="240" spans="38:47" x14ac:dyDescent="0.25">
      <c r="AL240" s="1"/>
      <c r="AO240" s="1"/>
      <c r="AR240" s="1"/>
      <c r="AU240" s="1"/>
    </row>
    <row r="241" spans="38:47" x14ac:dyDescent="0.25">
      <c r="AL241" s="1"/>
      <c r="AO241" s="1"/>
      <c r="AR241" s="1"/>
      <c r="AU241" s="1"/>
    </row>
    <row r="242" spans="38:47" x14ac:dyDescent="0.25">
      <c r="AL242" s="1"/>
      <c r="AO242" s="1"/>
      <c r="AR242" s="1"/>
      <c r="AU242" s="1"/>
    </row>
    <row r="243" spans="38:47" x14ac:dyDescent="0.25">
      <c r="AL243" s="1"/>
      <c r="AO243" s="1"/>
      <c r="AR243" s="1"/>
      <c r="AU243" s="1"/>
    </row>
    <row r="244" spans="38:47" x14ac:dyDescent="0.25">
      <c r="AL244" s="1"/>
      <c r="AO244" s="1"/>
      <c r="AR244" s="1"/>
      <c r="AU244" s="1"/>
    </row>
    <row r="245" spans="38:47" x14ac:dyDescent="0.25">
      <c r="AL245" s="1"/>
      <c r="AO245" s="1"/>
      <c r="AR245" s="1"/>
      <c r="AU245" s="1"/>
    </row>
    <row r="246" spans="38:47" x14ac:dyDescent="0.25">
      <c r="AL246" s="1"/>
      <c r="AO246" s="1"/>
      <c r="AR246" s="1"/>
      <c r="AU246" s="1"/>
    </row>
    <row r="247" spans="38:47" x14ac:dyDescent="0.25">
      <c r="AL247" s="1"/>
      <c r="AO247" s="1"/>
      <c r="AR247" s="1"/>
      <c r="AU247" s="1"/>
    </row>
    <row r="248" spans="38:47" x14ac:dyDescent="0.25">
      <c r="AL248" s="1"/>
      <c r="AO248" s="1"/>
      <c r="AR248" s="1"/>
      <c r="AU248" s="1"/>
    </row>
    <row r="249" spans="38:47" x14ac:dyDescent="0.25">
      <c r="AL249" s="1"/>
      <c r="AO249" s="1"/>
      <c r="AR249" s="1"/>
      <c r="AU249" s="1"/>
    </row>
    <row r="250" spans="38:47" x14ac:dyDescent="0.25">
      <c r="AL250" s="1"/>
      <c r="AO250" s="1"/>
      <c r="AR250" s="1"/>
      <c r="AU250" s="1"/>
    </row>
    <row r="251" spans="38:47" x14ac:dyDescent="0.25">
      <c r="AL251" s="1"/>
      <c r="AO251" s="1"/>
      <c r="AR251" s="1"/>
      <c r="AU251" s="1"/>
    </row>
    <row r="252" spans="38:47" x14ac:dyDescent="0.25">
      <c r="AL252" s="1"/>
      <c r="AO252" s="1"/>
      <c r="AR252" s="1"/>
      <c r="AU252" s="1"/>
    </row>
    <row r="253" spans="38:47" x14ac:dyDescent="0.25">
      <c r="AL253" s="1"/>
      <c r="AO253" s="1"/>
      <c r="AR253" s="1"/>
      <c r="AU253" s="1"/>
    </row>
    <row r="254" spans="38:47" x14ac:dyDescent="0.25">
      <c r="AL254" s="1"/>
      <c r="AO254" s="1"/>
      <c r="AR254" s="1"/>
      <c r="AU254" s="1"/>
    </row>
    <row r="255" spans="38:47" x14ac:dyDescent="0.25">
      <c r="AL255" s="1"/>
      <c r="AO255" s="1"/>
      <c r="AR255" s="1"/>
      <c r="AU255" s="1"/>
    </row>
    <row r="256" spans="38:47" x14ac:dyDescent="0.25">
      <c r="AL256" s="1"/>
      <c r="AO256" s="1"/>
      <c r="AR256" s="1"/>
      <c r="AU256" s="1"/>
    </row>
    <row r="257" spans="38:47" x14ac:dyDescent="0.25">
      <c r="AL257" s="1"/>
      <c r="AO257" s="1"/>
      <c r="AR257" s="1"/>
      <c r="AU257" s="1"/>
    </row>
    <row r="258" spans="38:47" x14ac:dyDescent="0.25">
      <c r="AL258" s="1"/>
      <c r="AO258" s="1"/>
      <c r="AR258" s="1"/>
      <c r="AU258" s="1"/>
    </row>
    <row r="259" spans="38:47" x14ac:dyDescent="0.25">
      <c r="AL259" s="1"/>
      <c r="AO259" s="1"/>
      <c r="AR259" s="1"/>
      <c r="AU259" s="1"/>
    </row>
    <row r="260" spans="38:47" x14ac:dyDescent="0.25">
      <c r="AL260" s="1"/>
      <c r="AO260" s="1"/>
      <c r="AR260" s="1"/>
      <c r="AU260" s="1"/>
    </row>
    <row r="261" spans="38:47" x14ac:dyDescent="0.25">
      <c r="AL261" s="1"/>
      <c r="AO261" s="1"/>
      <c r="AR261" s="1"/>
      <c r="AU261" s="1"/>
    </row>
    <row r="262" spans="38:47" x14ac:dyDescent="0.25">
      <c r="AL262" s="1"/>
      <c r="AO262" s="1"/>
      <c r="AR262" s="1"/>
      <c r="AU262" s="1"/>
    </row>
    <row r="263" spans="38:47" x14ac:dyDescent="0.25">
      <c r="AL263" s="1"/>
      <c r="AO263" s="1"/>
      <c r="AR263" s="1"/>
      <c r="AU263" s="1"/>
    </row>
    <row r="264" spans="38:47" x14ac:dyDescent="0.25">
      <c r="AL264" s="1"/>
      <c r="AO264" s="1"/>
      <c r="AR264" s="1"/>
      <c r="AU264" s="1"/>
    </row>
    <row r="265" spans="38:47" x14ac:dyDescent="0.25">
      <c r="AL265" s="1"/>
      <c r="AO265" s="1"/>
      <c r="AR265" s="1"/>
      <c r="AU265" s="1"/>
    </row>
    <row r="266" spans="38:47" x14ac:dyDescent="0.25">
      <c r="AL266" s="1"/>
      <c r="AO266" s="1"/>
      <c r="AR266" s="1"/>
      <c r="AU266" s="1"/>
    </row>
    <row r="267" spans="38:47" x14ac:dyDescent="0.25">
      <c r="AL267" s="1"/>
      <c r="AO267" s="1"/>
      <c r="AR267" s="1"/>
      <c r="AU267" s="1"/>
    </row>
    <row r="268" spans="38:47" x14ac:dyDescent="0.25">
      <c r="AL268" s="1"/>
      <c r="AO268" s="1"/>
      <c r="AR268" s="1"/>
      <c r="AU268" s="1"/>
    </row>
    <row r="269" spans="38:47" x14ac:dyDescent="0.25">
      <c r="AL269" s="1"/>
      <c r="AO269" s="1"/>
      <c r="AR269" s="1"/>
      <c r="AU269" s="1"/>
    </row>
    <row r="270" spans="38:47" x14ac:dyDescent="0.25">
      <c r="AL270" s="1"/>
      <c r="AO270" s="1"/>
      <c r="AR270" s="1"/>
      <c r="AU270" s="1"/>
    </row>
    <row r="271" spans="38:47" x14ac:dyDescent="0.25">
      <c r="AL271" s="1"/>
      <c r="AO271" s="1"/>
      <c r="AR271" s="1"/>
      <c r="AU271" s="1"/>
    </row>
    <row r="272" spans="38:47" x14ac:dyDescent="0.25">
      <c r="AL272" s="1"/>
      <c r="AO272" s="1"/>
      <c r="AR272" s="1"/>
      <c r="AU272" s="1"/>
    </row>
    <row r="273" spans="38:47" x14ac:dyDescent="0.25">
      <c r="AL273" s="1"/>
      <c r="AO273" s="1"/>
      <c r="AR273" s="1"/>
      <c r="AU273" s="1"/>
    </row>
    <row r="274" spans="38:47" x14ac:dyDescent="0.25">
      <c r="AL274" s="1"/>
      <c r="AO274" s="1"/>
      <c r="AR274" s="1"/>
      <c r="AU274" s="1"/>
    </row>
    <row r="275" spans="38:47" x14ac:dyDescent="0.25">
      <c r="AL275" s="1"/>
      <c r="AO275" s="1"/>
      <c r="AR275" s="1"/>
      <c r="AU275" s="1"/>
    </row>
    <row r="276" spans="38:47" x14ac:dyDescent="0.25">
      <c r="AL276" s="1"/>
      <c r="AO276" s="1"/>
      <c r="AR276" s="1"/>
      <c r="AU276" s="1"/>
    </row>
    <row r="277" spans="38:47" x14ac:dyDescent="0.25">
      <c r="AL277" s="1"/>
      <c r="AO277" s="1"/>
      <c r="AR277" s="1"/>
      <c r="AU277" s="1"/>
    </row>
    <row r="278" spans="38:47" x14ac:dyDescent="0.25">
      <c r="AL278" s="1"/>
      <c r="AO278" s="1"/>
      <c r="AR278" s="1"/>
      <c r="AU278" s="1"/>
    </row>
    <row r="279" spans="38:47" x14ac:dyDescent="0.25">
      <c r="AL279" s="1"/>
      <c r="AO279" s="1"/>
      <c r="AR279" s="1"/>
      <c r="AU279" s="1"/>
    </row>
    <row r="280" spans="38:47" x14ac:dyDescent="0.25">
      <c r="AL280" s="1"/>
      <c r="AO280" s="1"/>
      <c r="AR280" s="1"/>
      <c r="AU280" s="1"/>
    </row>
    <row r="281" spans="38:47" x14ac:dyDescent="0.25">
      <c r="AL281" s="1"/>
      <c r="AO281" s="1"/>
      <c r="AR281" s="1"/>
      <c r="AU281" s="1"/>
    </row>
    <row r="282" spans="38:47" x14ac:dyDescent="0.25">
      <c r="AL282" s="1"/>
      <c r="AO282" s="1"/>
      <c r="AR282" s="1"/>
      <c r="AU282" s="1"/>
    </row>
    <row r="283" spans="38:47" x14ac:dyDescent="0.25">
      <c r="AL283" s="1"/>
      <c r="AO283" s="1"/>
      <c r="AR283" s="1"/>
      <c r="AU283" s="1"/>
    </row>
    <row r="284" spans="38:47" x14ac:dyDescent="0.25">
      <c r="AL284" s="1"/>
      <c r="AO284" s="1"/>
      <c r="AR284" s="1"/>
      <c r="AU284" s="1"/>
    </row>
    <row r="285" spans="38:47" x14ac:dyDescent="0.25">
      <c r="AL285" s="1"/>
      <c r="AO285" s="1"/>
      <c r="AR285" s="1"/>
      <c r="AU285" s="1"/>
    </row>
    <row r="286" spans="38:47" x14ac:dyDescent="0.25">
      <c r="AL286" s="1"/>
      <c r="AO286" s="1"/>
      <c r="AR286" s="1"/>
      <c r="AU286" s="1"/>
    </row>
    <row r="287" spans="38:47" x14ac:dyDescent="0.25">
      <c r="AL287" s="1"/>
      <c r="AO287" s="1"/>
      <c r="AR287" s="1"/>
      <c r="AU287" s="1"/>
    </row>
    <row r="288" spans="38:47" x14ac:dyDescent="0.25">
      <c r="AL288" s="1"/>
      <c r="AO288" s="1"/>
      <c r="AR288" s="1"/>
      <c r="AU288" s="1"/>
    </row>
    <row r="289" spans="38:47" x14ac:dyDescent="0.25">
      <c r="AL289" s="1"/>
      <c r="AO289" s="1"/>
      <c r="AR289" s="1"/>
      <c r="AU289" s="1"/>
    </row>
    <row r="290" spans="38:47" x14ac:dyDescent="0.25">
      <c r="AL290" s="1"/>
      <c r="AO290" s="1"/>
      <c r="AR290" s="1"/>
      <c r="AU290" s="1"/>
    </row>
    <row r="291" spans="38:47" x14ac:dyDescent="0.25">
      <c r="AL291" s="1"/>
      <c r="AO291" s="1"/>
      <c r="AR291" s="1"/>
      <c r="AU291" s="1"/>
    </row>
    <row r="292" spans="38:47" x14ac:dyDescent="0.25">
      <c r="AL292" s="1"/>
      <c r="AO292" s="1"/>
      <c r="AR292" s="1"/>
      <c r="AU292" s="1"/>
    </row>
    <row r="293" spans="38:47" x14ac:dyDescent="0.25">
      <c r="AL293" s="1"/>
      <c r="AO293" s="1"/>
      <c r="AR293" s="1"/>
      <c r="AU293" s="1"/>
    </row>
    <row r="294" spans="38:47" x14ac:dyDescent="0.25">
      <c r="AL294" s="1"/>
      <c r="AO294" s="1"/>
      <c r="AR294" s="1"/>
      <c r="AU294" s="1"/>
    </row>
    <row r="295" spans="38:47" x14ac:dyDescent="0.25">
      <c r="AL295" s="1"/>
      <c r="AO295" s="1"/>
      <c r="AR295" s="1"/>
      <c r="AU295" s="1"/>
    </row>
    <row r="296" spans="38:47" x14ac:dyDescent="0.25">
      <c r="AL296" s="1"/>
      <c r="AO296" s="1"/>
      <c r="AR296" s="1"/>
      <c r="AU296" s="1"/>
    </row>
    <row r="297" spans="38:47" x14ac:dyDescent="0.25">
      <c r="AL297" s="1"/>
      <c r="AO297" s="1"/>
      <c r="AR297" s="1"/>
      <c r="AU297" s="1"/>
    </row>
    <row r="298" spans="38:47" x14ac:dyDescent="0.25">
      <c r="AL298" s="1"/>
      <c r="AO298" s="1"/>
      <c r="AR298" s="1"/>
      <c r="AU298" s="1"/>
    </row>
    <row r="299" spans="38:47" x14ac:dyDescent="0.25">
      <c r="AL299" s="1"/>
      <c r="AO299" s="1"/>
      <c r="AR299" s="1"/>
      <c r="AU299" s="1"/>
    </row>
    <row r="300" spans="38:47" x14ac:dyDescent="0.25">
      <c r="AL300" s="1"/>
      <c r="AO300" s="1"/>
      <c r="AR300" s="1"/>
      <c r="AU300" s="1"/>
    </row>
    <row r="301" spans="38:47" x14ac:dyDescent="0.25">
      <c r="AL301" s="1"/>
      <c r="AO301" s="1"/>
      <c r="AR301" s="1"/>
      <c r="AU301" s="1"/>
    </row>
    <row r="302" spans="38:47" x14ac:dyDescent="0.25">
      <c r="AL302" s="1"/>
      <c r="AO302" s="1"/>
      <c r="AR302" s="1"/>
      <c r="AU302" s="1"/>
    </row>
    <row r="303" spans="38:47" x14ac:dyDescent="0.25">
      <c r="AL303" s="1"/>
      <c r="AO303" s="1"/>
      <c r="AR303" s="1"/>
      <c r="AU303" s="1"/>
    </row>
    <row r="304" spans="38:47" x14ac:dyDescent="0.25">
      <c r="AL304" s="1"/>
      <c r="AO304" s="1"/>
      <c r="AR304" s="1"/>
      <c r="AU304" s="1"/>
    </row>
    <row r="305" spans="38:47" x14ac:dyDescent="0.25">
      <c r="AL305" s="1"/>
      <c r="AO305" s="1"/>
      <c r="AR305" s="1"/>
      <c r="AU305" s="1"/>
    </row>
    <row r="306" spans="38:47" x14ac:dyDescent="0.25">
      <c r="AL306" s="1"/>
      <c r="AO306" s="1"/>
      <c r="AR306" s="1"/>
      <c r="AU306" s="1"/>
    </row>
    <row r="307" spans="38:47" x14ac:dyDescent="0.25">
      <c r="AL307" s="1"/>
      <c r="AO307" s="1"/>
      <c r="AR307" s="1"/>
      <c r="AU307" s="1"/>
    </row>
    <row r="308" spans="38:47" x14ac:dyDescent="0.25">
      <c r="AL308" s="1"/>
      <c r="AO308" s="1"/>
      <c r="AR308" s="1"/>
      <c r="AU308" s="1"/>
    </row>
    <row r="309" spans="38:47" x14ac:dyDescent="0.25">
      <c r="AL309" s="1"/>
      <c r="AO309" s="1"/>
      <c r="AR309" s="1"/>
      <c r="AU309" s="1"/>
    </row>
    <row r="310" spans="38:47" x14ac:dyDescent="0.25">
      <c r="AL310" s="1"/>
      <c r="AO310" s="1"/>
      <c r="AR310" s="1"/>
      <c r="AU310" s="1"/>
    </row>
    <row r="311" spans="38:47" x14ac:dyDescent="0.25">
      <c r="AL311" s="1"/>
      <c r="AO311" s="1"/>
      <c r="AR311" s="1"/>
      <c r="AU311" s="1"/>
    </row>
    <row r="312" spans="38:47" x14ac:dyDescent="0.25">
      <c r="AL312" s="1"/>
      <c r="AO312" s="1"/>
      <c r="AR312" s="1"/>
      <c r="AU312" s="1"/>
    </row>
    <row r="313" spans="38:47" x14ac:dyDescent="0.25">
      <c r="AL313" s="1"/>
      <c r="AO313" s="1"/>
      <c r="AR313" s="1"/>
      <c r="AU313" s="1"/>
    </row>
    <row r="314" spans="38:47" x14ac:dyDescent="0.25">
      <c r="AL314" s="1"/>
      <c r="AO314" s="1"/>
      <c r="AR314" s="1"/>
      <c r="AU314" s="1"/>
    </row>
    <row r="315" spans="38:47" x14ac:dyDescent="0.25">
      <c r="AL315" s="1"/>
      <c r="AO315" s="1"/>
      <c r="AR315" s="1"/>
      <c r="AU315" s="1"/>
    </row>
    <row r="316" spans="38:47" x14ac:dyDescent="0.25">
      <c r="AL316" s="1"/>
      <c r="AO316" s="1"/>
      <c r="AR316" s="1"/>
      <c r="AU316" s="1"/>
    </row>
    <row r="317" spans="38:47" x14ac:dyDescent="0.25">
      <c r="AL317" s="1"/>
      <c r="AO317" s="1"/>
      <c r="AR317" s="1"/>
      <c r="AU317" s="1"/>
    </row>
    <row r="318" spans="38:47" x14ac:dyDescent="0.25">
      <c r="AL318" s="1"/>
      <c r="AO318" s="1"/>
      <c r="AR318" s="1"/>
      <c r="AU318" s="1"/>
    </row>
    <row r="319" spans="38:47" x14ac:dyDescent="0.25">
      <c r="AL319" s="1"/>
      <c r="AO319" s="1"/>
      <c r="AR319" s="1"/>
      <c r="AU319" s="1"/>
    </row>
    <row r="320" spans="38:47" x14ac:dyDescent="0.25">
      <c r="AL320" s="1"/>
      <c r="AO320" s="1"/>
      <c r="AR320" s="1"/>
      <c r="AU320" s="1"/>
    </row>
    <row r="321" spans="38:47" x14ac:dyDescent="0.25">
      <c r="AL321" s="1"/>
      <c r="AO321" s="1"/>
      <c r="AR321" s="1"/>
      <c r="AU321" s="1"/>
    </row>
    <row r="322" spans="38:47" x14ac:dyDescent="0.25">
      <c r="AL322" s="1"/>
      <c r="AO322" s="1"/>
      <c r="AR322" s="1"/>
      <c r="AU322" s="1"/>
    </row>
    <row r="323" spans="38:47" x14ac:dyDescent="0.25">
      <c r="AL323" s="1"/>
      <c r="AO323" s="1"/>
      <c r="AR323" s="1"/>
      <c r="AU323" s="1"/>
    </row>
    <row r="324" spans="38:47" x14ac:dyDescent="0.25">
      <c r="AL324" s="1"/>
      <c r="AO324" s="1"/>
      <c r="AR324" s="1"/>
      <c r="AU324" s="1"/>
    </row>
    <row r="325" spans="38:47" x14ac:dyDescent="0.25">
      <c r="AL325" s="1"/>
      <c r="AO325" s="1"/>
      <c r="AR325" s="1"/>
      <c r="AU325" s="1"/>
    </row>
    <row r="326" spans="38:47" x14ac:dyDescent="0.25">
      <c r="AL326" s="1"/>
      <c r="AO326" s="1"/>
      <c r="AR326" s="1"/>
      <c r="AU326" s="1"/>
    </row>
    <row r="327" spans="38:47" x14ac:dyDescent="0.25">
      <c r="AL327" s="1"/>
      <c r="AO327" s="1"/>
      <c r="AR327" s="1"/>
      <c r="AU327" s="1"/>
    </row>
    <row r="328" spans="38:47" x14ac:dyDescent="0.25">
      <c r="AL328" s="1"/>
      <c r="AO328" s="1"/>
      <c r="AR328" s="1"/>
      <c r="AU328" s="1"/>
    </row>
    <row r="329" spans="38:47" x14ac:dyDescent="0.25">
      <c r="AL329" s="1"/>
      <c r="AO329" s="1"/>
      <c r="AR329" s="1"/>
      <c r="AU329" s="1"/>
    </row>
    <row r="330" spans="38:47" x14ac:dyDescent="0.25">
      <c r="AL330" s="1"/>
      <c r="AO330" s="1"/>
      <c r="AR330" s="1"/>
      <c r="AU330" s="1"/>
    </row>
    <row r="331" spans="38:47" x14ac:dyDescent="0.25">
      <c r="AL331" s="1"/>
      <c r="AO331" s="1"/>
      <c r="AR331" s="1"/>
      <c r="AU331" s="1"/>
    </row>
    <row r="332" spans="38:47" x14ac:dyDescent="0.25">
      <c r="AL332" s="1"/>
      <c r="AO332" s="1"/>
      <c r="AR332" s="1"/>
      <c r="AU332" s="1"/>
    </row>
    <row r="333" spans="38:47" x14ac:dyDescent="0.25">
      <c r="AL333" s="1"/>
      <c r="AO333" s="1"/>
      <c r="AR333" s="1"/>
      <c r="AU333" s="1"/>
    </row>
    <row r="334" spans="38:47" x14ac:dyDescent="0.25">
      <c r="AL334" s="1"/>
      <c r="AO334" s="1"/>
      <c r="AR334" s="1"/>
      <c r="AU334" s="1"/>
    </row>
    <row r="335" spans="38:47" x14ac:dyDescent="0.25">
      <c r="AL335" s="1"/>
      <c r="AO335" s="1"/>
      <c r="AR335" s="1"/>
      <c r="AU335" s="1"/>
    </row>
    <row r="336" spans="38:47" x14ac:dyDescent="0.25">
      <c r="AL336" s="1"/>
      <c r="AO336" s="1"/>
      <c r="AR336" s="1"/>
      <c r="AU336" s="1"/>
    </row>
    <row r="337" spans="38:47" x14ac:dyDescent="0.25">
      <c r="AL337" s="1"/>
      <c r="AO337" s="1"/>
      <c r="AR337" s="1"/>
      <c r="AU337" s="1"/>
    </row>
    <row r="338" spans="38:47" x14ac:dyDescent="0.25">
      <c r="AL338" s="1"/>
      <c r="AO338" s="1"/>
      <c r="AR338" s="1"/>
      <c r="AU338" s="1"/>
    </row>
    <row r="339" spans="38:47" x14ac:dyDescent="0.25">
      <c r="AL339" s="1"/>
      <c r="AO339" s="1"/>
      <c r="AR339" s="1"/>
      <c r="AU339" s="1"/>
    </row>
    <row r="340" spans="38:47" x14ac:dyDescent="0.25">
      <c r="AL340" s="1"/>
      <c r="AO340" s="1"/>
      <c r="AR340" s="1"/>
      <c r="AU340" s="1"/>
    </row>
    <row r="341" spans="38:47" x14ac:dyDescent="0.25">
      <c r="AL341" s="1"/>
      <c r="AO341" s="1"/>
      <c r="AR341" s="1"/>
      <c r="AU341" s="1"/>
    </row>
    <row r="342" spans="38:47" x14ac:dyDescent="0.25">
      <c r="AL342" s="1"/>
      <c r="AO342" s="1"/>
      <c r="AR342" s="1"/>
      <c r="AU342" s="1"/>
    </row>
    <row r="343" spans="38:47" x14ac:dyDescent="0.25">
      <c r="AL343" s="1"/>
      <c r="AO343" s="1"/>
      <c r="AR343" s="1"/>
      <c r="AU343" s="1"/>
    </row>
  </sheetData>
  <mergeCells count="3">
    <mergeCell ref="U5:V5"/>
    <mergeCell ref="U2:V2"/>
    <mergeCell ref="U8:V8"/>
  </mergeCells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8924A-5B30-40B4-9D22-07B8545A4BD9}">
  <sheetPr codeName="Sheet4"/>
  <dimension ref="U1:AM48"/>
  <sheetViews>
    <sheetView topLeftCell="A7" zoomScale="85" zoomScaleNormal="85" workbookViewId="0">
      <selection activeCell="U23" sqref="U23"/>
    </sheetView>
  </sheetViews>
  <sheetFormatPr defaultRowHeight="15" x14ac:dyDescent="0.25"/>
  <cols>
    <col min="21" max="23" width="9.28515625" customWidth="1"/>
    <col min="30" max="37" width="4" bestFit="1" customWidth="1"/>
    <col min="38" max="38" width="13.42578125" style="28" bestFit="1" customWidth="1"/>
    <col min="39" max="39" width="25.140625" bestFit="1" customWidth="1"/>
    <col min="40" max="71" width="4" bestFit="1" customWidth="1"/>
    <col min="72" max="72" width="7.28515625" bestFit="1" customWidth="1"/>
    <col min="73" max="73" width="11.28515625" bestFit="1" customWidth="1"/>
  </cols>
  <sheetData>
    <row r="1" spans="21:39" x14ac:dyDescent="0.25">
      <c r="AL1" s="26" t="s">
        <v>42</v>
      </c>
      <c r="AM1" t="s">
        <v>43</v>
      </c>
    </row>
    <row r="2" spans="21:39" x14ac:dyDescent="0.25">
      <c r="AL2" s="27">
        <v>1400</v>
      </c>
      <c r="AM2" s="1">
        <v>80362.068965517246</v>
      </c>
    </row>
    <row r="3" spans="21:39" x14ac:dyDescent="0.25">
      <c r="AL3" s="27">
        <v>1500</v>
      </c>
      <c r="AM3" s="1">
        <v>50219.512195121955</v>
      </c>
    </row>
    <row r="4" spans="21:39" x14ac:dyDescent="0.25">
      <c r="U4" s="40" t="s">
        <v>44</v>
      </c>
      <c r="V4" s="40"/>
      <c r="W4" s="40"/>
      <c r="AL4" s="27">
        <v>1550</v>
      </c>
      <c r="AM4" s="1">
        <v>26090.909090909096</v>
      </c>
    </row>
    <row r="5" spans="21:39" x14ac:dyDescent="0.25">
      <c r="U5" s="41">
        <f>AVERAGE('Helper Columns'!H:H)</f>
        <v>17266.473724794014</v>
      </c>
      <c r="V5" s="41"/>
      <c r="W5" s="41"/>
      <c r="AL5" s="27">
        <v>1600</v>
      </c>
      <c r="AM5" s="1">
        <v>83782.672811059907</v>
      </c>
    </row>
    <row r="6" spans="21:39" x14ac:dyDescent="0.25">
      <c r="AL6" s="27">
        <v>1650</v>
      </c>
      <c r="AM6" s="1">
        <v>60813.33017077799</v>
      </c>
    </row>
    <row r="7" spans="21:39" x14ac:dyDescent="0.25">
      <c r="U7" s="40" t="s">
        <v>45</v>
      </c>
      <c r="V7" s="40"/>
      <c r="W7" s="40"/>
      <c r="AL7" s="27">
        <v>1700</v>
      </c>
      <c r="AM7" s="1">
        <v>181730.36616161617</v>
      </c>
    </row>
    <row r="8" spans="21:39" x14ac:dyDescent="0.25">
      <c r="U8" s="42">
        <f>AVERAGE('Helper Columns'!I:I)</f>
        <v>6.4101075907400953E-2</v>
      </c>
      <c r="V8" s="42"/>
      <c r="W8" s="42"/>
      <c r="AL8" s="27">
        <v>1750</v>
      </c>
      <c r="AM8" s="1">
        <v>117557.66504536451</v>
      </c>
    </row>
    <row r="9" spans="21:39" x14ac:dyDescent="0.25">
      <c r="AL9" s="27">
        <v>1800</v>
      </c>
      <c r="AM9" s="1">
        <v>125458.35520513359</v>
      </c>
    </row>
    <row r="10" spans="21:39" x14ac:dyDescent="0.25">
      <c r="U10" s="40" t="s">
        <v>46</v>
      </c>
      <c r="V10" s="40"/>
      <c r="W10" s="40"/>
      <c r="AL10" s="27">
        <v>1850</v>
      </c>
      <c r="AM10" s="1">
        <v>147021.82608894375</v>
      </c>
    </row>
    <row r="11" spans="21:39" x14ac:dyDescent="0.25">
      <c r="U11" s="41">
        <f>INDEX('Helper Columns'!A:A,MATCH(MAX('Helper Columns'!H:H),'Helper Columns'!H:H,0))</f>
        <v>5</v>
      </c>
      <c r="V11" s="41"/>
      <c r="W11" s="41"/>
      <c r="AL11" s="27">
        <v>1900</v>
      </c>
      <c r="AM11" s="1">
        <v>84014.055593529294</v>
      </c>
    </row>
    <row r="12" spans="21:39" x14ac:dyDescent="0.25">
      <c r="U12" s="2"/>
      <c r="V12" s="29"/>
      <c r="AL12" s="27">
        <v>1950</v>
      </c>
      <c r="AM12" s="1">
        <v>102592.67248923583</v>
      </c>
    </row>
    <row r="13" spans="21:39" x14ac:dyDescent="0.25">
      <c r="U13" s="40" t="s">
        <v>45</v>
      </c>
      <c r="V13" s="40"/>
      <c r="W13" s="40"/>
      <c r="AL13" s="27">
        <v>2000</v>
      </c>
      <c r="AM13" s="1">
        <v>114509.0410147799</v>
      </c>
    </row>
    <row r="14" spans="21:39" x14ac:dyDescent="0.25">
      <c r="U14" s="41">
        <f>INDEX('Helper Columns'!A:A,MATCH(MAX('Helper Columns'!I:II),'Helper Columns'!I:I,0))</f>
        <v>5</v>
      </c>
      <c r="V14" s="41"/>
      <c r="W14" s="41"/>
      <c r="AL14" s="27">
        <v>2050</v>
      </c>
      <c r="AM14" s="1">
        <v>115348.15348182284</v>
      </c>
    </row>
    <row r="15" spans="21:39" x14ac:dyDescent="0.25">
      <c r="U15" s="2"/>
      <c r="V15" s="29"/>
      <c r="AL15" s="27">
        <v>2100</v>
      </c>
      <c r="AM15" s="1">
        <v>50811.635944700458</v>
      </c>
    </row>
    <row r="16" spans="21:39" x14ac:dyDescent="0.25">
      <c r="U16" s="2"/>
      <c r="V16" s="29"/>
      <c r="AL16" s="27">
        <v>2150</v>
      </c>
      <c r="AM16" s="1">
        <v>26760.995370370372</v>
      </c>
    </row>
    <row r="17" spans="21:39" x14ac:dyDescent="0.25">
      <c r="U17" s="2"/>
      <c r="V17" s="29"/>
      <c r="AL17" s="27">
        <v>2200</v>
      </c>
      <c r="AM17" s="1">
        <v>48437.719466313029</v>
      </c>
    </row>
    <row r="18" spans="21:39" x14ac:dyDescent="0.25">
      <c r="AL18" s="27">
        <v>2250</v>
      </c>
      <c r="AM18" s="1">
        <v>23274.019607843136</v>
      </c>
    </row>
    <row r="19" spans="21:39" x14ac:dyDescent="0.25">
      <c r="AL19" s="27">
        <v>2300</v>
      </c>
      <c r="AM19" s="1">
        <v>17190.222222222223</v>
      </c>
    </row>
    <row r="20" spans="21:39" x14ac:dyDescent="0.25">
      <c r="AL20" s="27">
        <v>2350</v>
      </c>
      <c r="AM20" s="1">
        <v>20509.680134680133</v>
      </c>
    </row>
    <row r="21" spans="21:39" x14ac:dyDescent="0.25">
      <c r="AL21" s="27">
        <v>2400</v>
      </c>
      <c r="AM21" s="1">
        <v>19224.290793407126</v>
      </c>
    </row>
    <row r="22" spans="21:39" x14ac:dyDescent="0.25">
      <c r="AL22" s="27">
        <v>2450</v>
      </c>
      <c r="AM22" s="1">
        <v>18274.488304093567</v>
      </c>
    </row>
    <row r="23" spans="21:39" x14ac:dyDescent="0.25">
      <c r="AL23" s="27">
        <v>2500</v>
      </c>
      <c r="AM23" s="1">
        <v>13935.000000000002</v>
      </c>
    </row>
    <row r="24" spans="21:39" x14ac:dyDescent="0.25">
      <c r="AL24" s="27">
        <v>2550</v>
      </c>
      <c r="AM24" s="1">
        <v>16436.858974358976</v>
      </c>
    </row>
    <row r="25" spans="21:39" x14ac:dyDescent="0.25">
      <c r="AL25" s="27">
        <v>2600</v>
      </c>
      <c r="AM25" s="1">
        <v>12463.897946751713</v>
      </c>
    </row>
    <row r="26" spans="21:39" x14ac:dyDescent="0.25">
      <c r="AL26" s="27">
        <v>2650</v>
      </c>
      <c r="AM26" s="1">
        <v>14904.478458049885</v>
      </c>
    </row>
    <row r="27" spans="21:39" x14ac:dyDescent="0.25">
      <c r="AL27" s="27">
        <v>2700</v>
      </c>
      <c r="AM27" s="1">
        <v>7631.3364055299544</v>
      </c>
    </row>
    <row r="28" spans="21:39" x14ac:dyDescent="0.25">
      <c r="AL28" s="27">
        <v>2750</v>
      </c>
      <c r="AM28" s="1">
        <v>13610.858585858587</v>
      </c>
    </row>
    <row r="29" spans="21:39" x14ac:dyDescent="0.25">
      <c r="AL29" s="27">
        <v>2800</v>
      </c>
      <c r="AM29" s="1">
        <v>6963.0769230769229</v>
      </c>
    </row>
    <row r="30" spans="21:39" x14ac:dyDescent="0.25">
      <c r="AL30" s="27">
        <v>2850</v>
      </c>
      <c r="AM30" s="1">
        <v>12507.019927536232</v>
      </c>
    </row>
    <row r="31" spans="21:39" x14ac:dyDescent="0.25">
      <c r="AL31" s="27">
        <v>2900</v>
      </c>
      <c r="AM31" s="1">
        <v>6393.3823529411766</v>
      </c>
    </row>
    <row r="32" spans="21:39" x14ac:dyDescent="0.25">
      <c r="AL32" s="27">
        <v>2950</v>
      </c>
      <c r="AM32" s="1">
        <v>11556.168300653593</v>
      </c>
    </row>
    <row r="33" spans="38:39" x14ac:dyDescent="0.25">
      <c r="AL33" s="27">
        <v>3000</v>
      </c>
      <c r="AM33" s="1">
        <v>5903.065451532726</v>
      </c>
    </row>
    <row r="34" spans="38:39" x14ac:dyDescent="0.25">
      <c r="AL34" s="27">
        <v>3050</v>
      </c>
      <c r="AM34" s="1">
        <v>10730.185185185186</v>
      </c>
    </row>
    <row r="35" spans="38:39" x14ac:dyDescent="0.25">
      <c r="AL35" s="27">
        <v>3100</v>
      </c>
      <c r="AM35" s="1">
        <v>5477.4774774774769</v>
      </c>
    </row>
    <row r="36" spans="38:39" x14ac:dyDescent="0.25">
      <c r="AL36" s="27">
        <v>3150</v>
      </c>
      <c r="AM36" s="1">
        <v>10007.25371120108</v>
      </c>
    </row>
    <row r="37" spans="38:39" x14ac:dyDescent="0.25">
      <c r="AL37" s="27">
        <v>3200</v>
      </c>
      <c r="AM37" s="1">
        <v>5105.2631578947367</v>
      </c>
    </row>
    <row r="38" spans="38:39" x14ac:dyDescent="0.25">
      <c r="AL38" s="27">
        <v>3250</v>
      </c>
      <c r="AM38" s="1">
        <v>9370.2160493827159</v>
      </c>
    </row>
    <row r="39" spans="38:39" x14ac:dyDescent="0.25">
      <c r="AL39" s="27">
        <v>3300</v>
      </c>
      <c r="AM39" s="1">
        <v>4777.5</v>
      </c>
    </row>
    <row r="40" spans="38:39" x14ac:dyDescent="0.25">
      <c r="AL40" s="27">
        <v>3350</v>
      </c>
      <c r="AM40" s="1">
        <v>8805.4138321995451</v>
      </c>
    </row>
    <row r="41" spans="38:39" x14ac:dyDescent="0.25">
      <c r="AL41" s="27">
        <v>3400</v>
      </c>
      <c r="AM41" s="1">
        <v>4487.091222030981</v>
      </c>
    </row>
    <row r="42" spans="38:39" x14ac:dyDescent="0.25">
      <c r="AL42" s="27">
        <v>3450</v>
      </c>
      <c r="AM42" s="1">
        <v>8301.854754440963</v>
      </c>
    </row>
    <row r="43" spans="38:39" x14ac:dyDescent="0.25">
      <c r="AL43" s="27">
        <v>3500</v>
      </c>
      <c r="AM43" s="1">
        <v>4228.3298097251591</v>
      </c>
    </row>
    <row r="44" spans="38:39" x14ac:dyDescent="0.25">
      <c r="AL44" s="27">
        <v>3550</v>
      </c>
      <c r="AM44" s="1">
        <v>7850.6038647342993</v>
      </c>
    </row>
    <row r="45" spans="38:39" x14ac:dyDescent="0.25">
      <c r="AL45" s="27">
        <v>3600</v>
      </c>
      <c r="AM45" s="1">
        <v>3996.5803615046407</v>
      </c>
    </row>
    <row r="46" spans="38:39" x14ac:dyDescent="0.25">
      <c r="AL46" s="27">
        <v>3650</v>
      </c>
      <c r="AM46" s="1">
        <v>3701.6129032258063</v>
      </c>
    </row>
    <row r="47" spans="38:39" x14ac:dyDescent="0.25">
      <c r="AL47" s="27">
        <v>3750</v>
      </c>
      <c r="AM47" s="1">
        <v>3519.1666666666665</v>
      </c>
    </row>
    <row r="48" spans="38:39" x14ac:dyDescent="0.25">
      <c r="AL48" s="27" t="s">
        <v>29</v>
      </c>
      <c r="AM48" s="1">
        <v>1726647.3724794011</v>
      </c>
    </row>
  </sheetData>
  <mergeCells count="8">
    <mergeCell ref="U14:W14"/>
    <mergeCell ref="U4:W4"/>
    <mergeCell ref="U7:W7"/>
    <mergeCell ref="U10:W10"/>
    <mergeCell ref="U13:W13"/>
    <mergeCell ref="U5:W5"/>
    <mergeCell ref="U8:W8"/>
    <mergeCell ref="U11:W11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83542-3022-4ABE-99DC-7448F46E00F4}">
  <sheetPr codeName="Sheet5"/>
  <dimension ref="A1:F6"/>
  <sheetViews>
    <sheetView zoomScale="70" zoomScaleNormal="70" workbookViewId="0">
      <selection activeCell="I5" sqref="I5"/>
    </sheetView>
  </sheetViews>
  <sheetFormatPr defaultRowHeight="15" x14ac:dyDescent="0.25"/>
  <cols>
    <col min="1" max="6" width="20.7109375" customWidth="1"/>
  </cols>
  <sheetData>
    <row r="1" spans="1:6" x14ac:dyDescent="0.25">
      <c r="A1" s="11"/>
      <c r="B1" s="15" t="str">
        <f>Table3[[#Headers],[Age (years)]]</f>
        <v>Age (years)</v>
      </c>
      <c r="C1" s="16" t="str">
        <f>Table3[[#Headers],[Weight (kg)]]</f>
        <v>Weight (kg)</v>
      </c>
      <c r="D1" s="15" t="str">
        <f>Table3[[#Headers],[Muzzle Velocity (m/s)]]</f>
        <v>Muzzle Velocity (m/s)</v>
      </c>
      <c r="E1" s="15" t="str">
        <f>Table3[[#Headers],[Max Range (m)]]</f>
        <v>Max Range (m)</v>
      </c>
      <c r="F1" s="17" t="str">
        <f>Table3[[#Headers],[Price]]</f>
        <v>Price</v>
      </c>
    </row>
    <row r="2" spans="1:6" ht="105" customHeight="1" x14ac:dyDescent="0.25">
      <c r="A2" s="12" t="str">
        <f>Table3[[#Headers],[Age (years)]]</f>
        <v>Age (years)</v>
      </c>
      <c r="B2" s="38">
        <f>CORREL(Table3[Age (years)],Table3[Age (years)])</f>
        <v>1</v>
      </c>
      <c r="C2" s="38">
        <f>CORREL(Table3[Weight (kg)],Table3[Age (years)])</f>
        <v>0.99605170755012595</v>
      </c>
      <c r="D2" s="38">
        <f>CORREL(Table3[Muzzle Velocity (m/s)],Table3[Age (years)])</f>
        <v>0.98578620028382524</v>
      </c>
      <c r="E2" s="38">
        <f>CORREL(Table3[Max Range (m)],Table3[Age (years)])</f>
        <v>0.97972186230753633</v>
      </c>
      <c r="F2" s="38">
        <f>CORREL(Table3[Price],Table3[Age (years)])</f>
        <v>0.87993360693090816</v>
      </c>
    </row>
    <row r="3" spans="1:6" ht="105" customHeight="1" x14ac:dyDescent="0.25">
      <c r="A3" s="13" t="str">
        <f>Table3[[#Headers],[Weight (kg)]]</f>
        <v>Weight (kg)</v>
      </c>
      <c r="B3" s="38">
        <f>CORREL(Table3[Age (years)],Table3[Weight (kg)])</f>
        <v>0.99605170755012595</v>
      </c>
      <c r="C3" s="38">
        <f>CORREL(Table3[Weight (kg)],Table3[Weight (kg)])</f>
        <v>0.99999999999999989</v>
      </c>
      <c r="D3" s="38">
        <f>CORREL(Table3[Muzzle Velocity (m/s)],Table3[Weight (kg)])</f>
        <v>0.99051818451695794</v>
      </c>
      <c r="E3" s="38">
        <f>CORREL(Table3[Max Range (m)],Table3[Weight (kg)])</f>
        <v>0.98429253292206276</v>
      </c>
      <c r="F3" s="38">
        <f>CORREL(Table3[Price],Table3[Weight (kg)])</f>
        <v>0.89169336265803401</v>
      </c>
    </row>
    <row r="4" spans="1:6" ht="105" customHeight="1" x14ac:dyDescent="0.25">
      <c r="A4" s="12" t="str">
        <f>Table3[[#Headers],[Muzzle Velocity (m/s)]]</f>
        <v>Muzzle Velocity (m/s)</v>
      </c>
      <c r="B4" s="38">
        <f>CORREL(Table3[Age (years)],Table3[Muzzle Velocity (m/s)])</f>
        <v>0.98578620028382524</v>
      </c>
      <c r="C4" s="38">
        <f>CORREL(Table3[Weight (kg)],Table3[Muzzle Velocity (m/s)])</f>
        <v>0.99051818451695794</v>
      </c>
      <c r="D4" s="38">
        <f>CORREL(Table3[Muzzle Velocity (m/s)],Table3[Muzzle Velocity (m/s)])</f>
        <v>1.0000000000000002</v>
      </c>
      <c r="E4" s="38">
        <f>CORREL(Table3[Max Range (m)],Table3[Muzzle Velocity (m/s)])</f>
        <v>0.99093685865796277</v>
      </c>
      <c r="F4" s="38">
        <f>CORREL(Table3[Price],Table3[Muzzle Velocity (m/s)])</f>
        <v>0.92071283549419547</v>
      </c>
    </row>
    <row r="5" spans="1:6" ht="105" customHeight="1" x14ac:dyDescent="0.25">
      <c r="A5" s="12" t="str">
        <f>Table3[[#Headers],[Max Range (m)]]</f>
        <v>Max Range (m)</v>
      </c>
      <c r="B5" s="38">
        <f>CORREL(Table3[Age (years)],Table3[Max Range (m)])</f>
        <v>0.97972186230753633</v>
      </c>
      <c r="C5" s="38">
        <f>CORREL(Table3[Weight (kg)],Table3[Max Range (m)])</f>
        <v>0.98429253292206276</v>
      </c>
      <c r="D5" s="38">
        <f>CORREL(Table3[Muzzle Velocity (m/s)],Table3[Max Range (m)])</f>
        <v>0.99093685865796277</v>
      </c>
      <c r="E5" s="38">
        <f>CORREL(Table3[Max Range (m)],Table3[Max Range (m)])</f>
        <v>0.99999999999999978</v>
      </c>
      <c r="F5" s="38">
        <f>CORREL(Table3[Price],Table3[Max Range (m)])</f>
        <v>0.91589974790483952</v>
      </c>
    </row>
    <row r="6" spans="1:6" ht="105" customHeight="1" x14ac:dyDescent="0.25">
      <c r="A6" s="14" t="str">
        <f>Table3[[#Headers],[Price]]</f>
        <v>Price</v>
      </c>
      <c r="B6" s="38">
        <f>CORREL(Table3[Age (years)],Table3[Price])</f>
        <v>0.87993360693090816</v>
      </c>
      <c r="C6" s="38">
        <f>CORREL(Table3[Weight (kg)],Table3[Price])</f>
        <v>0.89169336265803401</v>
      </c>
      <c r="D6" s="38">
        <f>CORREL(Table3[Muzzle Velocity (m/s)],Table3[Price])</f>
        <v>0.92071283549419547</v>
      </c>
      <c r="E6" s="38">
        <f>CORREL(Table3[Max Range (m)],Table3[Price])</f>
        <v>0.91589974790483952</v>
      </c>
      <c r="F6" s="38">
        <f>CORREL(Table3[Price],Table3[Price])</f>
        <v>1.0000000000000002</v>
      </c>
    </row>
  </sheetData>
  <conditionalFormatting sqref="B2:F6">
    <cfRule type="dataBar" priority="1">
      <dataBar>
        <cfvo type="min"/>
        <cfvo type="max"/>
        <color theme="3" tint="9.9978637043366805E-2"/>
      </dataBar>
      <extLst>
        <ext xmlns:x14="http://schemas.microsoft.com/office/spreadsheetml/2009/9/main" uri="{B025F937-C7B1-47D3-B67F-A62EFF666E3E}">
          <x14:id>{7505A6EA-1C64-4ED5-A109-537A6FF24C32}</x14:id>
        </ext>
      </extLst>
    </cfRule>
    <cfRule type="colorScale" priority="2">
      <colorScale>
        <cfvo type="min"/>
        <cfvo type="max"/>
        <color theme="3" tint="0.89999084444715716"/>
        <color theme="3" tint="0.499984740745262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05A6EA-1C64-4ED5-A109-537A6FF24C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B2:F6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CD6DF-8988-48AD-AF12-38404B45952B}">
  <dimension ref="A1"/>
  <sheetViews>
    <sheetView tabSelected="1" zoomScale="55" zoomScaleNormal="55" workbookViewId="0">
      <selection activeCell="Q35" sqref="Q3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07EF0-2F45-44E2-9288-CFBB6CF6F34E}">
  <dimension ref="U1:AN127"/>
  <sheetViews>
    <sheetView zoomScale="70" zoomScaleNormal="70" workbookViewId="0">
      <selection activeCell="P41" sqref="P41"/>
    </sheetView>
  </sheetViews>
  <sheetFormatPr defaultRowHeight="15" x14ac:dyDescent="0.25"/>
  <cols>
    <col min="21" max="21" width="13.28515625" style="1" bestFit="1" customWidth="1"/>
    <col min="22" max="22" width="13.5703125" style="7" bestFit="1" customWidth="1"/>
    <col min="23" max="23" width="22.7109375" style="1" bestFit="1" customWidth="1"/>
    <col min="24" max="24" width="16.5703125" style="1" bestFit="1" customWidth="1"/>
    <col min="25" max="25" width="12.85546875" style="8" bestFit="1" customWidth="1"/>
    <col min="26" max="29" width="15.5703125" style="7" customWidth="1"/>
    <col min="30" max="30" width="21.28515625" style="7" customWidth="1"/>
    <col min="31" max="31" width="15.85546875" style="7" customWidth="1"/>
  </cols>
  <sheetData>
    <row r="1" spans="21:40" x14ac:dyDescent="0.25">
      <c r="U1" s="1" t="s">
        <v>0</v>
      </c>
      <c r="V1" s="7" t="s">
        <v>1</v>
      </c>
      <c r="W1" s="1" t="s">
        <v>2</v>
      </c>
      <c r="X1" s="1" t="s">
        <v>3</v>
      </c>
      <c r="Y1" s="8" t="s">
        <v>13</v>
      </c>
      <c r="Z1" s="7" t="s">
        <v>78</v>
      </c>
      <c r="AA1" s="7" t="s">
        <v>79</v>
      </c>
      <c r="AB1" s="7" t="s">
        <v>80</v>
      </c>
      <c r="AC1" s="7" t="s">
        <v>81</v>
      </c>
      <c r="AD1" s="7" t="s">
        <v>84</v>
      </c>
      <c r="AE1" s="7" t="s">
        <v>82</v>
      </c>
      <c r="AG1" t="s">
        <v>47</v>
      </c>
      <c r="AH1" s="1" t="s">
        <v>83</v>
      </c>
    </row>
    <row r="2" spans="21:40" ht="15.75" thickBot="1" x14ac:dyDescent="0.3">
      <c r="U2" s="7">
        <f>Overview!A3</f>
        <v>5</v>
      </c>
      <c r="V2" s="7">
        <f>Overview!B3</f>
        <v>3</v>
      </c>
      <c r="W2" s="7">
        <f>Overview!C3</f>
        <v>800</v>
      </c>
      <c r="X2" s="7">
        <f>Overview!D3</f>
        <v>600</v>
      </c>
      <c r="Y2" s="7">
        <f>Overview!E3</f>
        <v>1500</v>
      </c>
      <c r="Z2" s="7">
        <f t="shared" ref="Z2:Z33" si="0">(U2 - AVERAGE($U$2:$U$101)) / _xlfn.STDEV.P($U$2:$U$101)</f>
        <v>-1.0675697963922599</v>
      </c>
      <c r="AA2" s="7">
        <f t="shared" ref="AA2:AA33" si="1">(V2 - AVERAGE($V$2:$V$101)) / _xlfn.STDEV.P($V$2:$V$101)</f>
        <v>-1.3479170481659857</v>
      </c>
      <c r="AB2" s="7">
        <f t="shared" ref="AB2:AB33" si="2">(W2 - AVERAGE($W$2:$W$101)) / _xlfn.STDEV.P($W$2:$W$101)</f>
        <v>-1.4139103718615069</v>
      </c>
      <c r="AC2" s="7">
        <f t="shared" ref="AC2:AC33" si="3">(X2 - AVERAGE($X$2:$X$101)) / _xlfn.STDEV.P($X$2:$X$101)</f>
        <v>-1.4636498346488356</v>
      </c>
      <c r="AD2" s="7">
        <f t="shared" ref="AD2:AD33" si="4">(Y2 - AVERAGE($Y$2:$Y$101)) / _xlfn.STDEV.P($Y$2:$Y$101)</f>
        <v>-1.4276040596680866</v>
      </c>
      <c r="AE2" s="7">
        <f t="shared" ref="AE2:AE33" si="5">($AH$17+($AH$18*U2)+($AH$19*V2)+($AH$20*W2)+($AH$21*X2))*1.5</f>
        <v>2288.5046541439083</v>
      </c>
    </row>
    <row r="3" spans="21:40" x14ac:dyDescent="0.25">
      <c r="U3" s="7">
        <f>Overview!A4</f>
        <v>4</v>
      </c>
      <c r="V3" s="7">
        <f>Overview!B4</f>
        <v>3.2</v>
      </c>
      <c r="W3" s="7">
        <f>Overview!C4</f>
        <v>810</v>
      </c>
      <c r="X3" s="7">
        <f>Overview!D4</f>
        <v>620</v>
      </c>
      <c r="Y3" s="7">
        <f>Overview!E4</f>
        <v>1800</v>
      </c>
      <c r="Z3" s="7">
        <f t="shared" si="0"/>
        <v>-1.2196452659638071</v>
      </c>
      <c r="AA3" s="7">
        <f t="shared" si="1"/>
        <v>-1.2464172704426433</v>
      </c>
      <c r="AB3" s="7">
        <f t="shared" si="2"/>
        <v>-1.2660117973990062</v>
      </c>
      <c r="AC3" s="7">
        <f t="shared" si="3"/>
        <v>-1.1512379169009519</v>
      </c>
      <c r="AD3" s="7">
        <f t="shared" si="4"/>
        <v>-0.93869855978175554</v>
      </c>
      <c r="AE3" s="7">
        <f t="shared" si="5"/>
        <v>2325.2988683900085</v>
      </c>
      <c r="AG3" s="37" t="s">
        <v>48</v>
      </c>
      <c r="AH3" s="37"/>
    </row>
    <row r="4" spans="21:40" x14ac:dyDescent="0.25">
      <c r="U4" s="7">
        <f>Overview!A5</f>
        <v>3</v>
      </c>
      <c r="V4" s="7">
        <f>Overview!B5</f>
        <v>3.1</v>
      </c>
      <c r="W4" s="7">
        <f>Overview!C5</f>
        <v>820</v>
      </c>
      <c r="X4" s="7">
        <f>Overview!D5</f>
        <v>630</v>
      </c>
      <c r="Y4" s="7">
        <f>Overview!E5</f>
        <v>1600</v>
      </c>
      <c r="Z4" s="7">
        <f t="shared" si="0"/>
        <v>-1.371720735535354</v>
      </c>
      <c r="AA4" s="7">
        <f t="shared" si="1"/>
        <v>-1.2971671593043144</v>
      </c>
      <c r="AB4" s="7">
        <f t="shared" si="2"/>
        <v>-1.1181132229365056</v>
      </c>
      <c r="AC4" s="7">
        <f t="shared" si="3"/>
        <v>-0.99503195802701006</v>
      </c>
      <c r="AD4" s="7">
        <f t="shared" si="4"/>
        <v>-1.2646355597059762</v>
      </c>
      <c r="AE4" s="7">
        <f t="shared" si="5"/>
        <v>2356.6819070919682</v>
      </c>
      <c r="AG4" t="s">
        <v>49</v>
      </c>
      <c r="AH4">
        <v>0.93674121762204499</v>
      </c>
    </row>
    <row r="5" spans="21:40" x14ac:dyDescent="0.25">
      <c r="U5" s="7">
        <f>Overview!A6</f>
        <v>6</v>
      </c>
      <c r="V5" s="7">
        <f>Overview!B6</f>
        <v>3.3</v>
      </c>
      <c r="W5" s="7">
        <f>Overview!C6</f>
        <v>830</v>
      </c>
      <c r="X5" s="7">
        <f>Overview!D6</f>
        <v>640</v>
      </c>
      <c r="Y5" s="7">
        <f>Overview!E6</f>
        <v>1700</v>
      </c>
      <c r="Z5" s="7">
        <f t="shared" si="0"/>
        <v>-0.91549432682071297</v>
      </c>
      <c r="AA5" s="7">
        <f t="shared" si="1"/>
        <v>-1.1956673815809722</v>
      </c>
      <c r="AB5" s="7">
        <f t="shared" si="2"/>
        <v>-0.97021464847400485</v>
      </c>
      <c r="AC5" s="7">
        <f t="shared" si="3"/>
        <v>-0.83882599915306821</v>
      </c>
      <c r="AD5" s="7">
        <f t="shared" si="4"/>
        <v>-1.1016670597438658</v>
      </c>
      <c r="AE5" s="7">
        <f t="shared" si="5"/>
        <v>2382.8938639413777</v>
      </c>
      <c r="AG5" t="s">
        <v>50</v>
      </c>
      <c r="AH5">
        <v>0.87748410879203154</v>
      </c>
    </row>
    <row r="6" spans="21:40" x14ac:dyDescent="0.25">
      <c r="U6" s="7">
        <f>Overview!A7</f>
        <v>2</v>
      </c>
      <c r="V6" s="7">
        <f>Overview!B7</f>
        <v>2.9</v>
      </c>
      <c r="W6" s="7">
        <f>Overview!C7</f>
        <v>790</v>
      </c>
      <c r="X6" s="7">
        <f>Overview!D7</f>
        <v>590</v>
      </c>
      <c r="Y6" s="7">
        <f>Overview!E7</f>
        <v>1400</v>
      </c>
      <c r="Z6" s="7">
        <f t="shared" si="0"/>
        <v>-1.5237962051069009</v>
      </c>
      <c r="AA6" s="7">
        <f t="shared" si="1"/>
        <v>-1.3986669370276568</v>
      </c>
      <c r="AB6" s="7">
        <f t="shared" si="2"/>
        <v>-1.5618089463240075</v>
      </c>
      <c r="AC6" s="7">
        <f t="shared" si="3"/>
        <v>-1.6198557935227773</v>
      </c>
      <c r="AD6" s="7">
        <f t="shared" si="4"/>
        <v>-1.5905725596301967</v>
      </c>
      <c r="AE6" s="7">
        <f t="shared" si="5"/>
        <v>2262.2547731367258</v>
      </c>
      <c r="AG6" t="s">
        <v>51</v>
      </c>
      <c r="AH6">
        <v>0.87232554495169601</v>
      </c>
    </row>
    <row r="7" spans="21:40" x14ac:dyDescent="0.25">
      <c r="U7" s="7">
        <f>Overview!A8</f>
        <v>4</v>
      </c>
      <c r="V7" s="7">
        <f>Overview!B8</f>
        <v>3.2</v>
      </c>
      <c r="W7" s="7">
        <f>Overview!C8</f>
        <v>810</v>
      </c>
      <c r="X7" s="7">
        <f>Overview!D8</f>
        <v>620</v>
      </c>
      <c r="Y7" s="7">
        <f>Overview!E8</f>
        <v>1750</v>
      </c>
      <c r="Z7" s="7">
        <f t="shared" si="0"/>
        <v>-1.2196452659638071</v>
      </c>
      <c r="AA7" s="7">
        <f t="shared" si="1"/>
        <v>-1.2464172704426433</v>
      </c>
      <c r="AB7" s="7">
        <f t="shared" si="2"/>
        <v>-1.2660117973990062</v>
      </c>
      <c r="AC7" s="7">
        <f t="shared" si="3"/>
        <v>-1.1512379169009519</v>
      </c>
      <c r="AD7" s="7">
        <f t="shared" si="4"/>
        <v>-1.0201828097628107</v>
      </c>
      <c r="AE7" s="7">
        <f t="shared" si="5"/>
        <v>2325.2988683900085</v>
      </c>
      <c r="AG7" t="s">
        <v>52</v>
      </c>
      <c r="AH7">
        <v>0.35911571395357772</v>
      </c>
    </row>
    <row r="8" spans="21:40" ht="15.75" thickBot="1" x14ac:dyDescent="0.3">
      <c r="U8" s="7">
        <f>Overview!A9</f>
        <v>5</v>
      </c>
      <c r="V8" s="7">
        <f>Overview!B9</f>
        <v>3.1</v>
      </c>
      <c r="W8" s="7">
        <f>Overview!C9</f>
        <v>800</v>
      </c>
      <c r="X8" s="7">
        <f>Overview!D9</f>
        <v>600</v>
      </c>
      <c r="Y8" s="7">
        <f>Overview!E9</f>
        <v>1650</v>
      </c>
      <c r="Z8" s="7">
        <f t="shared" si="0"/>
        <v>-1.0675697963922599</v>
      </c>
      <c r="AA8" s="7">
        <f t="shared" si="1"/>
        <v>-1.2971671593043144</v>
      </c>
      <c r="AB8" s="7">
        <f t="shared" si="2"/>
        <v>-1.4139103718615069</v>
      </c>
      <c r="AC8" s="7">
        <f t="shared" si="3"/>
        <v>-1.4636498346488356</v>
      </c>
      <c r="AD8" s="7">
        <f t="shared" si="4"/>
        <v>-1.1831513097249209</v>
      </c>
      <c r="AE8" s="7">
        <f t="shared" si="5"/>
        <v>2288.4667299861353</v>
      </c>
      <c r="AG8" s="35" t="s">
        <v>53</v>
      </c>
      <c r="AH8" s="35">
        <v>100</v>
      </c>
    </row>
    <row r="9" spans="21:40" x14ac:dyDescent="0.25">
      <c r="U9" s="7">
        <f>Overview!A10</f>
        <v>3</v>
      </c>
      <c r="V9" s="7">
        <f>Overview!B10</f>
        <v>3.4</v>
      </c>
      <c r="W9" s="7">
        <f>Overview!C10</f>
        <v>830</v>
      </c>
      <c r="X9" s="7">
        <f>Overview!D10</f>
        <v>640</v>
      </c>
      <c r="Y9" s="7">
        <f>Overview!E10</f>
        <v>1850</v>
      </c>
      <c r="Z9" s="7">
        <f t="shared" si="0"/>
        <v>-1.371720735535354</v>
      </c>
      <c r="AA9" s="7">
        <f t="shared" si="1"/>
        <v>-1.1449174927193011</v>
      </c>
      <c r="AB9" s="7">
        <f t="shared" si="2"/>
        <v>-0.97021464847400485</v>
      </c>
      <c r="AC9" s="7">
        <f t="shared" si="3"/>
        <v>-0.83882599915306821</v>
      </c>
      <c r="AD9" s="7">
        <f t="shared" si="4"/>
        <v>-0.85721430980070035</v>
      </c>
      <c r="AE9" s="7">
        <f t="shared" si="5"/>
        <v>2386.6489218180286</v>
      </c>
    </row>
    <row r="10" spans="21:40" ht="15.75" thickBot="1" x14ac:dyDescent="0.3">
      <c r="U10" s="7">
        <f>Overview!A11</f>
        <v>6</v>
      </c>
      <c r="V10" s="7">
        <f>Overview!B11</f>
        <v>3.3</v>
      </c>
      <c r="W10" s="7">
        <f>Overview!C11</f>
        <v>820</v>
      </c>
      <c r="X10" s="7">
        <f>Overview!D11</f>
        <v>630</v>
      </c>
      <c r="Y10" s="7">
        <f>Overview!E11</f>
        <v>1550</v>
      </c>
      <c r="Z10" s="7">
        <f t="shared" si="0"/>
        <v>-0.91549432682071297</v>
      </c>
      <c r="AA10" s="7">
        <f t="shared" si="1"/>
        <v>-1.1956673815809722</v>
      </c>
      <c r="AB10" s="7">
        <f t="shared" si="2"/>
        <v>-1.1181132229365056</v>
      </c>
      <c r="AC10" s="7">
        <f t="shared" si="3"/>
        <v>-0.99503195802701006</v>
      </c>
      <c r="AD10" s="7">
        <f t="shared" si="4"/>
        <v>-1.3461198096870313</v>
      </c>
      <c r="AE10" s="7">
        <f t="shared" si="5"/>
        <v>2352.8130767419989</v>
      </c>
      <c r="AG10" t="s">
        <v>54</v>
      </c>
    </row>
    <row r="11" spans="21:40" x14ac:dyDescent="0.25">
      <c r="U11" s="7">
        <f>Overview!A12</f>
        <v>2</v>
      </c>
      <c r="V11" s="7">
        <f>Overview!B12</f>
        <v>3</v>
      </c>
      <c r="W11" s="7">
        <f>Overview!C12</f>
        <v>790</v>
      </c>
      <c r="X11" s="7">
        <f>Overview!D12</f>
        <v>590</v>
      </c>
      <c r="Y11" s="7">
        <f>Overview!E12</f>
        <v>1700</v>
      </c>
      <c r="Z11" s="7">
        <f t="shared" si="0"/>
        <v>-1.5237962051069009</v>
      </c>
      <c r="AA11" s="7">
        <f t="shared" si="1"/>
        <v>-1.3479170481659857</v>
      </c>
      <c r="AB11" s="7">
        <f t="shared" si="2"/>
        <v>-1.5618089463240075</v>
      </c>
      <c r="AC11" s="7">
        <f t="shared" si="3"/>
        <v>-1.6198557935227773</v>
      </c>
      <c r="AD11" s="7">
        <f t="shared" si="4"/>
        <v>-1.1016670597438658</v>
      </c>
      <c r="AE11" s="7">
        <f t="shared" si="5"/>
        <v>2262.2168489789528</v>
      </c>
      <c r="AG11" s="36"/>
      <c r="AH11" s="36" t="s">
        <v>59</v>
      </c>
      <c r="AI11" s="36" t="s">
        <v>60</v>
      </c>
      <c r="AJ11" s="36" t="s">
        <v>61</v>
      </c>
      <c r="AK11" s="36" t="s">
        <v>62</v>
      </c>
      <c r="AL11" s="36" t="s">
        <v>63</v>
      </c>
    </row>
    <row r="12" spans="21:40" x14ac:dyDescent="0.25">
      <c r="U12" s="7">
        <f>Overview!A13</f>
        <v>4</v>
      </c>
      <c r="V12" s="7">
        <f>Overview!B13</f>
        <v>3.5</v>
      </c>
      <c r="W12" s="7">
        <f>Overview!C13</f>
        <v>830</v>
      </c>
      <c r="X12" s="7">
        <f>Overview!D13</f>
        <v>650</v>
      </c>
      <c r="Y12" s="7">
        <f>Overview!E13</f>
        <v>1900</v>
      </c>
      <c r="Z12" s="7">
        <f t="shared" si="0"/>
        <v>-1.2196452659638071</v>
      </c>
      <c r="AA12" s="7">
        <f t="shared" si="1"/>
        <v>-1.0941676038576298</v>
      </c>
      <c r="AB12" s="7">
        <f t="shared" si="2"/>
        <v>-0.97021464847400485</v>
      </c>
      <c r="AC12" s="7">
        <f t="shared" si="3"/>
        <v>-0.68262004027912637</v>
      </c>
      <c r="AD12" s="7">
        <f t="shared" si="4"/>
        <v>-0.77573005981964516</v>
      </c>
      <c r="AE12" s="7">
        <f t="shared" si="5"/>
        <v>2390.871618332907</v>
      </c>
      <c r="AG12" t="s">
        <v>55</v>
      </c>
      <c r="AH12">
        <v>4</v>
      </c>
      <c r="AI12">
        <v>87.748410879203163</v>
      </c>
      <c r="AJ12">
        <v>21.937102719800791</v>
      </c>
      <c r="AK12">
        <v>170.10240368275828</v>
      </c>
      <c r="AL12">
        <v>2.0862654548761576E-42</v>
      </c>
    </row>
    <row r="13" spans="21:40" x14ac:dyDescent="0.25">
      <c r="U13" s="7">
        <f>Overview!A14</f>
        <v>5</v>
      </c>
      <c r="V13" s="7">
        <f>Overview!B14</f>
        <v>3.2</v>
      </c>
      <c r="W13" s="7">
        <f>Overview!C14</f>
        <v>800</v>
      </c>
      <c r="X13" s="7">
        <f>Overview!D14</f>
        <v>600</v>
      </c>
      <c r="Y13" s="7">
        <f>Overview!E14</f>
        <v>1750</v>
      </c>
      <c r="Z13" s="7">
        <f t="shared" si="0"/>
        <v>-1.0675697963922599</v>
      </c>
      <c r="AA13" s="7">
        <f t="shared" si="1"/>
        <v>-1.2464172704426433</v>
      </c>
      <c r="AB13" s="7">
        <f t="shared" si="2"/>
        <v>-1.4139103718615069</v>
      </c>
      <c r="AC13" s="7">
        <f t="shared" si="3"/>
        <v>-1.4636498346488356</v>
      </c>
      <c r="AD13" s="7">
        <f t="shared" si="4"/>
        <v>-1.0201828097628107</v>
      </c>
      <c r="AE13" s="7">
        <f t="shared" si="5"/>
        <v>2288.4288058283623</v>
      </c>
      <c r="AG13" t="s">
        <v>56</v>
      </c>
      <c r="AH13">
        <v>95</v>
      </c>
      <c r="AI13">
        <v>12.251589120796849</v>
      </c>
      <c r="AJ13">
        <v>0.12896409600838787</v>
      </c>
    </row>
    <row r="14" spans="21:40" ht="15.75" thickBot="1" x14ac:dyDescent="0.3">
      <c r="U14" s="7">
        <f>Overview!A15</f>
        <v>3</v>
      </c>
      <c r="V14" s="7">
        <f>Overview!B15</f>
        <v>3.6</v>
      </c>
      <c r="W14" s="7">
        <f>Overview!C15</f>
        <v>820</v>
      </c>
      <c r="X14" s="7">
        <f>Overview!D15</f>
        <v>660</v>
      </c>
      <c r="Y14" s="7">
        <f>Overview!E15</f>
        <v>2000</v>
      </c>
      <c r="Z14" s="7">
        <f t="shared" si="0"/>
        <v>-1.371720735535354</v>
      </c>
      <c r="AA14" s="7">
        <f t="shared" si="1"/>
        <v>-1.0434177149959585</v>
      </c>
      <c r="AB14" s="7">
        <f t="shared" si="2"/>
        <v>-1.1181132229365056</v>
      </c>
      <c r="AC14" s="7">
        <f t="shared" si="3"/>
        <v>-0.52641408140518464</v>
      </c>
      <c r="AD14" s="7">
        <f t="shared" si="4"/>
        <v>-0.61276155985753489</v>
      </c>
      <c r="AE14" s="7">
        <f t="shared" si="5"/>
        <v>2373.0671303554818</v>
      </c>
      <c r="AG14" s="35" t="s">
        <v>57</v>
      </c>
      <c r="AH14" s="35">
        <v>99</v>
      </c>
      <c r="AI14" s="35">
        <v>100.00000000000001</v>
      </c>
      <c r="AJ14" s="35"/>
      <c r="AK14" s="35"/>
      <c r="AL14" s="35"/>
    </row>
    <row r="15" spans="21:40" ht="15.75" thickBot="1" x14ac:dyDescent="0.3">
      <c r="U15" s="7">
        <f>Overview!A16</f>
        <v>6</v>
      </c>
      <c r="V15" s="7">
        <f>Overview!B16</f>
        <v>3.4</v>
      </c>
      <c r="W15" s="7">
        <f>Overview!C16</f>
        <v>830</v>
      </c>
      <c r="X15" s="7">
        <f>Overview!D16</f>
        <v>640</v>
      </c>
      <c r="Y15" s="7">
        <f>Overview!E16</f>
        <v>1800</v>
      </c>
      <c r="Z15" s="7">
        <f t="shared" si="0"/>
        <v>-0.91549432682071297</v>
      </c>
      <c r="AA15" s="7">
        <f t="shared" si="1"/>
        <v>-1.1449174927193011</v>
      </c>
      <c r="AB15" s="7">
        <f t="shared" si="2"/>
        <v>-0.97021464847400485</v>
      </c>
      <c r="AC15" s="7">
        <f t="shared" si="3"/>
        <v>-0.83882599915306821</v>
      </c>
      <c r="AD15" s="7">
        <f t="shared" si="4"/>
        <v>-0.93869855978175554</v>
      </c>
      <c r="AE15" s="7">
        <f t="shared" si="5"/>
        <v>2382.8559397836052</v>
      </c>
    </row>
    <row r="16" spans="21:40" x14ac:dyDescent="0.25">
      <c r="U16" s="7">
        <f>Overview!A17</f>
        <v>2</v>
      </c>
      <c r="V16" s="7">
        <f>Overview!B17</f>
        <v>3.1</v>
      </c>
      <c r="W16" s="7">
        <f>Overview!C17</f>
        <v>790</v>
      </c>
      <c r="X16" s="7">
        <f>Overview!D17</f>
        <v>590</v>
      </c>
      <c r="Y16" s="7">
        <f>Overview!E17</f>
        <v>2050</v>
      </c>
      <c r="Z16" s="7">
        <f t="shared" si="0"/>
        <v>-1.5237962051069009</v>
      </c>
      <c r="AA16" s="7">
        <f t="shared" si="1"/>
        <v>-1.2971671593043144</v>
      </c>
      <c r="AB16" s="7">
        <f t="shared" si="2"/>
        <v>-1.5618089463240075</v>
      </c>
      <c r="AC16" s="7">
        <f t="shared" si="3"/>
        <v>-1.6198557935227773</v>
      </c>
      <c r="AD16" s="7">
        <f t="shared" si="4"/>
        <v>-0.5312773098764797</v>
      </c>
      <c r="AE16" s="7">
        <f t="shared" si="5"/>
        <v>2262.1789248211799</v>
      </c>
      <c r="AG16" s="36"/>
      <c r="AH16" s="36" t="s">
        <v>64</v>
      </c>
      <c r="AI16" s="36" t="s">
        <v>52</v>
      </c>
      <c r="AJ16" s="36" t="s">
        <v>65</v>
      </c>
      <c r="AK16" s="36" t="s">
        <v>66</v>
      </c>
      <c r="AL16" s="36" t="s">
        <v>67</v>
      </c>
      <c r="AM16" s="36" t="s">
        <v>68</v>
      </c>
      <c r="AN16" s="36" t="s">
        <v>69</v>
      </c>
    </row>
    <row r="17" spans="21:40" x14ac:dyDescent="0.25">
      <c r="U17" s="7">
        <f>Overview!A18</f>
        <v>4</v>
      </c>
      <c r="V17" s="7">
        <f>Overview!B18</f>
        <v>3.3</v>
      </c>
      <c r="W17" s="7">
        <f>Overview!C18</f>
        <v>810</v>
      </c>
      <c r="X17" s="7">
        <f>Overview!D18</f>
        <v>620</v>
      </c>
      <c r="Y17" s="7">
        <f>Overview!E18</f>
        <v>1850</v>
      </c>
      <c r="Z17" s="7">
        <f t="shared" si="0"/>
        <v>-1.2196452659638071</v>
      </c>
      <c r="AA17" s="7">
        <f t="shared" si="1"/>
        <v>-1.1956673815809722</v>
      </c>
      <c r="AB17" s="7">
        <f t="shared" si="2"/>
        <v>-1.2660117973990062</v>
      </c>
      <c r="AC17" s="7">
        <f t="shared" si="3"/>
        <v>-1.1512379169009519</v>
      </c>
      <c r="AD17" s="7">
        <f t="shared" si="4"/>
        <v>-0.85721430980070035</v>
      </c>
      <c r="AE17" s="7">
        <f t="shared" si="5"/>
        <v>2325.2609442322355</v>
      </c>
      <c r="AG17" t="s">
        <v>58</v>
      </c>
      <c r="AH17">
        <v>1.1460446862943998E-15</v>
      </c>
      <c r="AI17">
        <v>3.5911571395357784E-2</v>
      </c>
      <c r="AJ17">
        <v>3.1912964032605561E-14</v>
      </c>
      <c r="AK17">
        <v>1</v>
      </c>
      <c r="AL17">
        <v>-7.1293483150092207E-2</v>
      </c>
      <c r="AM17">
        <v>7.1293483150094511E-2</v>
      </c>
      <c r="AN17">
        <v>-7.1293483150092207E-2</v>
      </c>
    </row>
    <row r="18" spans="21:40" x14ac:dyDescent="0.25">
      <c r="U18" s="7">
        <f>Overview!A19</f>
        <v>5</v>
      </c>
      <c r="V18" s="7">
        <f>Overview!B19</f>
        <v>3.5</v>
      </c>
      <c r="W18" s="7">
        <f>Overview!C19</f>
        <v>800</v>
      </c>
      <c r="X18" s="7">
        <f>Overview!D19</f>
        <v>600</v>
      </c>
      <c r="Y18" s="7">
        <f>Overview!E19</f>
        <v>2100</v>
      </c>
      <c r="Z18" s="7">
        <f t="shared" si="0"/>
        <v>-1.0675697963922599</v>
      </c>
      <c r="AA18" s="7">
        <f t="shared" si="1"/>
        <v>-1.0941676038576298</v>
      </c>
      <c r="AB18" s="7">
        <f t="shared" si="2"/>
        <v>-1.4139103718615069</v>
      </c>
      <c r="AC18" s="7">
        <f t="shared" si="3"/>
        <v>-1.4636498346488356</v>
      </c>
      <c r="AD18" s="7">
        <f t="shared" si="4"/>
        <v>-0.44979305989542451</v>
      </c>
      <c r="AE18" s="7">
        <f t="shared" si="5"/>
        <v>2288.3150333550443</v>
      </c>
      <c r="AG18" t="s">
        <v>70</v>
      </c>
      <c r="AH18">
        <v>-0.8428848965385406</v>
      </c>
      <c r="AI18">
        <v>0.4054437411846572</v>
      </c>
      <c r="AJ18">
        <v>-2.0789194921981866</v>
      </c>
      <c r="AK18">
        <v>4.0319792793985093E-2</v>
      </c>
      <c r="AL18">
        <v>-1.6477924905904044</v>
      </c>
      <c r="AM18">
        <v>-3.7977302486676745E-2</v>
      </c>
      <c r="AN18">
        <v>-1.6477924905904044</v>
      </c>
    </row>
    <row r="19" spans="21:40" x14ac:dyDescent="0.25">
      <c r="U19" s="7">
        <f>Overview!A20</f>
        <v>3</v>
      </c>
      <c r="V19" s="7">
        <f>Overview!B20</f>
        <v>3.2</v>
      </c>
      <c r="W19" s="7">
        <f>Overview!C20</f>
        <v>830</v>
      </c>
      <c r="X19" s="7">
        <f>Overview!D20</f>
        <v>640</v>
      </c>
      <c r="Y19" s="7">
        <f>Overview!E20</f>
        <v>1950</v>
      </c>
      <c r="Z19" s="7">
        <f t="shared" si="0"/>
        <v>-1.371720735535354</v>
      </c>
      <c r="AA19" s="7">
        <f t="shared" si="1"/>
        <v>-1.2464172704426433</v>
      </c>
      <c r="AB19" s="7">
        <f t="shared" si="2"/>
        <v>-0.97021464847400485</v>
      </c>
      <c r="AC19" s="7">
        <f t="shared" si="3"/>
        <v>-0.83882599915306821</v>
      </c>
      <c r="AD19" s="7">
        <f t="shared" si="4"/>
        <v>-0.69424580983858997</v>
      </c>
      <c r="AE19" s="7">
        <f t="shared" si="5"/>
        <v>2386.7247701335746</v>
      </c>
      <c r="AG19" t="s">
        <v>71</v>
      </c>
      <c r="AH19">
        <v>-0.25282771848541952</v>
      </c>
      <c r="AI19">
        <v>0.49735270461786035</v>
      </c>
      <c r="AJ19">
        <v>-0.5083469259098109</v>
      </c>
      <c r="AK19">
        <v>0.61238850635432318</v>
      </c>
      <c r="AL19">
        <v>-1.2401976744241998</v>
      </c>
      <c r="AM19">
        <v>0.73454223745336089</v>
      </c>
      <c r="AN19">
        <v>-1.2401976744241998</v>
      </c>
    </row>
    <row r="20" spans="21:40" x14ac:dyDescent="0.25">
      <c r="U20" s="7">
        <f>Overview!A21</f>
        <v>6</v>
      </c>
      <c r="V20" s="7">
        <f>Overview!B21</f>
        <v>3.7</v>
      </c>
      <c r="W20" s="7">
        <f>Overview!C21</f>
        <v>820</v>
      </c>
      <c r="X20" s="7">
        <f>Overview!D21</f>
        <v>670</v>
      </c>
      <c r="Y20" s="7">
        <f>Overview!E21</f>
        <v>2200</v>
      </c>
      <c r="Z20" s="7">
        <f t="shared" si="0"/>
        <v>-0.91549432682071297</v>
      </c>
      <c r="AA20" s="7">
        <f t="shared" si="1"/>
        <v>-0.99266782613428739</v>
      </c>
      <c r="AB20" s="7">
        <f t="shared" si="2"/>
        <v>-1.1181132229365056</v>
      </c>
      <c r="AC20" s="7">
        <f t="shared" si="3"/>
        <v>-0.3702081225312428</v>
      </c>
      <c r="AD20" s="7">
        <f t="shared" si="4"/>
        <v>-0.28682455993331418</v>
      </c>
      <c r="AE20" s="7">
        <f t="shared" si="5"/>
        <v>2374.7611721807443</v>
      </c>
      <c r="AG20" t="s">
        <v>72</v>
      </c>
      <c r="AH20">
        <v>1.637055945461322</v>
      </c>
      <c r="AI20">
        <v>0.34789450897033297</v>
      </c>
      <c r="AJ20">
        <v>4.7056101871413079</v>
      </c>
      <c r="AK20">
        <v>8.5918936875304962E-6</v>
      </c>
      <c r="AL20">
        <v>0.94639802241391624</v>
      </c>
      <c r="AM20">
        <v>2.3277138685087277</v>
      </c>
      <c r="AN20">
        <v>0.94639802241391624</v>
      </c>
    </row>
    <row r="21" spans="21:40" ht="15.75" thickBot="1" x14ac:dyDescent="0.3">
      <c r="U21" s="7">
        <f>Overview!A22</f>
        <v>4</v>
      </c>
      <c r="V21" s="7">
        <f>Overview!B22</f>
        <v>3.4</v>
      </c>
      <c r="W21" s="7">
        <f>Overview!C22</f>
        <v>830</v>
      </c>
      <c r="X21" s="7">
        <f>Overview!D22</f>
        <v>640</v>
      </c>
      <c r="Y21" s="7">
        <f>Overview!E22</f>
        <v>2000</v>
      </c>
      <c r="Z21" s="7">
        <f t="shared" si="0"/>
        <v>-1.2196452659638071</v>
      </c>
      <c r="AA21" s="7">
        <f t="shared" si="1"/>
        <v>-1.1449174927193011</v>
      </c>
      <c r="AB21" s="7">
        <f t="shared" si="2"/>
        <v>-0.97021464847400485</v>
      </c>
      <c r="AC21" s="7">
        <f t="shared" si="3"/>
        <v>-0.83882599915306821</v>
      </c>
      <c r="AD21" s="7">
        <f t="shared" si="4"/>
        <v>-0.61276155985753489</v>
      </c>
      <c r="AE21" s="7">
        <f t="shared" si="5"/>
        <v>2385.3845944732207</v>
      </c>
      <c r="AG21" s="35" t="s">
        <v>73</v>
      </c>
      <c r="AH21" s="35">
        <v>0.36832986783060595</v>
      </c>
      <c r="AI21" s="35">
        <v>0.27036369688199058</v>
      </c>
      <c r="AJ21" s="35">
        <v>1.3623495760652216</v>
      </c>
      <c r="AK21" s="35">
        <v>0.17630884587641099</v>
      </c>
      <c r="AL21" s="35">
        <v>-0.16840993271582194</v>
      </c>
      <c r="AM21" s="35">
        <v>0.90506966837703384</v>
      </c>
      <c r="AN21" s="35">
        <v>-0.16840993271582194</v>
      </c>
    </row>
    <row r="22" spans="21:40" x14ac:dyDescent="0.25">
      <c r="U22" s="7">
        <f>Overview!A23</f>
        <v>4</v>
      </c>
      <c r="V22" s="7">
        <f>Overview!B23</f>
        <v>3.2</v>
      </c>
      <c r="W22" s="7">
        <f>Overview!C23</f>
        <v>820</v>
      </c>
      <c r="X22" s="7">
        <f>Overview!D23</f>
        <v>620</v>
      </c>
      <c r="Y22" s="7">
        <f>Overview!E23</f>
        <v>1700</v>
      </c>
      <c r="Z22" s="7">
        <f t="shared" si="0"/>
        <v>-1.2196452659638071</v>
      </c>
      <c r="AA22" s="7">
        <f t="shared" si="1"/>
        <v>-1.2464172704426433</v>
      </c>
      <c r="AB22" s="7">
        <f t="shared" si="2"/>
        <v>-1.1181132229365056</v>
      </c>
      <c r="AC22" s="7">
        <f t="shared" si="3"/>
        <v>-1.1512379169009519</v>
      </c>
      <c r="AD22" s="7">
        <f t="shared" si="4"/>
        <v>-1.1016670597438658</v>
      </c>
      <c r="AE22" s="7">
        <f t="shared" si="5"/>
        <v>2349.8547075719284</v>
      </c>
    </row>
    <row r="23" spans="21:40" x14ac:dyDescent="0.25">
      <c r="U23" s="7">
        <f>Overview!A24</f>
        <v>5</v>
      </c>
      <c r="V23" s="7">
        <f>Overview!B24</f>
        <v>3.5</v>
      </c>
      <c r="W23" s="7">
        <f>Overview!C24</f>
        <v>830</v>
      </c>
      <c r="X23" s="7">
        <f>Overview!D24</f>
        <v>630</v>
      </c>
      <c r="Y23" s="7">
        <f>Overview!E24</f>
        <v>1800</v>
      </c>
      <c r="Z23" s="7">
        <f t="shared" si="0"/>
        <v>-1.0675697963922599</v>
      </c>
      <c r="AA23" s="7">
        <f t="shared" si="1"/>
        <v>-1.0941676038576298</v>
      </c>
      <c r="AB23" s="7">
        <f t="shared" si="2"/>
        <v>-0.97021464847400485</v>
      </c>
      <c r="AC23" s="7">
        <f t="shared" si="3"/>
        <v>-0.99503195802701006</v>
      </c>
      <c r="AD23" s="7">
        <f t="shared" si="4"/>
        <v>-0.93869855978175554</v>
      </c>
      <c r="AE23" s="7">
        <f t="shared" si="5"/>
        <v>2378.5573949531808</v>
      </c>
    </row>
    <row r="24" spans="21:40" x14ac:dyDescent="0.25">
      <c r="U24" s="7">
        <f>Overview!A25</f>
        <v>6</v>
      </c>
      <c r="V24" s="7">
        <f>Overview!B25</f>
        <v>3.8</v>
      </c>
      <c r="W24" s="7">
        <f>Overview!C25</f>
        <v>840</v>
      </c>
      <c r="X24" s="7">
        <f>Overview!D25</f>
        <v>640</v>
      </c>
      <c r="Y24" s="7">
        <f>Overview!E25</f>
        <v>1900</v>
      </c>
      <c r="Z24" s="7">
        <f t="shared" si="0"/>
        <v>-0.91549432682071297</v>
      </c>
      <c r="AA24" s="7">
        <f t="shared" si="1"/>
        <v>-0.94191793727261641</v>
      </c>
      <c r="AB24" s="7">
        <f t="shared" si="2"/>
        <v>-0.82231607401150408</v>
      </c>
      <c r="AC24" s="7">
        <f t="shared" si="3"/>
        <v>-0.83882599915306821</v>
      </c>
      <c r="AD24" s="7">
        <f t="shared" si="4"/>
        <v>-0.77573005981964516</v>
      </c>
      <c r="AE24" s="7">
        <f t="shared" si="5"/>
        <v>2407.2600823344337</v>
      </c>
    </row>
    <row r="25" spans="21:40" x14ac:dyDescent="0.25">
      <c r="U25" s="7">
        <f>Overview!A26</f>
        <v>7</v>
      </c>
      <c r="V25" s="7">
        <f>Overview!B26</f>
        <v>4.0999999999999996</v>
      </c>
      <c r="W25" s="7">
        <f>Overview!C26</f>
        <v>850</v>
      </c>
      <c r="X25" s="7">
        <f>Overview!D26</f>
        <v>650</v>
      </c>
      <c r="Y25" s="7">
        <f>Overview!E26</f>
        <v>2000</v>
      </c>
      <c r="Z25" s="7">
        <f t="shared" si="0"/>
        <v>-0.76341885724916592</v>
      </c>
      <c r="AA25" s="7">
        <f t="shared" si="1"/>
        <v>-0.78966827068760292</v>
      </c>
      <c r="AB25" s="7">
        <f t="shared" si="2"/>
        <v>-0.67441749954900343</v>
      </c>
      <c r="AC25" s="7">
        <f t="shared" si="3"/>
        <v>-0.68262004027912637</v>
      </c>
      <c r="AD25" s="7">
        <f t="shared" si="4"/>
        <v>-0.61276155985753489</v>
      </c>
      <c r="AE25" s="7">
        <f t="shared" si="5"/>
        <v>2435.9627697156866</v>
      </c>
      <c r="AG25" t="s">
        <v>74</v>
      </c>
    </row>
    <row r="26" spans="21:40" ht="15.75" thickBot="1" x14ac:dyDescent="0.3">
      <c r="U26" s="7">
        <f>Overview!A27</f>
        <v>8</v>
      </c>
      <c r="V26" s="7">
        <f>Overview!B27</f>
        <v>4.4000000000000004</v>
      </c>
      <c r="W26" s="7">
        <f>Overview!C27</f>
        <v>860</v>
      </c>
      <c r="X26" s="7">
        <f>Overview!D27</f>
        <v>660</v>
      </c>
      <c r="Y26" s="7">
        <f>Overview!E27</f>
        <v>2100</v>
      </c>
      <c r="Z26" s="7">
        <f t="shared" si="0"/>
        <v>-0.61134338767761898</v>
      </c>
      <c r="AA26" s="7">
        <f t="shared" si="1"/>
        <v>-0.6374186041025891</v>
      </c>
      <c r="AB26" s="7">
        <f t="shared" si="2"/>
        <v>-0.52651892508650278</v>
      </c>
      <c r="AC26" s="7">
        <f t="shared" si="3"/>
        <v>-0.52641408140518464</v>
      </c>
      <c r="AD26" s="7">
        <f t="shared" si="4"/>
        <v>-0.44979305989542451</v>
      </c>
      <c r="AE26" s="7">
        <f t="shared" si="5"/>
        <v>2464.6654570969395</v>
      </c>
    </row>
    <row r="27" spans="21:40" x14ac:dyDescent="0.25">
      <c r="U27" s="7">
        <f>Overview!A28</f>
        <v>9</v>
      </c>
      <c r="V27" s="7">
        <f>Overview!B28</f>
        <v>4.7</v>
      </c>
      <c r="W27" s="7">
        <f>Overview!C28</f>
        <v>870</v>
      </c>
      <c r="X27" s="7">
        <f>Overview!D28</f>
        <v>670</v>
      </c>
      <c r="Y27" s="7">
        <f>Overview!E28</f>
        <v>2200</v>
      </c>
      <c r="Z27" s="7">
        <f t="shared" si="0"/>
        <v>-0.45926791810607193</v>
      </c>
      <c r="AA27" s="7">
        <f t="shared" si="1"/>
        <v>-0.48516893751757567</v>
      </c>
      <c r="AB27" s="7">
        <f t="shared" si="2"/>
        <v>-0.37862035062400207</v>
      </c>
      <c r="AC27" s="7">
        <f t="shared" si="3"/>
        <v>-0.3702081225312428</v>
      </c>
      <c r="AD27" s="7">
        <f t="shared" si="4"/>
        <v>-0.28682455993331418</v>
      </c>
      <c r="AE27" s="7">
        <f t="shared" si="5"/>
        <v>2493.3681444781914</v>
      </c>
      <c r="AG27" s="36" t="s">
        <v>75</v>
      </c>
      <c r="AH27" s="36" t="s">
        <v>76</v>
      </c>
      <c r="AI27" s="36" t="s">
        <v>77</v>
      </c>
    </row>
    <row r="28" spans="21:40" x14ac:dyDescent="0.25">
      <c r="U28" s="7">
        <f>Overview!A29</f>
        <v>10</v>
      </c>
      <c r="V28" s="7">
        <f>Overview!B29</f>
        <v>5</v>
      </c>
      <c r="W28" s="7">
        <f>Overview!C29</f>
        <v>880</v>
      </c>
      <c r="X28" s="7">
        <f>Overview!D29</f>
        <v>680</v>
      </c>
      <c r="Y28" s="7">
        <f>Overview!E29</f>
        <v>2300</v>
      </c>
      <c r="Z28" s="7">
        <f t="shared" si="0"/>
        <v>-0.30719244853452493</v>
      </c>
      <c r="AA28" s="7">
        <f t="shared" si="1"/>
        <v>-0.33291927093256224</v>
      </c>
      <c r="AB28" s="7">
        <f t="shared" si="2"/>
        <v>-0.23072177616150141</v>
      </c>
      <c r="AC28" s="7">
        <f t="shared" si="3"/>
        <v>-0.21400216365730099</v>
      </c>
      <c r="AD28" s="7">
        <f t="shared" si="4"/>
        <v>-0.12385605997120384</v>
      </c>
      <c r="AE28" s="7">
        <f t="shared" si="5"/>
        <v>2522.0708318594443</v>
      </c>
      <c r="AG28">
        <v>1</v>
      </c>
      <c r="AH28">
        <v>-1.613127081376633</v>
      </c>
      <c r="AI28">
        <v>0.1855230217085464</v>
      </c>
    </row>
    <row r="29" spans="21:40" x14ac:dyDescent="0.25">
      <c r="U29" s="7">
        <f>Overview!A30</f>
        <v>11</v>
      </c>
      <c r="V29" s="7">
        <f>Overview!B30</f>
        <v>5.3</v>
      </c>
      <c r="W29" s="7">
        <f>Overview!C30</f>
        <v>890</v>
      </c>
      <c r="X29" s="7">
        <f>Overview!D30</f>
        <v>690</v>
      </c>
      <c r="Y29" s="7">
        <f>Overview!E30</f>
        <v>2400</v>
      </c>
      <c r="Z29" s="7">
        <f t="shared" si="0"/>
        <v>-0.15511697896297788</v>
      </c>
      <c r="AA29" s="7">
        <f t="shared" si="1"/>
        <v>-0.18066960434754883</v>
      </c>
      <c r="AB29" s="7">
        <f t="shared" si="2"/>
        <v>-8.2823201699000717E-2</v>
      </c>
      <c r="AC29" s="7">
        <f t="shared" si="3"/>
        <v>-5.779620478335918E-2</v>
      </c>
      <c r="AD29" s="7">
        <f t="shared" si="4"/>
        <v>3.9112439990906481E-2</v>
      </c>
      <c r="AE29" s="7">
        <f t="shared" si="5"/>
        <v>2550.7735192406972</v>
      </c>
      <c r="AG29">
        <v>2</v>
      </c>
      <c r="AH29">
        <v>-1.1534180411474644</v>
      </c>
      <c r="AI29">
        <v>0.21471948136570884</v>
      </c>
    </row>
    <row r="30" spans="21:40" x14ac:dyDescent="0.25">
      <c r="U30" s="7">
        <f>Overview!A31</f>
        <v>12</v>
      </c>
      <c r="V30" s="7">
        <f>Overview!B31</f>
        <v>5.6</v>
      </c>
      <c r="W30" s="7">
        <f>Overview!C31</f>
        <v>900</v>
      </c>
      <c r="X30" s="7">
        <f>Overview!D31</f>
        <v>700</v>
      </c>
      <c r="Y30" s="7">
        <f>Overview!E31</f>
        <v>2500</v>
      </c>
      <c r="Z30" s="7">
        <f t="shared" si="0"/>
        <v>-3.0415093914308755E-3</v>
      </c>
      <c r="AA30" s="7">
        <f t="shared" si="1"/>
        <v>-2.841993776253543E-2</v>
      </c>
      <c r="AB30" s="7">
        <f t="shared" si="2"/>
        <v>6.5075372763499964E-2</v>
      </c>
      <c r="AC30" s="7">
        <f t="shared" si="3"/>
        <v>9.8409754090582627E-2</v>
      </c>
      <c r="AD30" s="7">
        <f t="shared" si="4"/>
        <v>0.20208093995301682</v>
      </c>
      <c r="AE30" s="7">
        <f t="shared" si="5"/>
        <v>2579.47620662195</v>
      </c>
      <c r="AG30">
        <v>3</v>
      </c>
      <c r="AH30">
        <v>-0.71275138526183335</v>
      </c>
      <c r="AI30">
        <v>-0.55188417444414284</v>
      </c>
    </row>
    <row r="31" spans="21:40" x14ac:dyDescent="0.25">
      <c r="U31" s="7">
        <f>Overview!A32</f>
        <v>13</v>
      </c>
      <c r="V31" s="7">
        <f>Overview!B32</f>
        <v>5.9</v>
      </c>
      <c r="W31" s="7">
        <f>Overview!C32</f>
        <v>910</v>
      </c>
      <c r="X31" s="7">
        <f>Overview!D32</f>
        <v>710</v>
      </c>
      <c r="Y31" s="7">
        <f>Overview!E32</f>
        <v>2600</v>
      </c>
      <c r="Z31" s="7">
        <f t="shared" si="0"/>
        <v>0.14903396018011614</v>
      </c>
      <c r="AA31" s="7">
        <f t="shared" si="1"/>
        <v>0.12382972882247843</v>
      </c>
      <c r="AB31" s="7">
        <f t="shared" si="2"/>
        <v>0.21297394722600066</v>
      </c>
      <c r="AC31" s="7">
        <f t="shared" si="3"/>
        <v>0.25461571296452445</v>
      </c>
      <c r="AD31" s="7">
        <f t="shared" si="4"/>
        <v>0.36504943991512712</v>
      </c>
      <c r="AE31" s="7">
        <f t="shared" si="5"/>
        <v>2608.1788940032025</v>
      </c>
      <c r="AG31">
        <v>4</v>
      </c>
      <c r="AH31">
        <v>-0.82330613096251026</v>
      </c>
      <c r="AI31">
        <v>-0.27836092878135554</v>
      </c>
    </row>
    <row r="32" spans="21:40" x14ac:dyDescent="0.25">
      <c r="U32" s="7">
        <f>Overview!A33</f>
        <v>14</v>
      </c>
      <c r="V32" s="7">
        <f>Overview!B33</f>
        <v>6.2</v>
      </c>
      <c r="W32" s="7">
        <f>Overview!C33</f>
        <v>920</v>
      </c>
      <c r="X32" s="7">
        <f>Overview!D33</f>
        <v>720</v>
      </c>
      <c r="Y32" s="7">
        <f>Overview!E33</f>
        <v>2700</v>
      </c>
      <c r="Z32" s="7">
        <f t="shared" si="0"/>
        <v>0.30110942975166316</v>
      </c>
      <c r="AA32" s="7">
        <f t="shared" si="1"/>
        <v>0.27607939540749188</v>
      </c>
      <c r="AB32" s="7">
        <f t="shared" si="2"/>
        <v>0.36087252168850131</v>
      </c>
      <c r="AC32" s="7">
        <f t="shared" si="3"/>
        <v>0.41082167183846624</v>
      </c>
      <c r="AD32" s="7">
        <f t="shared" si="4"/>
        <v>0.52801793987723744</v>
      </c>
      <c r="AE32" s="7">
        <f t="shared" si="5"/>
        <v>2636.8815813844553</v>
      </c>
      <c r="AG32">
        <v>5</v>
      </c>
      <c r="AH32">
        <v>-1.515403314290241</v>
      </c>
      <c r="AI32">
        <v>-7.5169245339955726E-2</v>
      </c>
    </row>
    <row r="33" spans="21:35" x14ac:dyDescent="0.25">
      <c r="U33" s="7">
        <f>Overview!A34</f>
        <v>15</v>
      </c>
      <c r="V33" s="7">
        <f>Overview!B34</f>
        <v>6.5</v>
      </c>
      <c r="W33" s="7">
        <f>Overview!C34</f>
        <v>930</v>
      </c>
      <c r="X33" s="7">
        <f>Overview!D34</f>
        <v>730</v>
      </c>
      <c r="Y33" s="7">
        <f>Overview!E34</f>
        <v>2800</v>
      </c>
      <c r="Z33" s="7">
        <f t="shared" si="0"/>
        <v>0.45318489932321016</v>
      </c>
      <c r="AA33" s="7">
        <f t="shared" si="1"/>
        <v>0.42832906199250526</v>
      </c>
      <c r="AB33" s="7">
        <f t="shared" si="2"/>
        <v>0.50877109615100202</v>
      </c>
      <c r="AC33" s="7">
        <f t="shared" si="3"/>
        <v>0.56702763071240803</v>
      </c>
      <c r="AD33" s="7">
        <f t="shared" si="4"/>
        <v>0.69098643983934782</v>
      </c>
      <c r="AE33" s="7">
        <f t="shared" si="5"/>
        <v>2665.5842687657082</v>
      </c>
      <c r="AG33">
        <v>6</v>
      </c>
      <c r="AH33">
        <v>-1.1534180411474644</v>
      </c>
      <c r="AI33">
        <v>0.13323523138465365</v>
      </c>
    </row>
    <row r="34" spans="21:35" x14ac:dyDescent="0.25">
      <c r="U34" s="7">
        <f>Overview!A35</f>
        <v>16</v>
      </c>
      <c r="V34" s="7">
        <f>Overview!B35</f>
        <v>6.8</v>
      </c>
      <c r="W34" s="7">
        <f>Overview!C35</f>
        <v>940</v>
      </c>
      <c r="X34" s="7">
        <f>Overview!D35</f>
        <v>740</v>
      </c>
      <c r="Y34" s="7">
        <f>Overview!E35</f>
        <v>2900</v>
      </c>
      <c r="Z34" s="7">
        <f t="shared" ref="Z34:Z65" si="6">(U34 - AVERAGE($U$2:$U$101)) / _xlfn.STDEV.P($U$2:$U$101)</f>
        <v>0.60526036889475721</v>
      </c>
      <c r="AA34" s="7">
        <f t="shared" ref="AA34:AA65" si="7">(V34 - AVERAGE($V$2:$V$101)) / _xlfn.STDEV.P($V$2:$V$101)</f>
        <v>0.58057872857751869</v>
      </c>
      <c r="AB34" s="7">
        <f t="shared" ref="AB34:AB65" si="8">(W34 - AVERAGE($W$2:$W$101)) / _xlfn.STDEV.P($W$2:$W$101)</f>
        <v>0.65666967061350268</v>
      </c>
      <c r="AC34" s="7">
        <f t="shared" ref="AC34:AC65" si="9">(X34 - AVERAGE($X$2:$X$101)) / _xlfn.STDEV.P($X$2:$X$101)</f>
        <v>0.72323358958634987</v>
      </c>
      <c r="AD34" s="7">
        <f t="shared" ref="AD34:AD65" si="10">(Y34 - AVERAGE($Y$2:$Y$101)) / _xlfn.STDEV.P($Y$2:$Y$101)</f>
        <v>0.85395493980145809</v>
      </c>
      <c r="AE34" s="7">
        <f t="shared" ref="AE34:AE65" si="11">($AH$17+($AH$18*U34)+($AH$19*V34)+($AH$20*W34)+($AH$21*X34))*1.5</f>
        <v>2694.2869561469602</v>
      </c>
      <c r="AG34">
        <v>7</v>
      </c>
      <c r="AH34">
        <v>-1.6259580599909178</v>
      </c>
      <c r="AI34">
        <v>0.44280675026599692</v>
      </c>
    </row>
    <row r="35" spans="21:35" x14ac:dyDescent="0.25">
      <c r="U35" s="7">
        <f>Overview!A36</f>
        <v>17</v>
      </c>
      <c r="V35" s="7">
        <f>Overview!B36</f>
        <v>7.1</v>
      </c>
      <c r="W35" s="7">
        <f>Overview!C36</f>
        <v>950</v>
      </c>
      <c r="X35" s="7">
        <f>Overview!D36</f>
        <v>750</v>
      </c>
      <c r="Y35" s="7">
        <f>Overview!E36</f>
        <v>3000</v>
      </c>
      <c r="Z35" s="7">
        <f t="shared" si="6"/>
        <v>0.75733583846630426</v>
      </c>
      <c r="AA35" s="7">
        <f t="shared" si="7"/>
        <v>0.73282839516253206</v>
      </c>
      <c r="AB35" s="7">
        <f t="shared" si="8"/>
        <v>0.80456824507600333</v>
      </c>
      <c r="AC35" s="7">
        <f t="shared" si="9"/>
        <v>0.87943954846029171</v>
      </c>
      <c r="AD35" s="7">
        <f t="shared" si="10"/>
        <v>1.0169234397635685</v>
      </c>
      <c r="AE35" s="7">
        <f t="shared" si="11"/>
        <v>2722.9896435282126</v>
      </c>
      <c r="AG35">
        <v>8</v>
      </c>
      <c r="AH35">
        <v>-0.45159076026920508</v>
      </c>
      <c r="AI35">
        <v>-0.40562354953149526</v>
      </c>
    </row>
    <row r="36" spans="21:35" x14ac:dyDescent="0.25">
      <c r="U36" s="7">
        <f>Overview!A37</f>
        <v>18</v>
      </c>
      <c r="V36" s="7">
        <f>Overview!B37</f>
        <v>7.4</v>
      </c>
      <c r="W36" s="7">
        <f>Overview!C37</f>
        <v>960</v>
      </c>
      <c r="X36" s="7">
        <f>Overview!D37</f>
        <v>760</v>
      </c>
      <c r="Y36" s="7">
        <f>Overview!E37</f>
        <v>3100</v>
      </c>
      <c r="Z36" s="7">
        <f t="shared" si="6"/>
        <v>0.9094113080378512</v>
      </c>
      <c r="AA36" s="7">
        <f t="shared" si="7"/>
        <v>0.885078061747546</v>
      </c>
      <c r="AB36" s="7">
        <f t="shared" si="8"/>
        <v>0.95246681953850409</v>
      </c>
      <c r="AC36" s="7">
        <f t="shared" si="9"/>
        <v>1.0356455073342334</v>
      </c>
      <c r="AD36" s="7">
        <f t="shared" si="10"/>
        <v>1.1798919397256789</v>
      </c>
      <c r="AE36" s="7">
        <f t="shared" si="11"/>
        <v>2751.6923309094655</v>
      </c>
      <c r="AG36">
        <v>9</v>
      </c>
      <c r="AH36">
        <v>-1.1229596917979934</v>
      </c>
      <c r="AI36">
        <v>-0.22316011788903789</v>
      </c>
    </row>
    <row r="37" spans="21:35" x14ac:dyDescent="0.25">
      <c r="U37" s="7">
        <f>Overview!A38</f>
        <v>19</v>
      </c>
      <c r="V37" s="7">
        <f>Overview!B38</f>
        <v>7.7</v>
      </c>
      <c r="W37" s="7">
        <f>Overview!C38</f>
        <v>970</v>
      </c>
      <c r="X37" s="7">
        <f>Overview!D38</f>
        <v>770</v>
      </c>
      <c r="Y37" s="7">
        <f>Overview!E38</f>
        <v>3200</v>
      </c>
      <c r="Z37" s="7">
        <f t="shared" si="6"/>
        <v>1.0614867776093981</v>
      </c>
      <c r="AA37" s="7">
        <f t="shared" si="7"/>
        <v>1.0373277283325595</v>
      </c>
      <c r="AB37" s="7">
        <f t="shared" si="8"/>
        <v>1.1003653940010047</v>
      </c>
      <c r="AC37" s="7">
        <f t="shared" si="9"/>
        <v>1.1918514662081754</v>
      </c>
      <c r="AD37" s="7">
        <f t="shared" si="10"/>
        <v>1.342860439687789</v>
      </c>
      <c r="AE37" s="7">
        <f t="shared" si="11"/>
        <v>2780.3950182907183</v>
      </c>
      <c r="AG37">
        <v>10</v>
      </c>
      <c r="AH37">
        <v>-1.5282342929045258</v>
      </c>
      <c r="AI37">
        <v>0.42656723316066003</v>
      </c>
    </row>
    <row r="38" spans="21:35" x14ac:dyDescent="0.25">
      <c r="U38" s="7">
        <f>Overview!A39</f>
        <v>20</v>
      </c>
      <c r="V38" s="7">
        <f>Overview!B39</f>
        <v>8</v>
      </c>
      <c r="W38" s="7">
        <f>Overview!C39</f>
        <v>980</v>
      </c>
      <c r="X38" s="7">
        <f>Overview!D39</f>
        <v>780</v>
      </c>
      <c r="Y38" s="7">
        <f>Overview!E39</f>
        <v>3300</v>
      </c>
      <c r="Z38" s="7">
        <f t="shared" si="6"/>
        <v>1.2135622471809453</v>
      </c>
      <c r="AA38" s="7">
        <f t="shared" si="7"/>
        <v>1.1895773949175728</v>
      </c>
      <c r="AB38" s="7">
        <f t="shared" si="8"/>
        <v>1.2482639684635055</v>
      </c>
      <c r="AC38" s="7">
        <f t="shared" si="9"/>
        <v>1.3480574250821171</v>
      </c>
      <c r="AD38" s="7">
        <f t="shared" si="10"/>
        <v>1.5058289396498994</v>
      </c>
      <c r="AE38" s="7">
        <f t="shared" si="11"/>
        <v>2809.0977056719712</v>
      </c>
      <c r="AG38">
        <v>11</v>
      </c>
      <c r="AH38">
        <v>-0.53506853513296149</v>
      </c>
      <c r="AI38">
        <v>-0.24066152468668367</v>
      </c>
    </row>
    <row r="39" spans="21:35" x14ac:dyDescent="0.25">
      <c r="U39" s="7">
        <f>Overview!A40</f>
        <v>21</v>
      </c>
      <c r="V39" s="7">
        <f>Overview!B40</f>
        <v>8.3000000000000007</v>
      </c>
      <c r="W39" s="7">
        <f>Overview!C40</f>
        <v>990</v>
      </c>
      <c r="X39" s="7">
        <f>Overview!D40</f>
        <v>790</v>
      </c>
      <c r="Y39" s="7">
        <f>Overview!E40</f>
        <v>3400</v>
      </c>
      <c r="Z39" s="7">
        <f t="shared" si="6"/>
        <v>1.3656377167524922</v>
      </c>
      <c r="AA39" s="7">
        <f t="shared" si="7"/>
        <v>1.3418270615025867</v>
      </c>
      <c r="AB39" s="7">
        <f t="shared" si="8"/>
        <v>1.3961625429260061</v>
      </c>
      <c r="AC39" s="7">
        <f t="shared" si="9"/>
        <v>1.5042633839560589</v>
      </c>
      <c r="AD39" s="7">
        <f t="shared" si="10"/>
        <v>1.6687974396120098</v>
      </c>
      <c r="AE39" s="7">
        <f t="shared" si="11"/>
        <v>2837.8003930532236</v>
      </c>
      <c r="AG39">
        <v>12</v>
      </c>
      <c r="AH39">
        <v>-1.6387890386052029</v>
      </c>
      <c r="AI39">
        <v>0.61860622884239214</v>
      </c>
    </row>
    <row r="40" spans="21:35" x14ac:dyDescent="0.25">
      <c r="U40" s="7">
        <f>Overview!A41</f>
        <v>22</v>
      </c>
      <c r="V40" s="7">
        <f>Overview!B41</f>
        <v>8.6</v>
      </c>
      <c r="W40" s="7">
        <f>Overview!C41</f>
        <v>1000</v>
      </c>
      <c r="X40" s="7">
        <f>Overview!D41</f>
        <v>800</v>
      </c>
      <c r="Y40" s="7">
        <f>Overview!E41</f>
        <v>3500</v>
      </c>
      <c r="Z40" s="7">
        <f t="shared" si="6"/>
        <v>1.5177131863240392</v>
      </c>
      <c r="AA40" s="7">
        <f t="shared" si="7"/>
        <v>1.4940767280875997</v>
      </c>
      <c r="AB40" s="7">
        <f t="shared" si="8"/>
        <v>1.5440611173885068</v>
      </c>
      <c r="AC40" s="7">
        <f t="shared" si="9"/>
        <v>1.6604693428300008</v>
      </c>
      <c r="AD40" s="7">
        <f t="shared" si="10"/>
        <v>1.8317659395741202</v>
      </c>
      <c r="AE40" s="7">
        <f t="shared" si="11"/>
        <v>2866.5030804344769</v>
      </c>
      <c r="AG40">
        <v>13</v>
      </c>
      <c r="AH40">
        <v>-0.60430031777408177</v>
      </c>
      <c r="AI40">
        <v>-8.4612420834531132E-3</v>
      </c>
    </row>
    <row r="41" spans="21:35" x14ac:dyDescent="0.25">
      <c r="U41" s="7">
        <f>Overview!A42</f>
        <v>23</v>
      </c>
      <c r="V41" s="7">
        <f>Overview!B42</f>
        <v>8.9</v>
      </c>
      <c r="W41" s="7">
        <f>Overview!C42</f>
        <v>1010</v>
      </c>
      <c r="X41" s="7">
        <f>Overview!D42</f>
        <v>810</v>
      </c>
      <c r="Y41" s="7">
        <f>Overview!E42</f>
        <v>3600</v>
      </c>
      <c r="Z41" s="7">
        <f t="shared" si="6"/>
        <v>1.6697886558955863</v>
      </c>
      <c r="AA41" s="7">
        <f t="shared" si="7"/>
        <v>1.6463263946726134</v>
      </c>
      <c r="AB41" s="7">
        <f t="shared" si="8"/>
        <v>1.6919596918510076</v>
      </c>
      <c r="AC41" s="7">
        <f t="shared" si="9"/>
        <v>1.8166753017039425</v>
      </c>
      <c r="AD41" s="7">
        <f t="shared" si="10"/>
        <v>1.9947344395362305</v>
      </c>
      <c r="AE41" s="7">
        <f t="shared" si="11"/>
        <v>2895.2057678157289</v>
      </c>
      <c r="AG41">
        <v>14</v>
      </c>
      <c r="AH41">
        <v>-0.83613710957679532</v>
      </c>
      <c r="AI41">
        <v>-0.10256145020496021</v>
      </c>
    </row>
    <row r="42" spans="21:35" x14ac:dyDescent="0.25">
      <c r="U42" s="7">
        <f>Overview!A43</f>
        <v>4</v>
      </c>
      <c r="V42" s="7">
        <f>Overview!B43</f>
        <v>3.2</v>
      </c>
      <c r="W42" s="7">
        <f>Overview!C43</f>
        <v>800</v>
      </c>
      <c r="X42" s="7">
        <f>Overview!D43</f>
        <v>600</v>
      </c>
      <c r="Y42" s="7">
        <f>Overview!E43</f>
        <v>1700</v>
      </c>
      <c r="Z42" s="7">
        <f t="shared" si="6"/>
        <v>-1.2196452659638071</v>
      </c>
      <c r="AA42" s="7">
        <f t="shared" si="7"/>
        <v>-1.2464172704426433</v>
      </c>
      <c r="AB42" s="7">
        <f t="shared" si="8"/>
        <v>-1.4139103718615069</v>
      </c>
      <c r="AC42" s="7">
        <f t="shared" si="9"/>
        <v>-1.4636498346488356</v>
      </c>
      <c r="AD42" s="7">
        <f t="shared" si="10"/>
        <v>-1.1016670597438658</v>
      </c>
      <c r="AE42" s="7">
        <f t="shared" si="11"/>
        <v>2289.6931331731703</v>
      </c>
      <c r="AG42">
        <v>15</v>
      </c>
      <c r="AH42">
        <v>-1.5410652715188107</v>
      </c>
      <c r="AI42">
        <v>1.0097879616423309</v>
      </c>
    </row>
    <row r="43" spans="21:35" x14ac:dyDescent="0.25">
      <c r="U43" s="7">
        <f>Overview!A44</f>
        <v>5</v>
      </c>
      <c r="V43" s="7">
        <f>Overview!B44</f>
        <v>3.5</v>
      </c>
      <c r="W43" s="7">
        <f>Overview!C44</f>
        <v>810</v>
      </c>
      <c r="X43" s="7">
        <f>Overview!D44</f>
        <v>610</v>
      </c>
      <c r="Y43" s="7">
        <f>Overview!E44</f>
        <v>1600</v>
      </c>
      <c r="Z43" s="7">
        <f t="shared" si="6"/>
        <v>-1.0675697963922599</v>
      </c>
      <c r="AA43" s="7">
        <f t="shared" si="7"/>
        <v>-1.0941676038576298</v>
      </c>
      <c r="AB43" s="7">
        <f t="shared" si="8"/>
        <v>-1.2660117973990062</v>
      </c>
      <c r="AC43" s="7">
        <f t="shared" si="9"/>
        <v>-1.3074438757748936</v>
      </c>
      <c r="AD43" s="7">
        <f t="shared" si="10"/>
        <v>-1.2646355597059762</v>
      </c>
      <c r="AE43" s="7">
        <f t="shared" si="11"/>
        <v>2318.3958205544232</v>
      </c>
      <c r="AG43">
        <v>16</v>
      </c>
      <c r="AH43">
        <v>-1.1662490197617492</v>
      </c>
      <c r="AI43">
        <v>0.30903470996104887</v>
      </c>
    </row>
    <row r="44" spans="21:35" x14ac:dyDescent="0.25">
      <c r="U44" s="7">
        <f>Overview!A45</f>
        <v>6</v>
      </c>
      <c r="V44" s="7">
        <f>Overview!B45</f>
        <v>3.8</v>
      </c>
      <c r="W44" s="7">
        <f>Overview!C45</f>
        <v>820</v>
      </c>
      <c r="X44" s="7">
        <f>Overview!D45</f>
        <v>620</v>
      </c>
      <c r="Y44" s="7">
        <f>Overview!E45</f>
        <v>1800</v>
      </c>
      <c r="Z44" s="7">
        <f t="shared" si="6"/>
        <v>-0.91549432682071297</v>
      </c>
      <c r="AA44" s="7">
        <f t="shared" si="7"/>
        <v>-0.94191793727261641</v>
      </c>
      <c r="AB44" s="7">
        <f t="shared" si="8"/>
        <v>-1.1181132229365056</v>
      </c>
      <c r="AC44" s="7">
        <f t="shared" si="9"/>
        <v>-1.1512379169009519</v>
      </c>
      <c r="AD44" s="7">
        <f t="shared" si="10"/>
        <v>-0.93869855978175554</v>
      </c>
      <c r="AE44" s="7">
        <f t="shared" si="11"/>
        <v>2347.098507935676</v>
      </c>
      <c r="AG44">
        <v>17</v>
      </c>
      <c r="AH44">
        <v>-1.6772819744480576</v>
      </c>
      <c r="AI44">
        <v>1.2274889145526331</v>
      </c>
    </row>
    <row r="45" spans="21:35" x14ac:dyDescent="0.25">
      <c r="U45" s="7">
        <f>Overview!A46</f>
        <v>7</v>
      </c>
      <c r="V45" s="7">
        <f>Overview!B46</f>
        <v>4.0999999999999996</v>
      </c>
      <c r="W45" s="7">
        <f>Overview!C46</f>
        <v>830</v>
      </c>
      <c r="X45" s="7">
        <f>Overview!D46</f>
        <v>630</v>
      </c>
      <c r="Y45" s="7">
        <f>Overview!E46</f>
        <v>1500</v>
      </c>
      <c r="Z45" s="7">
        <f t="shared" si="6"/>
        <v>-0.76341885724916592</v>
      </c>
      <c r="AA45" s="7">
        <f t="shared" si="7"/>
        <v>-0.78966827068760292</v>
      </c>
      <c r="AB45" s="7">
        <f t="shared" si="8"/>
        <v>-0.97021464847400485</v>
      </c>
      <c r="AC45" s="7">
        <f t="shared" si="9"/>
        <v>-0.99503195802701006</v>
      </c>
      <c r="AD45" s="7">
        <f t="shared" si="10"/>
        <v>-1.4276040596680866</v>
      </c>
      <c r="AE45" s="7">
        <f t="shared" si="11"/>
        <v>2375.8011953169289</v>
      </c>
      <c r="AG45">
        <v>18</v>
      </c>
      <c r="AH45">
        <v>-0.42592880304063541</v>
      </c>
      <c r="AI45">
        <v>-0.26831700679795456</v>
      </c>
    </row>
    <row r="46" spans="21:35" x14ac:dyDescent="0.25">
      <c r="U46" s="7">
        <f>Overview!A47</f>
        <v>8</v>
      </c>
      <c r="V46" s="7">
        <f>Overview!B47</f>
        <v>4.4000000000000004</v>
      </c>
      <c r="W46" s="7">
        <f>Overview!C47</f>
        <v>840</v>
      </c>
      <c r="X46" s="7">
        <f>Overview!D47</f>
        <v>640</v>
      </c>
      <c r="Y46" s="7">
        <f>Overview!E47</f>
        <v>1900</v>
      </c>
      <c r="Z46" s="7">
        <f t="shared" si="6"/>
        <v>-0.61134338767761898</v>
      </c>
      <c r="AA46" s="7">
        <f t="shared" si="7"/>
        <v>-0.6374186041025891</v>
      </c>
      <c r="AB46" s="7">
        <f t="shared" si="8"/>
        <v>-0.82231607401150408</v>
      </c>
      <c r="AC46" s="7">
        <f t="shared" si="9"/>
        <v>-0.83882599915306821</v>
      </c>
      <c r="AD46" s="7">
        <f t="shared" si="10"/>
        <v>-0.77573005981964516</v>
      </c>
      <c r="AE46" s="7">
        <f t="shared" si="11"/>
        <v>2404.5038826981813</v>
      </c>
      <c r="AG46">
        <v>19</v>
      </c>
      <c r="AH46">
        <v>-0.94414232550956489</v>
      </c>
      <c r="AI46">
        <v>0.65731776557625077</v>
      </c>
    </row>
    <row r="47" spans="21:35" x14ac:dyDescent="0.25">
      <c r="U47" s="7">
        <f>Overview!A48</f>
        <v>9</v>
      </c>
      <c r="V47" s="7">
        <f>Overview!B48</f>
        <v>4.7</v>
      </c>
      <c r="W47" s="7">
        <f>Overview!C48</f>
        <v>850</v>
      </c>
      <c r="X47" s="7">
        <f>Overview!D48</f>
        <v>650</v>
      </c>
      <c r="Y47" s="7">
        <f>Overview!E48</f>
        <v>1750</v>
      </c>
      <c r="Z47" s="7">
        <f t="shared" si="6"/>
        <v>-0.45926791810607193</v>
      </c>
      <c r="AA47" s="7">
        <f t="shared" si="7"/>
        <v>-0.48516893751757567</v>
      </c>
      <c r="AB47" s="7">
        <f t="shared" si="8"/>
        <v>-0.67441749954900343</v>
      </c>
      <c r="AC47" s="7">
        <f t="shared" si="9"/>
        <v>-0.68262004027912637</v>
      </c>
      <c r="AD47" s="7">
        <f t="shared" si="10"/>
        <v>-1.0201828097628107</v>
      </c>
      <c r="AE47" s="7">
        <f t="shared" si="11"/>
        <v>2433.2065700794337</v>
      </c>
      <c r="AG47">
        <v>20</v>
      </c>
      <c r="AH47">
        <v>-0.5797728767050685</v>
      </c>
      <c r="AI47">
        <v>-3.2988683152466391E-2</v>
      </c>
    </row>
    <row r="48" spans="21:35" x14ac:dyDescent="0.25">
      <c r="U48" s="7">
        <f>Overview!A49</f>
        <v>10</v>
      </c>
      <c r="V48" s="7">
        <f>Overview!B49</f>
        <v>5</v>
      </c>
      <c r="W48" s="7">
        <f>Overview!C49</f>
        <v>860</v>
      </c>
      <c r="X48" s="7">
        <f>Overview!D49</f>
        <v>660</v>
      </c>
      <c r="Y48" s="7">
        <f>Overview!E49</f>
        <v>1850</v>
      </c>
      <c r="Z48" s="7">
        <f t="shared" si="6"/>
        <v>-0.30719244853452493</v>
      </c>
      <c r="AA48" s="7">
        <f t="shared" si="7"/>
        <v>-0.33291927093256224</v>
      </c>
      <c r="AB48" s="7">
        <f t="shared" si="8"/>
        <v>-0.52651892508650278</v>
      </c>
      <c r="AC48" s="7">
        <f t="shared" si="9"/>
        <v>-0.52641408140518464</v>
      </c>
      <c r="AD48" s="7">
        <f t="shared" si="10"/>
        <v>-0.85721430980070035</v>
      </c>
      <c r="AE48" s="7">
        <f t="shared" si="11"/>
        <v>2461.9092574606866</v>
      </c>
      <c r="AG48">
        <v>21</v>
      </c>
      <c r="AH48">
        <v>-0.91129980049837389</v>
      </c>
      <c r="AI48">
        <v>-0.19036725924549192</v>
      </c>
    </row>
    <row r="49" spans="21:35" x14ac:dyDescent="0.25">
      <c r="U49" s="7">
        <f>Overview!A50</f>
        <v>11</v>
      </c>
      <c r="V49" s="7">
        <f>Overview!B50</f>
        <v>5.3</v>
      </c>
      <c r="W49" s="7">
        <f>Overview!C50</f>
        <v>870</v>
      </c>
      <c r="X49" s="7">
        <f>Overview!D50</f>
        <v>670</v>
      </c>
      <c r="Y49" s="7">
        <f>Overview!E50</f>
        <v>1950</v>
      </c>
      <c r="Z49" s="7">
        <f t="shared" si="6"/>
        <v>-0.15511697896297788</v>
      </c>
      <c r="AA49" s="7">
        <f t="shared" si="7"/>
        <v>-0.18066960434754883</v>
      </c>
      <c r="AB49" s="7">
        <f t="shared" si="8"/>
        <v>-0.37862035062400207</v>
      </c>
      <c r="AC49" s="7">
        <f t="shared" si="9"/>
        <v>-0.3702081225312428</v>
      </c>
      <c r="AD49" s="7">
        <f t="shared" si="10"/>
        <v>-0.69424580983858997</v>
      </c>
      <c r="AE49" s="7">
        <f t="shared" si="11"/>
        <v>2490.6119448419395</v>
      </c>
      <c r="AG49">
        <v>22</v>
      </c>
      <c r="AH49">
        <v>-0.77832129194160904</v>
      </c>
      <c r="AI49">
        <v>-0.1603772678401465</v>
      </c>
    </row>
    <row r="50" spans="21:35" x14ac:dyDescent="0.25">
      <c r="U50" s="7">
        <f>Overview!A51</f>
        <v>12</v>
      </c>
      <c r="V50" s="7">
        <f>Overview!B51</f>
        <v>5.6</v>
      </c>
      <c r="W50" s="7">
        <f>Overview!C51</f>
        <v>880</v>
      </c>
      <c r="X50" s="7">
        <f>Overview!D51</f>
        <v>680</v>
      </c>
      <c r="Y50" s="7">
        <f>Overview!E51</f>
        <v>2050</v>
      </c>
      <c r="Z50" s="7">
        <f t="shared" si="6"/>
        <v>-3.0415093914308755E-3</v>
      </c>
      <c r="AA50" s="7">
        <f t="shared" si="7"/>
        <v>-2.841993776253543E-2</v>
      </c>
      <c r="AB50" s="7">
        <f t="shared" si="8"/>
        <v>-0.23072177616150141</v>
      </c>
      <c r="AC50" s="7">
        <f t="shared" si="9"/>
        <v>-0.21400216365730099</v>
      </c>
      <c r="AD50" s="7">
        <f t="shared" si="10"/>
        <v>-0.5312773098764797</v>
      </c>
      <c r="AE50" s="7">
        <f t="shared" si="11"/>
        <v>2519.3146322231919</v>
      </c>
      <c r="AG50">
        <v>23</v>
      </c>
      <c r="AH50">
        <v>-0.64534278338484397</v>
      </c>
      <c r="AI50">
        <v>-0.13038727643480119</v>
      </c>
    </row>
    <row r="51" spans="21:35" x14ac:dyDescent="0.25">
      <c r="U51" s="7">
        <f>Overview!A52</f>
        <v>13</v>
      </c>
      <c r="V51" s="7">
        <f>Overview!B52</f>
        <v>5.9</v>
      </c>
      <c r="W51" s="7">
        <f>Overview!C52</f>
        <v>890</v>
      </c>
      <c r="X51" s="7">
        <f>Overview!D52</f>
        <v>690</v>
      </c>
      <c r="Y51" s="7">
        <f>Overview!E52</f>
        <v>1800</v>
      </c>
      <c r="Z51" s="7">
        <f t="shared" si="6"/>
        <v>0.14903396018011614</v>
      </c>
      <c r="AA51" s="7">
        <f t="shared" si="7"/>
        <v>0.12382972882247843</v>
      </c>
      <c r="AB51" s="7">
        <f t="shared" si="8"/>
        <v>-8.2823201699000717E-2</v>
      </c>
      <c r="AC51" s="7">
        <f t="shared" si="9"/>
        <v>-5.779620478335918E-2</v>
      </c>
      <c r="AD51" s="7">
        <f t="shared" si="10"/>
        <v>-0.93869855978175554</v>
      </c>
      <c r="AE51" s="7">
        <f t="shared" si="11"/>
        <v>2548.0173196044448</v>
      </c>
      <c r="AG51">
        <v>24</v>
      </c>
      <c r="AH51">
        <v>-0.51236427482807945</v>
      </c>
      <c r="AI51">
        <v>-0.10039728502945544</v>
      </c>
    </row>
    <row r="52" spans="21:35" x14ac:dyDescent="0.25">
      <c r="U52" s="7">
        <f>Overview!A53</f>
        <v>14</v>
      </c>
      <c r="V52" s="7">
        <f>Overview!B53</f>
        <v>6.2</v>
      </c>
      <c r="W52" s="7">
        <f>Overview!C53</f>
        <v>900</v>
      </c>
      <c r="X52" s="7">
        <f>Overview!D53</f>
        <v>700</v>
      </c>
      <c r="Y52" s="7">
        <f>Overview!E53</f>
        <v>2100</v>
      </c>
      <c r="Z52" s="7">
        <f t="shared" si="6"/>
        <v>0.30110942975166316</v>
      </c>
      <c r="AA52" s="7">
        <f t="shared" si="7"/>
        <v>0.27607939540749188</v>
      </c>
      <c r="AB52" s="7">
        <f t="shared" si="8"/>
        <v>6.5075372763499964E-2</v>
      </c>
      <c r="AC52" s="7">
        <f t="shared" si="9"/>
        <v>9.8409754090582627E-2</v>
      </c>
      <c r="AD52" s="7">
        <f t="shared" si="10"/>
        <v>-0.44979305989542451</v>
      </c>
      <c r="AE52" s="7">
        <f t="shared" si="11"/>
        <v>2576.7200069856976</v>
      </c>
      <c r="AG52">
        <v>25</v>
      </c>
      <c r="AH52">
        <v>-0.37938576627131498</v>
      </c>
      <c r="AI52">
        <v>-7.0407293624109524E-2</v>
      </c>
    </row>
    <row r="53" spans="21:35" x14ac:dyDescent="0.25">
      <c r="U53" s="7">
        <f>Overview!A54</f>
        <v>15</v>
      </c>
      <c r="V53" s="7">
        <f>Overview!B54</f>
        <v>6.5</v>
      </c>
      <c r="W53" s="7">
        <f>Overview!C54</f>
        <v>910</v>
      </c>
      <c r="X53" s="7">
        <f>Overview!D54</f>
        <v>710</v>
      </c>
      <c r="Y53" s="7">
        <f>Overview!E54</f>
        <v>1900</v>
      </c>
      <c r="Z53" s="7">
        <f t="shared" si="6"/>
        <v>0.45318489932321016</v>
      </c>
      <c r="AA53" s="7">
        <f t="shared" si="7"/>
        <v>0.42832906199250526</v>
      </c>
      <c r="AB53" s="7">
        <f t="shared" si="8"/>
        <v>0.21297394722600066</v>
      </c>
      <c r="AC53" s="7">
        <f t="shared" si="9"/>
        <v>0.25461571296452445</v>
      </c>
      <c r="AD53" s="7">
        <f t="shared" si="10"/>
        <v>-0.77573005981964516</v>
      </c>
      <c r="AE53" s="7">
        <f t="shared" si="11"/>
        <v>2605.4226943669501</v>
      </c>
      <c r="AG53">
        <v>26</v>
      </c>
      <c r="AH53">
        <v>-0.24640725771455013</v>
      </c>
      <c r="AI53">
        <v>-4.0417302218764051E-2</v>
      </c>
    </row>
    <row r="54" spans="21:35" x14ac:dyDescent="0.25">
      <c r="U54" s="7">
        <f>Overview!A55</f>
        <v>16</v>
      </c>
      <c r="V54" s="7">
        <f>Overview!B55</f>
        <v>6.8</v>
      </c>
      <c r="W54" s="7">
        <f>Overview!C55</f>
        <v>920</v>
      </c>
      <c r="X54" s="7">
        <f>Overview!D55</f>
        <v>720</v>
      </c>
      <c r="Y54" s="7">
        <f>Overview!E55</f>
        <v>2000</v>
      </c>
      <c r="Z54" s="7">
        <f t="shared" si="6"/>
        <v>0.60526036889475721</v>
      </c>
      <c r="AA54" s="7">
        <f t="shared" si="7"/>
        <v>0.58057872857751869</v>
      </c>
      <c r="AB54" s="7">
        <f t="shared" si="8"/>
        <v>0.36087252168850131</v>
      </c>
      <c r="AC54" s="7">
        <f t="shared" si="9"/>
        <v>0.41082167183846624</v>
      </c>
      <c r="AD54" s="7">
        <f t="shared" si="10"/>
        <v>-0.61276155985753489</v>
      </c>
      <c r="AE54" s="7">
        <f t="shared" si="11"/>
        <v>2634.1253817482025</v>
      </c>
      <c r="AG54">
        <v>27</v>
      </c>
      <c r="AH54">
        <v>-0.11342874915778545</v>
      </c>
      <c r="AI54">
        <v>-1.0427310813418397E-2</v>
      </c>
    </row>
    <row r="55" spans="21:35" x14ac:dyDescent="0.25">
      <c r="U55" s="7">
        <f>Overview!A56</f>
        <v>17</v>
      </c>
      <c r="V55" s="7">
        <f>Overview!B56</f>
        <v>7.1</v>
      </c>
      <c r="W55" s="7">
        <f>Overview!C56</f>
        <v>930</v>
      </c>
      <c r="X55" s="7">
        <f>Overview!D56</f>
        <v>730</v>
      </c>
      <c r="Y55" s="7">
        <f>Overview!E56</f>
        <v>2200</v>
      </c>
      <c r="Z55" s="7">
        <f t="shared" si="6"/>
        <v>0.75733583846630426</v>
      </c>
      <c r="AA55" s="7">
        <f t="shared" si="7"/>
        <v>0.73282839516253206</v>
      </c>
      <c r="AB55" s="7">
        <f t="shared" si="8"/>
        <v>0.50877109615100202</v>
      </c>
      <c r="AC55" s="7">
        <f t="shared" si="9"/>
        <v>0.56702763071240803</v>
      </c>
      <c r="AD55" s="7">
        <f t="shared" si="10"/>
        <v>-0.28682455993331418</v>
      </c>
      <c r="AE55" s="7">
        <f t="shared" si="11"/>
        <v>2662.8280691294549</v>
      </c>
      <c r="AG55">
        <v>28</v>
      </c>
      <c r="AH55">
        <v>1.9549759398979193E-2</v>
      </c>
      <c r="AI55">
        <v>1.9562680591927287E-2</v>
      </c>
    </row>
    <row r="56" spans="21:35" x14ac:dyDescent="0.25">
      <c r="U56" s="7">
        <f>Overview!A57</f>
        <v>18</v>
      </c>
      <c r="V56" s="7">
        <f>Overview!B57</f>
        <v>7.4</v>
      </c>
      <c r="W56" s="7">
        <f>Overview!C57</f>
        <v>940</v>
      </c>
      <c r="X56" s="7">
        <f>Overview!D57</f>
        <v>740</v>
      </c>
      <c r="Y56" s="7">
        <f>Overview!E57</f>
        <v>2300</v>
      </c>
      <c r="Z56" s="7">
        <f t="shared" si="6"/>
        <v>0.9094113080378512</v>
      </c>
      <c r="AA56" s="7">
        <f t="shared" si="7"/>
        <v>0.885078061747546</v>
      </c>
      <c r="AB56" s="7">
        <f t="shared" si="8"/>
        <v>0.65666967061350268</v>
      </c>
      <c r="AC56" s="7">
        <f t="shared" si="9"/>
        <v>0.72323358958634987</v>
      </c>
      <c r="AD56" s="7">
        <f t="shared" si="10"/>
        <v>-0.12385605997120384</v>
      </c>
      <c r="AE56" s="7">
        <f t="shared" si="11"/>
        <v>2691.5307565107078</v>
      </c>
      <c r="AG56">
        <v>29</v>
      </c>
      <c r="AH56">
        <v>0.15252826795574395</v>
      </c>
      <c r="AI56">
        <v>4.9552671997272868E-2</v>
      </c>
    </row>
    <row r="57" spans="21:35" x14ac:dyDescent="0.25">
      <c r="U57" s="7">
        <f>Overview!A58</f>
        <v>19</v>
      </c>
      <c r="V57" s="7">
        <f>Overview!B58</f>
        <v>7.7</v>
      </c>
      <c r="W57" s="7">
        <f>Overview!C58</f>
        <v>950</v>
      </c>
      <c r="X57" s="7">
        <f>Overview!D58</f>
        <v>750</v>
      </c>
      <c r="Y57" s="7">
        <f>Overview!E58</f>
        <v>2400</v>
      </c>
      <c r="Z57" s="7">
        <f t="shared" si="6"/>
        <v>1.0614867776093981</v>
      </c>
      <c r="AA57" s="7">
        <f t="shared" si="7"/>
        <v>1.0373277283325595</v>
      </c>
      <c r="AB57" s="7">
        <f t="shared" si="8"/>
        <v>0.80456824507600333</v>
      </c>
      <c r="AC57" s="7">
        <f t="shared" si="9"/>
        <v>0.87943954846029171</v>
      </c>
      <c r="AD57" s="7">
        <f t="shared" si="10"/>
        <v>3.9112439990906481E-2</v>
      </c>
      <c r="AE57" s="7">
        <f t="shared" si="11"/>
        <v>2720.2334438919606</v>
      </c>
      <c r="AG57">
        <v>30</v>
      </c>
      <c r="AH57">
        <v>0.28550677651250855</v>
      </c>
      <c r="AI57">
        <v>7.9542663402618563E-2</v>
      </c>
    </row>
    <row r="58" spans="21:35" x14ac:dyDescent="0.25">
      <c r="U58" s="7">
        <f>Overview!A59</f>
        <v>20</v>
      </c>
      <c r="V58" s="7">
        <f>Overview!B59</f>
        <v>8</v>
      </c>
      <c r="W58" s="7">
        <f>Overview!C59</f>
        <v>960</v>
      </c>
      <c r="X58" s="7">
        <f>Overview!D59</f>
        <v>760</v>
      </c>
      <c r="Y58" s="7">
        <f>Overview!E59</f>
        <v>2500</v>
      </c>
      <c r="Z58" s="7">
        <f t="shared" si="6"/>
        <v>1.2135622471809453</v>
      </c>
      <c r="AA58" s="7">
        <f t="shared" si="7"/>
        <v>1.1895773949175728</v>
      </c>
      <c r="AB58" s="7">
        <f t="shared" si="8"/>
        <v>0.95246681953850409</v>
      </c>
      <c r="AC58" s="7">
        <f t="shared" si="9"/>
        <v>1.0356455073342334</v>
      </c>
      <c r="AD58" s="7">
        <f t="shared" si="10"/>
        <v>0.20208093995301682</v>
      </c>
      <c r="AE58" s="7">
        <f t="shared" si="11"/>
        <v>2748.9361312732131</v>
      </c>
      <c r="AG58">
        <v>31</v>
      </c>
      <c r="AH58">
        <v>0.41848528506927318</v>
      </c>
      <c r="AI58">
        <v>0.10953265480796426</v>
      </c>
    </row>
    <row r="59" spans="21:35" x14ac:dyDescent="0.25">
      <c r="U59" s="7">
        <f>Overview!A60</f>
        <v>21</v>
      </c>
      <c r="V59" s="7">
        <f>Overview!B60</f>
        <v>8.3000000000000007</v>
      </c>
      <c r="W59" s="7">
        <f>Overview!C60</f>
        <v>970</v>
      </c>
      <c r="X59" s="7">
        <f>Overview!D60</f>
        <v>770</v>
      </c>
      <c r="Y59" s="7">
        <f>Overview!E60</f>
        <v>2200</v>
      </c>
      <c r="Z59" s="7">
        <f t="shared" si="6"/>
        <v>1.3656377167524922</v>
      </c>
      <c r="AA59" s="7">
        <f t="shared" si="7"/>
        <v>1.3418270615025867</v>
      </c>
      <c r="AB59" s="7">
        <f t="shared" si="8"/>
        <v>1.1003653940010047</v>
      </c>
      <c r="AC59" s="7">
        <f t="shared" si="9"/>
        <v>1.1918514662081754</v>
      </c>
      <c r="AD59" s="7">
        <f t="shared" si="10"/>
        <v>-0.28682455993331418</v>
      </c>
      <c r="AE59" s="7">
        <f t="shared" si="11"/>
        <v>2777.6388186544659</v>
      </c>
      <c r="AG59">
        <v>32</v>
      </c>
      <c r="AH59">
        <v>0.55146379362603792</v>
      </c>
      <c r="AI59">
        <v>0.1395226462133099</v>
      </c>
    </row>
    <row r="60" spans="21:35" x14ac:dyDescent="0.25">
      <c r="U60" s="7">
        <f>Overview!A61</f>
        <v>22</v>
      </c>
      <c r="V60" s="7">
        <f>Overview!B61</f>
        <v>8.6</v>
      </c>
      <c r="W60" s="7">
        <f>Overview!C61</f>
        <v>980</v>
      </c>
      <c r="X60" s="7">
        <f>Overview!D61</f>
        <v>780</v>
      </c>
      <c r="Y60" s="7">
        <f>Overview!E61</f>
        <v>2600</v>
      </c>
      <c r="Z60" s="7">
        <f t="shared" si="6"/>
        <v>1.5177131863240392</v>
      </c>
      <c r="AA60" s="7">
        <f t="shared" si="7"/>
        <v>1.4940767280875997</v>
      </c>
      <c r="AB60" s="7">
        <f t="shared" si="8"/>
        <v>1.2482639684635055</v>
      </c>
      <c r="AC60" s="7">
        <f t="shared" si="9"/>
        <v>1.3480574250821171</v>
      </c>
      <c r="AD60" s="7">
        <f t="shared" si="10"/>
        <v>0.36504943991512712</v>
      </c>
      <c r="AE60" s="7">
        <f t="shared" si="11"/>
        <v>2806.3415060357188</v>
      </c>
      <c r="AG60">
        <v>33</v>
      </c>
      <c r="AH60">
        <v>0.68444230218280255</v>
      </c>
      <c r="AI60">
        <v>0.16951263761865554</v>
      </c>
    </row>
    <row r="61" spans="21:35" x14ac:dyDescent="0.25">
      <c r="U61" s="7">
        <f>Overview!A62</f>
        <v>23</v>
      </c>
      <c r="V61" s="7">
        <f>Overview!B62</f>
        <v>8.9</v>
      </c>
      <c r="W61" s="7">
        <f>Overview!C62</f>
        <v>990</v>
      </c>
      <c r="X61" s="7">
        <f>Overview!D62</f>
        <v>790</v>
      </c>
      <c r="Y61" s="7">
        <f>Overview!E62</f>
        <v>2400</v>
      </c>
      <c r="Z61" s="7">
        <f t="shared" si="6"/>
        <v>1.6697886558955863</v>
      </c>
      <c r="AA61" s="7">
        <f t="shared" si="7"/>
        <v>1.6463263946726134</v>
      </c>
      <c r="AB61" s="7">
        <f t="shared" si="8"/>
        <v>1.3961625429260061</v>
      </c>
      <c r="AC61" s="7">
        <f t="shared" si="9"/>
        <v>1.5042633839560589</v>
      </c>
      <c r="AD61" s="7">
        <f t="shared" si="10"/>
        <v>3.9112439990906481E-2</v>
      </c>
      <c r="AE61" s="7">
        <f t="shared" si="11"/>
        <v>2835.0441934169712</v>
      </c>
      <c r="AG61">
        <v>34</v>
      </c>
      <c r="AH61">
        <v>0.81742081073956729</v>
      </c>
      <c r="AI61">
        <v>0.19950262902400118</v>
      </c>
    </row>
    <row r="62" spans="21:35" x14ac:dyDescent="0.25">
      <c r="U62" s="7">
        <f>Overview!A63</f>
        <v>5</v>
      </c>
      <c r="V62" s="7">
        <f>Overview!B63</f>
        <v>3.4</v>
      </c>
      <c r="W62" s="7">
        <f>Overview!C63</f>
        <v>825</v>
      </c>
      <c r="X62" s="7">
        <f>Overview!D63</f>
        <v>615</v>
      </c>
      <c r="Y62" s="7">
        <f>Overview!E63</f>
        <v>1650</v>
      </c>
      <c r="Z62" s="7">
        <f t="shared" si="6"/>
        <v>-1.0675697963922599</v>
      </c>
      <c r="AA62" s="7">
        <f t="shared" si="7"/>
        <v>-1.1449174927193011</v>
      </c>
      <c r="AB62" s="7">
        <f t="shared" si="8"/>
        <v>-1.0441639357052552</v>
      </c>
      <c r="AC62" s="7">
        <f t="shared" si="9"/>
        <v>-1.2293408963379229</v>
      </c>
      <c r="AD62" s="7">
        <f t="shared" si="10"/>
        <v>-1.1831513097249209</v>
      </c>
      <c r="AE62" s="7">
        <f t="shared" si="11"/>
        <v>2358.0299774938053</v>
      </c>
      <c r="AG62">
        <v>35</v>
      </c>
      <c r="AH62">
        <v>0.95039931929633203</v>
      </c>
      <c r="AI62">
        <v>0.22949262042934682</v>
      </c>
    </row>
    <row r="63" spans="21:35" x14ac:dyDescent="0.25">
      <c r="U63" s="7">
        <f>Overview!A64</f>
        <v>4</v>
      </c>
      <c r="V63" s="7">
        <f>Overview!B64</f>
        <v>3.7</v>
      </c>
      <c r="W63" s="7">
        <f>Overview!C64</f>
        <v>835</v>
      </c>
      <c r="X63" s="7">
        <f>Overview!D64</f>
        <v>625</v>
      </c>
      <c r="Y63" s="7">
        <f>Overview!E64</f>
        <v>1750</v>
      </c>
      <c r="Z63" s="7">
        <f t="shared" si="6"/>
        <v>-1.2196452659638071</v>
      </c>
      <c r="AA63" s="7">
        <f t="shared" si="7"/>
        <v>-0.99266782613428739</v>
      </c>
      <c r="AB63" s="7">
        <f t="shared" si="8"/>
        <v>-0.89626536124275447</v>
      </c>
      <c r="AC63" s="7">
        <f t="shared" si="9"/>
        <v>-1.0731349374639809</v>
      </c>
      <c r="AD63" s="7">
        <f t="shared" si="10"/>
        <v>-1.0201828097628107</v>
      </c>
      <c r="AE63" s="7">
        <f t="shared" si="11"/>
        <v>2389.2613195646736</v>
      </c>
      <c r="AG63">
        <v>36</v>
      </c>
      <c r="AH63">
        <v>1.0833778278530968</v>
      </c>
      <c r="AI63">
        <v>0.25948261183469223</v>
      </c>
    </row>
    <row r="64" spans="21:35" x14ac:dyDescent="0.25">
      <c r="U64" s="7">
        <f>Overview!A65</f>
        <v>6</v>
      </c>
      <c r="V64" s="7">
        <f>Overview!B65</f>
        <v>3.9</v>
      </c>
      <c r="W64" s="7">
        <f>Overview!C65</f>
        <v>845</v>
      </c>
      <c r="X64" s="7">
        <f>Overview!D65</f>
        <v>635</v>
      </c>
      <c r="Y64" s="7">
        <f>Overview!E65</f>
        <v>1850</v>
      </c>
      <c r="Z64" s="7">
        <f t="shared" si="6"/>
        <v>-0.91549432682071297</v>
      </c>
      <c r="AA64" s="7">
        <f t="shared" si="7"/>
        <v>-0.89116804841094521</v>
      </c>
      <c r="AB64" s="7">
        <f t="shared" si="8"/>
        <v>-0.74836678678025381</v>
      </c>
      <c r="AC64" s="7">
        <f t="shared" si="9"/>
        <v>-0.91692897859003919</v>
      </c>
      <c r="AD64" s="7">
        <f t="shared" si="10"/>
        <v>-0.85721430980070035</v>
      </c>
      <c r="AE64" s="7">
        <f t="shared" si="11"/>
        <v>2416.7376037588911</v>
      </c>
      <c r="AG64">
        <v>37</v>
      </c>
      <c r="AH64">
        <v>1.2163563364098617</v>
      </c>
      <c r="AI64">
        <v>0.28947260324003765</v>
      </c>
    </row>
    <row r="65" spans="21:35" x14ac:dyDescent="0.25">
      <c r="U65" s="7">
        <f>Overview!A66</f>
        <v>7</v>
      </c>
      <c r="V65" s="7">
        <f>Overview!B66</f>
        <v>4.2</v>
      </c>
      <c r="W65" s="7">
        <f>Overview!C66</f>
        <v>855</v>
      </c>
      <c r="X65" s="7">
        <f>Overview!D66</f>
        <v>645</v>
      </c>
      <c r="Y65" s="7">
        <f>Overview!E66</f>
        <v>1950</v>
      </c>
      <c r="Z65" s="7">
        <f t="shared" si="6"/>
        <v>-0.76341885724916592</v>
      </c>
      <c r="AA65" s="7">
        <f t="shared" si="7"/>
        <v>-0.7389183818259315</v>
      </c>
      <c r="AB65" s="7">
        <f t="shared" si="8"/>
        <v>-0.60046821231775316</v>
      </c>
      <c r="AC65" s="7">
        <f t="shared" si="9"/>
        <v>-0.76072301971609735</v>
      </c>
      <c r="AD65" s="7">
        <f t="shared" si="10"/>
        <v>-0.69424580983858997</v>
      </c>
      <c r="AE65" s="7">
        <f t="shared" si="11"/>
        <v>2445.4402911401439</v>
      </c>
      <c r="AG65">
        <v>38</v>
      </c>
      <c r="AH65">
        <v>1.3493348449666258</v>
      </c>
      <c r="AI65">
        <v>0.31946259464538396</v>
      </c>
    </row>
    <row r="66" spans="21:35" x14ac:dyDescent="0.25">
      <c r="U66" s="7">
        <f>Overview!A67</f>
        <v>8</v>
      </c>
      <c r="V66" s="7">
        <f>Overview!B67</f>
        <v>4.5</v>
      </c>
      <c r="W66" s="7">
        <f>Overview!C67</f>
        <v>865</v>
      </c>
      <c r="X66" s="7">
        <f>Overview!D67</f>
        <v>655</v>
      </c>
      <c r="Y66" s="7">
        <f>Overview!E67</f>
        <v>2050</v>
      </c>
      <c r="Z66" s="7">
        <f t="shared" ref="Z66:Z101" si="12">(U66 - AVERAGE($U$2:$U$101)) / _xlfn.STDEV.P($U$2:$U$101)</f>
        <v>-0.61134338767761898</v>
      </c>
      <c r="AA66" s="7">
        <f t="shared" ref="AA66:AA101" si="13">(V66 - AVERAGE($V$2:$V$101)) / _xlfn.STDEV.P($V$2:$V$101)</f>
        <v>-0.58666871524091813</v>
      </c>
      <c r="AB66" s="7">
        <f t="shared" ref="AB66:AB101" si="14">(W66 - AVERAGE($W$2:$W$101)) / _xlfn.STDEV.P($W$2:$W$101)</f>
        <v>-0.45256963785525245</v>
      </c>
      <c r="AC66" s="7">
        <f t="shared" ref="AC66:AC101" si="15">(X66 - AVERAGE($X$2:$X$101)) / _xlfn.STDEV.P($X$2:$X$101)</f>
        <v>-0.60451706084215551</v>
      </c>
      <c r="AD66" s="7">
        <f t="shared" ref="AD66:AD101" si="16">(Y66 - AVERAGE($Y$2:$Y$101)) / _xlfn.STDEV.P($Y$2:$Y$101)</f>
        <v>-0.5312773098764797</v>
      </c>
      <c r="AE66" s="7">
        <f t="shared" ref="AE66:AE101" si="17">($AH$17+($AH$18*U66)+($AH$19*V66)+($AH$20*W66)+($AH$21*X66))*1.5</f>
        <v>2474.1429785213968</v>
      </c>
      <c r="AG66">
        <v>39</v>
      </c>
      <c r="AH66">
        <v>1.482313353523391</v>
      </c>
      <c r="AI66">
        <v>0.34945258605072915</v>
      </c>
    </row>
    <row r="67" spans="21:35" x14ac:dyDescent="0.25">
      <c r="U67" s="7">
        <f>Overview!A68</f>
        <v>9</v>
      </c>
      <c r="V67" s="7">
        <f>Overview!B68</f>
        <v>4.8</v>
      </c>
      <c r="W67" s="7">
        <f>Overview!C68</f>
        <v>875</v>
      </c>
      <c r="X67" s="7">
        <f>Overview!D68</f>
        <v>665</v>
      </c>
      <c r="Y67" s="7">
        <f>Overview!E68</f>
        <v>2150</v>
      </c>
      <c r="Z67" s="7">
        <f t="shared" si="12"/>
        <v>-0.45926791810607193</v>
      </c>
      <c r="AA67" s="7">
        <f t="shared" si="13"/>
        <v>-0.43441904865590469</v>
      </c>
      <c r="AB67" s="7">
        <f t="shared" si="14"/>
        <v>-0.30467106339275174</v>
      </c>
      <c r="AC67" s="7">
        <f t="shared" si="15"/>
        <v>-0.44831110196821372</v>
      </c>
      <c r="AD67" s="7">
        <f t="shared" si="16"/>
        <v>-0.36830880991436932</v>
      </c>
      <c r="AE67" s="7">
        <f t="shared" si="17"/>
        <v>2502.8456659026492</v>
      </c>
      <c r="AG67">
        <v>40</v>
      </c>
      <c r="AH67">
        <v>1.6152918620801557</v>
      </c>
      <c r="AI67">
        <v>0.37944257745607479</v>
      </c>
    </row>
    <row r="68" spans="21:35" x14ac:dyDescent="0.25">
      <c r="U68" s="7">
        <f>Overview!A69</f>
        <v>10</v>
      </c>
      <c r="V68" s="7">
        <f>Overview!B69</f>
        <v>5.0999999999999996</v>
      </c>
      <c r="W68" s="7">
        <f>Overview!C69</f>
        <v>885</v>
      </c>
      <c r="X68" s="7">
        <f>Overview!D69</f>
        <v>675</v>
      </c>
      <c r="Y68" s="7">
        <f>Overview!E69</f>
        <v>2250</v>
      </c>
      <c r="Z68" s="7">
        <f t="shared" si="12"/>
        <v>-0.30719244853452493</v>
      </c>
      <c r="AA68" s="7">
        <f t="shared" si="13"/>
        <v>-0.28216938207089126</v>
      </c>
      <c r="AB68" s="7">
        <f t="shared" si="14"/>
        <v>-0.15677248893025106</v>
      </c>
      <c r="AC68" s="7">
        <f t="shared" si="15"/>
        <v>-0.29210514309427188</v>
      </c>
      <c r="AD68" s="7">
        <f t="shared" si="16"/>
        <v>-0.20534030995225902</v>
      </c>
      <c r="AE68" s="7">
        <f t="shared" si="17"/>
        <v>2531.5483532839021</v>
      </c>
      <c r="AG68">
        <v>41</v>
      </c>
      <c r="AH68">
        <v>-1.5106069221693394</v>
      </c>
      <c r="AI68">
        <v>0.40893986242547364</v>
      </c>
    </row>
    <row r="69" spans="21:35" x14ac:dyDescent="0.25">
      <c r="U69" s="7">
        <f>Overview!A70</f>
        <v>11</v>
      </c>
      <c r="V69" s="7">
        <f>Overview!B70</f>
        <v>5.4</v>
      </c>
      <c r="W69" s="7">
        <f>Overview!C70</f>
        <v>895</v>
      </c>
      <c r="X69" s="7">
        <f>Overview!D70</f>
        <v>685</v>
      </c>
      <c r="Y69" s="7">
        <f>Overview!E70</f>
        <v>2350</v>
      </c>
      <c r="Z69" s="7">
        <f t="shared" si="12"/>
        <v>-0.15511697896297788</v>
      </c>
      <c r="AA69" s="7">
        <f t="shared" si="13"/>
        <v>-0.12991971548587741</v>
      </c>
      <c r="AB69" s="7">
        <f t="shared" si="14"/>
        <v>-8.8739144677503767E-3</v>
      </c>
      <c r="AC69" s="7">
        <f t="shared" si="15"/>
        <v>-0.13589918422033009</v>
      </c>
      <c r="AD69" s="7">
        <f t="shared" si="16"/>
        <v>-4.2371809990148689E-2</v>
      </c>
      <c r="AE69" s="7">
        <f t="shared" si="17"/>
        <v>2560.251040665155</v>
      </c>
      <c r="AG69">
        <v>42</v>
      </c>
      <c r="AH69">
        <v>-1.3776284136125745</v>
      </c>
      <c r="AI69">
        <v>0.1129928539065983</v>
      </c>
    </row>
    <row r="70" spans="21:35" x14ac:dyDescent="0.25">
      <c r="U70" s="7">
        <f>Overview!A71</f>
        <v>12</v>
      </c>
      <c r="V70" s="7">
        <f>Overview!B71</f>
        <v>5.7</v>
      </c>
      <c r="W70" s="7">
        <f>Overview!C71</f>
        <v>905</v>
      </c>
      <c r="X70" s="7">
        <f>Overview!D71</f>
        <v>695</v>
      </c>
      <c r="Y70" s="7">
        <f>Overview!E71</f>
        <v>2450</v>
      </c>
      <c r="Z70" s="7">
        <f t="shared" si="12"/>
        <v>-3.0415093914308755E-3</v>
      </c>
      <c r="AA70" s="7">
        <f t="shared" si="13"/>
        <v>2.2329951099136009E-2</v>
      </c>
      <c r="AB70" s="7">
        <f t="shared" si="14"/>
        <v>0.1390246599947503</v>
      </c>
      <c r="AC70" s="7">
        <f t="shared" si="15"/>
        <v>2.0306774653611723E-2</v>
      </c>
      <c r="AD70" s="7">
        <f t="shared" si="16"/>
        <v>0.12059668997196164</v>
      </c>
      <c r="AE70" s="7">
        <f t="shared" si="17"/>
        <v>2588.9537280464074</v>
      </c>
      <c r="AG70">
        <v>43</v>
      </c>
      <c r="AH70">
        <v>-1.24464990505581</v>
      </c>
      <c r="AI70">
        <v>0.30595134527405443</v>
      </c>
    </row>
    <row r="71" spans="21:35" x14ac:dyDescent="0.25">
      <c r="U71" s="7">
        <f>Overview!A72</f>
        <v>13</v>
      </c>
      <c r="V71" s="7">
        <f>Overview!B72</f>
        <v>6</v>
      </c>
      <c r="W71" s="7">
        <f>Overview!C72</f>
        <v>915</v>
      </c>
      <c r="X71" s="7">
        <f>Overview!D72</f>
        <v>705</v>
      </c>
      <c r="Y71" s="7">
        <f>Overview!E72</f>
        <v>2550</v>
      </c>
      <c r="Z71" s="7">
        <f t="shared" si="12"/>
        <v>0.14903396018011614</v>
      </c>
      <c r="AA71" s="7">
        <f t="shared" si="13"/>
        <v>0.17457961768414942</v>
      </c>
      <c r="AB71" s="7">
        <f t="shared" si="14"/>
        <v>0.28692323445725099</v>
      </c>
      <c r="AC71" s="7">
        <f t="shared" si="15"/>
        <v>0.17651273352755353</v>
      </c>
      <c r="AD71" s="7">
        <f t="shared" si="16"/>
        <v>0.28356518993407198</v>
      </c>
      <c r="AE71" s="7">
        <f t="shared" si="17"/>
        <v>2617.6564154276598</v>
      </c>
      <c r="AG71">
        <v>44</v>
      </c>
      <c r="AH71">
        <v>-1.1116713964990452</v>
      </c>
      <c r="AI71">
        <v>-0.31593266316904134</v>
      </c>
    </row>
    <row r="72" spans="21:35" x14ac:dyDescent="0.25">
      <c r="U72" s="7">
        <f>Overview!A73</f>
        <v>14</v>
      </c>
      <c r="V72" s="7">
        <f>Overview!B73</f>
        <v>6.3</v>
      </c>
      <c r="W72" s="7">
        <f>Overview!C73</f>
        <v>925</v>
      </c>
      <c r="X72" s="7">
        <f>Overview!D73</f>
        <v>715</v>
      </c>
      <c r="Y72" s="7">
        <f>Overview!E73</f>
        <v>2650</v>
      </c>
      <c r="Z72" s="7">
        <f t="shared" si="12"/>
        <v>0.30110942975166316</v>
      </c>
      <c r="AA72" s="7">
        <f t="shared" si="13"/>
        <v>0.32682928426916286</v>
      </c>
      <c r="AB72" s="7">
        <f t="shared" si="14"/>
        <v>0.4348218089197517</v>
      </c>
      <c r="AC72" s="7">
        <f t="shared" si="15"/>
        <v>0.33271869240149532</v>
      </c>
      <c r="AD72" s="7">
        <f t="shared" si="16"/>
        <v>0.44653368989618231</v>
      </c>
      <c r="AE72" s="7">
        <f t="shared" si="17"/>
        <v>2646.3591028089127</v>
      </c>
      <c r="AG72">
        <v>45</v>
      </c>
      <c r="AH72">
        <v>-0.97869288794228049</v>
      </c>
      <c r="AI72">
        <v>0.20296282812263533</v>
      </c>
    </row>
    <row r="73" spans="21:35" x14ac:dyDescent="0.25">
      <c r="U73" s="7">
        <f>Overview!A74</f>
        <v>15</v>
      </c>
      <c r="V73" s="7">
        <f>Overview!B74</f>
        <v>6.6</v>
      </c>
      <c r="W73" s="7">
        <f>Overview!C74</f>
        <v>935</v>
      </c>
      <c r="X73" s="7">
        <f>Overview!D74</f>
        <v>725</v>
      </c>
      <c r="Y73" s="7">
        <f>Overview!E74</f>
        <v>2750</v>
      </c>
      <c r="Z73" s="7">
        <f t="shared" si="12"/>
        <v>0.45318489932321016</v>
      </c>
      <c r="AA73" s="7">
        <f t="shared" si="13"/>
        <v>0.47907895085417629</v>
      </c>
      <c r="AB73" s="7">
        <f t="shared" si="14"/>
        <v>0.5827203833822524</v>
      </c>
      <c r="AC73" s="7">
        <f t="shared" si="15"/>
        <v>0.48892465127543716</v>
      </c>
      <c r="AD73" s="7">
        <f t="shared" si="16"/>
        <v>0.60950218985829263</v>
      </c>
      <c r="AE73" s="7">
        <f t="shared" si="17"/>
        <v>2675.0617901901655</v>
      </c>
      <c r="AG73">
        <v>46</v>
      </c>
      <c r="AH73">
        <v>-0.84571437938551575</v>
      </c>
      <c r="AI73">
        <v>-0.17446843037729498</v>
      </c>
    </row>
    <row r="74" spans="21:35" x14ac:dyDescent="0.25">
      <c r="U74" s="7">
        <f>Overview!A75</f>
        <v>16</v>
      </c>
      <c r="V74" s="7">
        <f>Overview!B75</f>
        <v>6.9</v>
      </c>
      <c r="W74" s="7">
        <f>Overview!C75</f>
        <v>945</v>
      </c>
      <c r="X74" s="7">
        <f>Overview!D75</f>
        <v>735</v>
      </c>
      <c r="Y74" s="7">
        <f>Overview!E75</f>
        <v>2850</v>
      </c>
      <c r="Z74" s="7">
        <f t="shared" si="12"/>
        <v>0.60526036889475721</v>
      </c>
      <c r="AA74" s="7">
        <f t="shared" si="13"/>
        <v>0.63132861743919011</v>
      </c>
      <c r="AB74" s="7">
        <f t="shared" si="14"/>
        <v>0.73061895784475306</v>
      </c>
      <c r="AC74" s="7">
        <f t="shared" si="15"/>
        <v>0.645130610149379</v>
      </c>
      <c r="AD74" s="7">
        <f t="shared" si="16"/>
        <v>0.77247068982040301</v>
      </c>
      <c r="AE74" s="7">
        <f t="shared" si="17"/>
        <v>2703.764477571418</v>
      </c>
      <c r="AG74">
        <v>47</v>
      </c>
      <c r="AH74">
        <v>-0.71273587082875123</v>
      </c>
      <c r="AI74">
        <v>-0.14447843897194912</v>
      </c>
    </row>
    <row r="75" spans="21:35" x14ac:dyDescent="0.25">
      <c r="U75" s="7">
        <f>Overview!A76</f>
        <v>17</v>
      </c>
      <c r="V75" s="7">
        <f>Overview!B76</f>
        <v>7.2</v>
      </c>
      <c r="W75" s="7">
        <f>Overview!C76</f>
        <v>955</v>
      </c>
      <c r="X75" s="7">
        <f>Overview!D76</f>
        <v>745</v>
      </c>
      <c r="Y75" s="7">
        <f>Overview!E76</f>
        <v>2950</v>
      </c>
      <c r="Z75" s="7">
        <f t="shared" si="12"/>
        <v>0.75733583846630426</v>
      </c>
      <c r="AA75" s="7">
        <f t="shared" si="13"/>
        <v>0.7835782840242036</v>
      </c>
      <c r="AB75" s="7">
        <f t="shared" si="14"/>
        <v>0.87851753230725371</v>
      </c>
      <c r="AC75" s="7">
        <f t="shared" si="15"/>
        <v>0.80133656902332073</v>
      </c>
      <c r="AD75" s="7">
        <f t="shared" si="16"/>
        <v>0.93543918978251328</v>
      </c>
      <c r="AE75" s="7">
        <f t="shared" si="17"/>
        <v>2732.4671649526708</v>
      </c>
      <c r="AG75">
        <v>48</v>
      </c>
      <c r="AH75">
        <v>-0.57975736227198649</v>
      </c>
      <c r="AI75">
        <v>-0.11448844756660348</v>
      </c>
    </row>
    <row r="76" spans="21:35" x14ac:dyDescent="0.25">
      <c r="U76" s="7">
        <f>Overview!A77</f>
        <v>18</v>
      </c>
      <c r="V76" s="7">
        <f>Overview!B77</f>
        <v>7.5</v>
      </c>
      <c r="W76" s="7">
        <f>Overview!C77</f>
        <v>965</v>
      </c>
      <c r="X76" s="7">
        <f>Overview!D77</f>
        <v>755</v>
      </c>
      <c r="Y76" s="7">
        <f>Overview!E77</f>
        <v>3050</v>
      </c>
      <c r="Z76" s="7">
        <f t="shared" si="12"/>
        <v>0.9094113080378512</v>
      </c>
      <c r="AA76" s="7">
        <f t="shared" si="13"/>
        <v>0.93582795060921697</v>
      </c>
      <c r="AB76" s="7">
        <f t="shared" si="14"/>
        <v>1.0264161067697544</v>
      </c>
      <c r="AC76" s="7">
        <f t="shared" si="15"/>
        <v>0.95754252789726257</v>
      </c>
      <c r="AD76" s="7">
        <f t="shared" si="16"/>
        <v>1.0984076897446235</v>
      </c>
      <c r="AE76" s="7">
        <f t="shared" si="17"/>
        <v>2761.1698523339237</v>
      </c>
      <c r="AG76">
        <v>49</v>
      </c>
      <c r="AH76">
        <v>-0.44677885371522175</v>
      </c>
      <c r="AI76">
        <v>-8.4498456161257951E-2</v>
      </c>
    </row>
    <row r="77" spans="21:35" x14ac:dyDescent="0.25">
      <c r="U77" s="7">
        <f>Overview!A78</f>
        <v>19</v>
      </c>
      <c r="V77" s="7">
        <f>Overview!B78</f>
        <v>7.8</v>
      </c>
      <c r="W77" s="7">
        <f>Overview!C78</f>
        <v>975</v>
      </c>
      <c r="X77" s="7">
        <f>Overview!D78</f>
        <v>765</v>
      </c>
      <c r="Y77" s="7">
        <f>Overview!E78</f>
        <v>3150</v>
      </c>
      <c r="Z77" s="7">
        <f t="shared" si="12"/>
        <v>1.0614867776093981</v>
      </c>
      <c r="AA77" s="7">
        <f t="shared" si="13"/>
        <v>1.0880776171942304</v>
      </c>
      <c r="AB77" s="7">
        <f t="shared" si="14"/>
        <v>1.1743146812322551</v>
      </c>
      <c r="AC77" s="7">
        <f t="shared" si="15"/>
        <v>1.1137484867712044</v>
      </c>
      <c r="AD77" s="7">
        <f t="shared" si="16"/>
        <v>1.2613761897067339</v>
      </c>
      <c r="AE77" s="7">
        <f t="shared" si="17"/>
        <v>2789.8725397151757</v>
      </c>
      <c r="AG77">
        <v>50</v>
      </c>
      <c r="AH77">
        <v>-0.31380034515845717</v>
      </c>
      <c r="AI77">
        <v>-0.62489821462329842</v>
      </c>
    </row>
    <row r="78" spans="21:35" x14ac:dyDescent="0.25">
      <c r="U78" s="7">
        <f>Overview!A79</f>
        <v>20</v>
      </c>
      <c r="V78" s="7">
        <f>Overview!B79</f>
        <v>8.1</v>
      </c>
      <c r="W78" s="7">
        <f>Overview!C79</f>
        <v>985</v>
      </c>
      <c r="X78" s="7">
        <f>Overview!D79</f>
        <v>775</v>
      </c>
      <c r="Y78" s="7">
        <f>Overview!E79</f>
        <v>3250</v>
      </c>
      <c r="Z78" s="7">
        <f t="shared" si="12"/>
        <v>1.2135622471809453</v>
      </c>
      <c r="AA78" s="7">
        <f t="shared" si="13"/>
        <v>1.2403272837792438</v>
      </c>
      <c r="AB78" s="7">
        <f t="shared" si="14"/>
        <v>1.3222132556947557</v>
      </c>
      <c r="AC78" s="7">
        <f t="shared" si="15"/>
        <v>1.2699544456451461</v>
      </c>
      <c r="AD78" s="7">
        <f t="shared" si="16"/>
        <v>1.4243446896688443</v>
      </c>
      <c r="AE78" s="7">
        <f t="shared" si="17"/>
        <v>2818.5752270964285</v>
      </c>
      <c r="AG78">
        <v>51</v>
      </c>
      <c r="AH78">
        <v>-0.18082183660169246</v>
      </c>
      <c r="AI78">
        <v>-0.26897122329373202</v>
      </c>
    </row>
    <row r="79" spans="21:35" x14ac:dyDescent="0.25">
      <c r="U79" s="7">
        <f>Overview!A80</f>
        <v>21</v>
      </c>
      <c r="V79" s="7">
        <f>Overview!B80</f>
        <v>8.4</v>
      </c>
      <c r="W79" s="7">
        <f>Overview!C80</f>
        <v>995</v>
      </c>
      <c r="X79" s="7">
        <f>Overview!D80</f>
        <v>785</v>
      </c>
      <c r="Y79" s="7">
        <f>Overview!E80</f>
        <v>3350</v>
      </c>
      <c r="Z79" s="7">
        <f t="shared" si="12"/>
        <v>1.3656377167524922</v>
      </c>
      <c r="AA79" s="7">
        <f t="shared" si="13"/>
        <v>1.3925769503642578</v>
      </c>
      <c r="AB79" s="7">
        <f t="shared" si="14"/>
        <v>1.4701118301572564</v>
      </c>
      <c r="AC79" s="7">
        <f t="shared" si="15"/>
        <v>1.4261604045190881</v>
      </c>
      <c r="AD79" s="7">
        <f t="shared" si="16"/>
        <v>1.5873131896309547</v>
      </c>
      <c r="AE79" s="7">
        <f t="shared" si="17"/>
        <v>2847.277914477681</v>
      </c>
      <c r="AG79">
        <v>52</v>
      </c>
      <c r="AH79">
        <v>-4.7843328044927677E-2</v>
      </c>
      <c r="AI79">
        <v>-0.72788673177471752</v>
      </c>
    </row>
    <row r="80" spans="21:35" x14ac:dyDescent="0.25">
      <c r="U80" s="7">
        <f>Overview!A81</f>
        <v>22</v>
      </c>
      <c r="V80" s="7">
        <f>Overview!B81</f>
        <v>8.6999999999999993</v>
      </c>
      <c r="W80" s="7">
        <f>Overview!C81</f>
        <v>1005</v>
      </c>
      <c r="X80" s="7">
        <f>Overview!D81</f>
        <v>795</v>
      </c>
      <c r="Y80" s="7">
        <f>Overview!E81</f>
        <v>3450</v>
      </c>
      <c r="Z80" s="7">
        <f t="shared" si="12"/>
        <v>1.5177131863240392</v>
      </c>
      <c r="AA80" s="7">
        <f t="shared" si="13"/>
        <v>1.5448266169492706</v>
      </c>
      <c r="AB80" s="7">
        <f t="shared" si="14"/>
        <v>1.6180104046197572</v>
      </c>
      <c r="AC80" s="7">
        <f t="shared" si="15"/>
        <v>1.5823663633930298</v>
      </c>
      <c r="AD80" s="7">
        <f t="shared" si="16"/>
        <v>1.7502816895930648</v>
      </c>
      <c r="AE80" s="7">
        <f t="shared" si="17"/>
        <v>2875.9806018589343</v>
      </c>
      <c r="AG80">
        <v>53</v>
      </c>
      <c r="AH80">
        <v>8.5135180511836883E-2</v>
      </c>
      <c r="AI80">
        <v>-0.69789674036937177</v>
      </c>
    </row>
    <row r="81" spans="21:35" x14ac:dyDescent="0.25">
      <c r="U81" s="7">
        <f>Overview!A82</f>
        <v>23</v>
      </c>
      <c r="V81" s="7">
        <f>Overview!B82</f>
        <v>9</v>
      </c>
      <c r="W81" s="7">
        <f>Overview!C82</f>
        <v>1015</v>
      </c>
      <c r="X81" s="7">
        <f>Overview!D82</f>
        <v>805</v>
      </c>
      <c r="Y81" s="7">
        <f>Overview!E82</f>
        <v>3550</v>
      </c>
      <c r="Z81" s="7">
        <f t="shared" si="12"/>
        <v>1.6697886558955863</v>
      </c>
      <c r="AA81" s="7">
        <f t="shared" si="13"/>
        <v>1.6970762835342845</v>
      </c>
      <c r="AB81" s="7">
        <f t="shared" si="14"/>
        <v>1.7659089790822577</v>
      </c>
      <c r="AC81" s="7">
        <f t="shared" si="15"/>
        <v>1.7385723222669716</v>
      </c>
      <c r="AD81" s="7">
        <f t="shared" si="16"/>
        <v>1.9132501895551752</v>
      </c>
      <c r="AE81" s="7">
        <f t="shared" si="17"/>
        <v>2904.6832892401867</v>
      </c>
      <c r="AG81">
        <v>54</v>
      </c>
      <c r="AH81">
        <v>0.2181136890686016</v>
      </c>
      <c r="AI81">
        <v>-0.50493824900191575</v>
      </c>
    </row>
    <row r="82" spans="21:35" x14ac:dyDescent="0.25">
      <c r="U82" s="7">
        <f>Overview!A83</f>
        <v>6</v>
      </c>
      <c r="V82" s="7">
        <f>Overview!B83</f>
        <v>3.9</v>
      </c>
      <c r="W82" s="7">
        <f>Overview!C83</f>
        <v>840</v>
      </c>
      <c r="X82" s="7">
        <f>Overview!D83</f>
        <v>630</v>
      </c>
      <c r="Y82" s="7">
        <f>Overview!E83</f>
        <v>1850</v>
      </c>
      <c r="Z82" s="7">
        <f t="shared" si="12"/>
        <v>-0.91549432682071297</v>
      </c>
      <c r="AA82" s="7">
        <f t="shared" si="13"/>
        <v>-0.89116804841094521</v>
      </c>
      <c r="AB82" s="7">
        <f t="shared" si="14"/>
        <v>-0.82231607401150408</v>
      </c>
      <c r="AC82" s="7">
        <f t="shared" si="15"/>
        <v>-0.99503195802701006</v>
      </c>
      <c r="AD82" s="7">
        <f t="shared" si="16"/>
        <v>-0.85721430980070035</v>
      </c>
      <c r="AE82" s="7">
        <f t="shared" si="17"/>
        <v>2401.6972101592019</v>
      </c>
      <c r="AG82">
        <v>55</v>
      </c>
      <c r="AH82">
        <v>0.35109219762536631</v>
      </c>
      <c r="AI82">
        <v>-0.47494825759657017</v>
      </c>
    </row>
    <row r="83" spans="21:35" x14ac:dyDescent="0.25">
      <c r="U83" s="7">
        <f>Overview!A84</f>
        <v>7</v>
      </c>
      <c r="V83" s="7">
        <f>Overview!B84</f>
        <v>4.2</v>
      </c>
      <c r="W83" s="7">
        <f>Overview!C84</f>
        <v>850</v>
      </c>
      <c r="X83" s="7">
        <f>Overview!D84</f>
        <v>640</v>
      </c>
      <c r="Y83" s="7">
        <f>Overview!E84</f>
        <v>1950</v>
      </c>
      <c r="Z83" s="7">
        <f t="shared" si="12"/>
        <v>-0.76341885724916592</v>
      </c>
      <c r="AA83" s="7">
        <f t="shared" si="13"/>
        <v>-0.7389183818259315</v>
      </c>
      <c r="AB83" s="7">
        <f t="shared" si="14"/>
        <v>-0.67441749954900343</v>
      </c>
      <c r="AC83" s="7">
        <f t="shared" si="15"/>
        <v>-0.83882599915306821</v>
      </c>
      <c r="AD83" s="7">
        <f t="shared" si="16"/>
        <v>-0.69424580983858997</v>
      </c>
      <c r="AE83" s="7">
        <f t="shared" si="17"/>
        <v>2430.3998975404543</v>
      </c>
      <c r="AG83">
        <v>56</v>
      </c>
      <c r="AH83">
        <v>0.48407070618213094</v>
      </c>
      <c r="AI83">
        <v>-0.44495826619122447</v>
      </c>
    </row>
    <row r="84" spans="21:35" x14ac:dyDescent="0.25">
      <c r="U84" s="7">
        <f>Overview!A85</f>
        <v>8</v>
      </c>
      <c r="V84" s="7">
        <f>Overview!B85</f>
        <v>4.5</v>
      </c>
      <c r="W84" s="7">
        <f>Overview!C85</f>
        <v>860</v>
      </c>
      <c r="X84" s="7">
        <f>Overview!D85</f>
        <v>650</v>
      </c>
      <c r="Y84" s="7">
        <f>Overview!E85</f>
        <v>2050</v>
      </c>
      <c r="Z84" s="7">
        <f t="shared" si="12"/>
        <v>-0.61134338767761898</v>
      </c>
      <c r="AA84" s="7">
        <f t="shared" si="13"/>
        <v>-0.58666871524091813</v>
      </c>
      <c r="AB84" s="7">
        <f t="shared" si="14"/>
        <v>-0.52651892508650278</v>
      </c>
      <c r="AC84" s="7">
        <f t="shared" si="15"/>
        <v>-0.68262004027912637</v>
      </c>
      <c r="AD84" s="7">
        <f t="shared" si="16"/>
        <v>-0.5312773098764797</v>
      </c>
      <c r="AE84" s="7">
        <f t="shared" si="17"/>
        <v>2459.1025849217071</v>
      </c>
      <c r="AG84">
        <v>57</v>
      </c>
      <c r="AH84">
        <v>0.61704921473889573</v>
      </c>
      <c r="AI84">
        <v>-0.41496827478587894</v>
      </c>
    </row>
    <row r="85" spans="21:35" x14ac:dyDescent="0.25">
      <c r="U85" s="7">
        <f>Overview!A86</f>
        <v>9</v>
      </c>
      <c r="V85" s="7">
        <f>Overview!B86</f>
        <v>4.8</v>
      </c>
      <c r="W85" s="7">
        <f>Overview!C86</f>
        <v>870</v>
      </c>
      <c r="X85" s="7">
        <f>Overview!D86</f>
        <v>660</v>
      </c>
      <c r="Y85" s="7">
        <f>Overview!E86</f>
        <v>2150</v>
      </c>
      <c r="Z85" s="7">
        <f t="shared" si="12"/>
        <v>-0.45926791810607193</v>
      </c>
      <c r="AA85" s="7">
        <f t="shared" si="13"/>
        <v>-0.43441904865590469</v>
      </c>
      <c r="AB85" s="7">
        <f t="shared" si="14"/>
        <v>-0.37862035062400207</v>
      </c>
      <c r="AC85" s="7">
        <f t="shared" si="15"/>
        <v>-0.52641408140518464</v>
      </c>
      <c r="AD85" s="7">
        <f t="shared" si="16"/>
        <v>-0.36830880991436932</v>
      </c>
      <c r="AE85" s="7">
        <f t="shared" si="17"/>
        <v>2487.80527230296</v>
      </c>
      <c r="AG85">
        <v>58</v>
      </c>
      <c r="AH85">
        <v>0.75002772329566025</v>
      </c>
      <c r="AI85">
        <v>-1.0368522832289744</v>
      </c>
    </row>
    <row r="86" spans="21:35" x14ac:dyDescent="0.25">
      <c r="U86" s="7">
        <f>Overview!A87</f>
        <v>10</v>
      </c>
      <c r="V86" s="7">
        <f>Overview!B87</f>
        <v>5.0999999999999996</v>
      </c>
      <c r="W86" s="7">
        <f>Overview!C87</f>
        <v>880</v>
      </c>
      <c r="X86" s="7">
        <f>Overview!D87</f>
        <v>670</v>
      </c>
      <c r="Y86" s="7">
        <f>Overview!E87</f>
        <v>2250</v>
      </c>
      <c r="Z86" s="7">
        <f t="shared" si="12"/>
        <v>-0.30719244853452493</v>
      </c>
      <c r="AA86" s="7">
        <f t="shared" si="13"/>
        <v>-0.28216938207089126</v>
      </c>
      <c r="AB86" s="7">
        <f t="shared" si="14"/>
        <v>-0.23072177616150141</v>
      </c>
      <c r="AC86" s="7">
        <f t="shared" si="15"/>
        <v>-0.3702081225312428</v>
      </c>
      <c r="AD86" s="7">
        <f t="shared" si="16"/>
        <v>-0.20534030995225902</v>
      </c>
      <c r="AE86" s="7">
        <f t="shared" si="17"/>
        <v>2516.5079596842124</v>
      </c>
      <c r="AG86">
        <v>59</v>
      </c>
      <c r="AH86">
        <v>0.88300623185242544</v>
      </c>
      <c r="AI86">
        <v>-0.51795679193729827</v>
      </c>
    </row>
    <row r="87" spans="21:35" x14ac:dyDescent="0.25">
      <c r="U87" s="7">
        <f>Overview!A88</f>
        <v>11</v>
      </c>
      <c r="V87" s="7">
        <f>Overview!B88</f>
        <v>5.4</v>
      </c>
      <c r="W87" s="7">
        <f>Overview!C88</f>
        <v>890</v>
      </c>
      <c r="X87" s="7">
        <f>Overview!D88</f>
        <v>680</v>
      </c>
      <c r="Y87" s="7">
        <f>Overview!E88</f>
        <v>2350</v>
      </c>
      <c r="Z87" s="7">
        <f t="shared" si="12"/>
        <v>-0.15511697896297788</v>
      </c>
      <c r="AA87" s="7">
        <f t="shared" si="13"/>
        <v>-0.12991971548587741</v>
      </c>
      <c r="AB87" s="7">
        <f t="shared" si="14"/>
        <v>-8.2823201699000717E-2</v>
      </c>
      <c r="AC87" s="7">
        <f t="shared" si="15"/>
        <v>-0.21400216365730099</v>
      </c>
      <c r="AD87" s="7">
        <f t="shared" si="16"/>
        <v>-4.2371809990148689E-2</v>
      </c>
      <c r="AE87" s="7">
        <f t="shared" si="17"/>
        <v>2545.2106470654653</v>
      </c>
      <c r="AG87">
        <v>60</v>
      </c>
      <c r="AH87">
        <v>1.0159847404091895</v>
      </c>
      <c r="AI87">
        <v>-0.97687230041828299</v>
      </c>
    </row>
    <row r="88" spans="21:35" x14ac:dyDescent="0.25">
      <c r="U88" s="7">
        <f>Overview!A89</f>
        <v>12</v>
      </c>
      <c r="V88" s="7">
        <f>Overview!B89</f>
        <v>5.7</v>
      </c>
      <c r="W88" s="7">
        <f>Overview!C89</f>
        <v>900</v>
      </c>
      <c r="X88" s="7">
        <f>Overview!D89</f>
        <v>690</v>
      </c>
      <c r="Y88" s="7">
        <f>Overview!E89</f>
        <v>2450</v>
      </c>
      <c r="Z88" s="7">
        <f t="shared" si="12"/>
        <v>-3.0415093914308755E-3</v>
      </c>
      <c r="AA88" s="7">
        <f t="shared" si="13"/>
        <v>2.2329951099136009E-2</v>
      </c>
      <c r="AB88" s="7">
        <f t="shared" si="14"/>
        <v>6.5075372763499964E-2</v>
      </c>
      <c r="AC88" s="7">
        <f t="shared" si="15"/>
        <v>-5.779620478335918E-2</v>
      </c>
      <c r="AD88" s="7">
        <f t="shared" si="16"/>
        <v>0.12059668997196164</v>
      </c>
      <c r="AE88" s="7">
        <f t="shared" si="17"/>
        <v>2573.9133344467177</v>
      </c>
      <c r="AG88">
        <v>61</v>
      </c>
      <c r="AH88">
        <v>-0.9728524139314576</v>
      </c>
      <c r="AI88">
        <v>-0.21029889579346328</v>
      </c>
    </row>
    <row r="89" spans="21:35" x14ac:dyDescent="0.25">
      <c r="U89" s="7">
        <f>Overview!A90</f>
        <v>13</v>
      </c>
      <c r="V89" s="7">
        <f>Overview!B90</f>
        <v>6</v>
      </c>
      <c r="W89" s="7">
        <f>Overview!C90</f>
        <v>910</v>
      </c>
      <c r="X89" s="7">
        <f>Overview!D90</f>
        <v>700</v>
      </c>
      <c r="Y89" s="7">
        <f>Overview!E90</f>
        <v>2550</v>
      </c>
      <c r="Z89" s="7">
        <f t="shared" si="12"/>
        <v>0.14903396018011614</v>
      </c>
      <c r="AA89" s="7">
        <f t="shared" si="13"/>
        <v>0.17457961768414942</v>
      </c>
      <c r="AB89" s="7">
        <f t="shared" si="14"/>
        <v>0.21297394722600066</v>
      </c>
      <c r="AC89" s="7">
        <f t="shared" si="15"/>
        <v>9.8409754090582627E-2</v>
      </c>
      <c r="AD89" s="7">
        <f t="shared" si="16"/>
        <v>0.28356518993407198</v>
      </c>
      <c r="AE89" s="7">
        <f t="shared" si="17"/>
        <v>2602.6160218279706</v>
      </c>
      <c r="AG89">
        <v>62</v>
      </c>
      <c r="AH89">
        <v>-0.58350967250296604</v>
      </c>
      <c r="AI89">
        <v>-0.43667313725984469</v>
      </c>
    </row>
    <row r="90" spans="21:35" x14ac:dyDescent="0.25">
      <c r="U90" s="7">
        <f>Overview!A91</f>
        <v>14</v>
      </c>
      <c r="V90" s="7">
        <f>Overview!B91</f>
        <v>6.3</v>
      </c>
      <c r="W90" s="7">
        <f>Overview!C91</f>
        <v>920</v>
      </c>
      <c r="X90" s="7">
        <f>Overview!D91</f>
        <v>710</v>
      </c>
      <c r="Y90" s="7">
        <f>Overview!E91</f>
        <v>2650</v>
      </c>
      <c r="Z90" s="7">
        <f t="shared" si="12"/>
        <v>0.30110942975166316</v>
      </c>
      <c r="AA90" s="7">
        <f t="shared" si="13"/>
        <v>0.32682928426916286</v>
      </c>
      <c r="AB90" s="7">
        <f t="shared" si="14"/>
        <v>0.36087252168850131</v>
      </c>
      <c r="AC90" s="7">
        <f t="shared" si="15"/>
        <v>0.25461571296452445</v>
      </c>
      <c r="AD90" s="7">
        <f t="shared" si="16"/>
        <v>0.44653368989618231</v>
      </c>
      <c r="AE90" s="7">
        <f t="shared" si="17"/>
        <v>2631.318709209223</v>
      </c>
      <c r="AG90">
        <v>63</v>
      </c>
      <c r="AH90">
        <v>-0.56588230176777965</v>
      </c>
      <c r="AI90">
        <v>-0.2913320080329207</v>
      </c>
    </row>
    <row r="91" spans="21:35" x14ac:dyDescent="0.25">
      <c r="U91" s="7">
        <f>Overview!A92</f>
        <v>15</v>
      </c>
      <c r="V91" s="7">
        <f>Overview!B92</f>
        <v>6.6</v>
      </c>
      <c r="W91" s="7">
        <f>Overview!C92</f>
        <v>930</v>
      </c>
      <c r="X91" s="7">
        <f>Overview!D92</f>
        <v>720</v>
      </c>
      <c r="Y91" s="7">
        <f>Overview!E92</f>
        <v>2750</v>
      </c>
      <c r="Z91" s="7">
        <f t="shared" si="12"/>
        <v>0.45318489932321016</v>
      </c>
      <c r="AA91" s="7">
        <f t="shared" si="13"/>
        <v>0.47907895085417629</v>
      </c>
      <c r="AB91" s="7">
        <f t="shared" si="14"/>
        <v>0.50877109615100202</v>
      </c>
      <c r="AC91" s="7">
        <f t="shared" si="15"/>
        <v>0.41082167183846624</v>
      </c>
      <c r="AD91" s="7">
        <f t="shared" si="16"/>
        <v>0.60950218985829263</v>
      </c>
      <c r="AE91" s="7">
        <f t="shared" si="17"/>
        <v>2660.0213965904759</v>
      </c>
      <c r="AG91">
        <v>64</v>
      </c>
      <c r="AH91">
        <v>-0.43290379321101519</v>
      </c>
      <c r="AI91">
        <v>-0.26134201662757478</v>
      </c>
    </row>
    <row r="92" spans="21:35" x14ac:dyDescent="0.25">
      <c r="U92" s="7">
        <f>Overview!A93</f>
        <v>16</v>
      </c>
      <c r="V92" s="7">
        <f>Overview!B93</f>
        <v>6.9</v>
      </c>
      <c r="W92" s="7">
        <f>Overview!C93</f>
        <v>940</v>
      </c>
      <c r="X92" s="7">
        <f>Overview!D93</f>
        <v>730</v>
      </c>
      <c r="Y92" s="7">
        <f>Overview!E93</f>
        <v>2850</v>
      </c>
      <c r="Z92" s="7">
        <f t="shared" si="12"/>
        <v>0.60526036889475721</v>
      </c>
      <c r="AA92" s="7">
        <f t="shared" si="13"/>
        <v>0.63132861743919011</v>
      </c>
      <c r="AB92" s="7">
        <f t="shared" si="14"/>
        <v>0.65666967061350268</v>
      </c>
      <c r="AC92" s="7">
        <f t="shared" si="15"/>
        <v>0.56702763071240803</v>
      </c>
      <c r="AD92" s="7">
        <f t="shared" si="16"/>
        <v>0.77247068982040301</v>
      </c>
      <c r="AE92" s="7">
        <f t="shared" si="17"/>
        <v>2688.7240839717288</v>
      </c>
      <c r="AG92">
        <v>65</v>
      </c>
      <c r="AH92">
        <v>-0.2999252846542505</v>
      </c>
      <c r="AI92">
        <v>-0.2313520252222292</v>
      </c>
    </row>
    <row r="93" spans="21:35" x14ac:dyDescent="0.25">
      <c r="U93" s="7">
        <f>Overview!A94</f>
        <v>17</v>
      </c>
      <c r="V93" s="7">
        <f>Overview!B94</f>
        <v>7.2</v>
      </c>
      <c r="W93" s="7">
        <f>Overview!C94</f>
        <v>950</v>
      </c>
      <c r="X93" s="7">
        <f>Overview!D94</f>
        <v>740</v>
      </c>
      <c r="Y93" s="7">
        <f>Overview!E94</f>
        <v>2950</v>
      </c>
      <c r="Z93" s="7">
        <f t="shared" si="12"/>
        <v>0.75733583846630426</v>
      </c>
      <c r="AA93" s="7">
        <f t="shared" si="13"/>
        <v>0.7835782840242036</v>
      </c>
      <c r="AB93" s="7">
        <f t="shared" si="14"/>
        <v>0.80456824507600333</v>
      </c>
      <c r="AC93" s="7">
        <f t="shared" si="15"/>
        <v>0.72323358958634987</v>
      </c>
      <c r="AD93" s="7">
        <f t="shared" si="16"/>
        <v>0.93543918978251328</v>
      </c>
      <c r="AE93" s="7">
        <f t="shared" si="17"/>
        <v>2717.4267713529816</v>
      </c>
      <c r="AG93">
        <v>66</v>
      </c>
      <c r="AH93">
        <v>-0.16694677609748571</v>
      </c>
      <c r="AI93">
        <v>-0.20136203381688361</v>
      </c>
    </row>
    <row r="94" spans="21:35" x14ac:dyDescent="0.25">
      <c r="U94" s="7">
        <f>Overview!A95</f>
        <v>18</v>
      </c>
      <c r="V94" s="7">
        <f>Overview!B95</f>
        <v>7.5</v>
      </c>
      <c r="W94" s="7">
        <f>Overview!C95</f>
        <v>960</v>
      </c>
      <c r="X94" s="7">
        <f>Overview!D95</f>
        <v>750</v>
      </c>
      <c r="Y94" s="7">
        <f>Overview!E95</f>
        <v>3050</v>
      </c>
      <c r="Z94" s="7">
        <f t="shared" si="12"/>
        <v>0.9094113080378512</v>
      </c>
      <c r="AA94" s="7">
        <f t="shared" si="13"/>
        <v>0.93582795060921697</v>
      </c>
      <c r="AB94" s="7">
        <f t="shared" si="14"/>
        <v>0.95246681953850409</v>
      </c>
      <c r="AC94" s="7">
        <f t="shared" si="15"/>
        <v>0.87943954846029171</v>
      </c>
      <c r="AD94" s="7">
        <f t="shared" si="16"/>
        <v>1.0984076897446235</v>
      </c>
      <c r="AE94" s="7">
        <f t="shared" si="17"/>
        <v>2746.129458734234</v>
      </c>
      <c r="AG94">
        <v>67</v>
      </c>
      <c r="AH94">
        <v>-3.3968267540720895E-2</v>
      </c>
      <c r="AI94">
        <v>-0.17137204241153814</v>
      </c>
    </row>
    <row r="95" spans="21:35" x14ac:dyDescent="0.25">
      <c r="U95" s="7">
        <f>Overview!A96</f>
        <v>19</v>
      </c>
      <c r="V95" s="7">
        <f>Overview!B96</f>
        <v>7.8</v>
      </c>
      <c r="W95" s="7">
        <f>Overview!C96</f>
        <v>970</v>
      </c>
      <c r="X95" s="7">
        <f>Overview!D96</f>
        <v>760</v>
      </c>
      <c r="Y95" s="7">
        <f>Overview!E96</f>
        <v>3150</v>
      </c>
      <c r="Z95" s="7">
        <f t="shared" si="12"/>
        <v>1.0614867776093981</v>
      </c>
      <c r="AA95" s="7">
        <f t="shared" si="13"/>
        <v>1.0880776171942304</v>
      </c>
      <c r="AB95" s="7">
        <f t="shared" si="14"/>
        <v>1.1003653940010047</v>
      </c>
      <c r="AC95" s="7">
        <f t="shared" si="15"/>
        <v>1.0356455073342334</v>
      </c>
      <c r="AD95" s="7">
        <f t="shared" si="16"/>
        <v>1.2613761897067339</v>
      </c>
      <c r="AE95" s="7">
        <f t="shared" si="17"/>
        <v>2774.8321461154865</v>
      </c>
      <c r="AG95">
        <v>68</v>
      </c>
      <c r="AH95">
        <v>9.9010241016043568E-2</v>
      </c>
      <c r="AI95">
        <v>-0.14138205100619225</v>
      </c>
    </row>
    <row r="96" spans="21:35" x14ac:dyDescent="0.25">
      <c r="U96" s="7">
        <f>Overview!A97</f>
        <v>20</v>
      </c>
      <c r="V96" s="7">
        <f>Overview!B97</f>
        <v>8.1</v>
      </c>
      <c r="W96" s="7">
        <f>Overview!C97</f>
        <v>980</v>
      </c>
      <c r="X96" s="7">
        <f>Overview!D97</f>
        <v>770</v>
      </c>
      <c r="Y96" s="7">
        <f>Overview!E97</f>
        <v>3250</v>
      </c>
      <c r="Z96" s="7">
        <f t="shared" si="12"/>
        <v>1.2135622471809453</v>
      </c>
      <c r="AA96" s="7">
        <f t="shared" si="13"/>
        <v>1.2403272837792438</v>
      </c>
      <c r="AB96" s="7">
        <f t="shared" si="14"/>
        <v>1.2482639684635055</v>
      </c>
      <c r="AC96" s="7">
        <f t="shared" si="15"/>
        <v>1.1918514662081754</v>
      </c>
      <c r="AD96" s="7">
        <f t="shared" si="16"/>
        <v>1.4243446896688443</v>
      </c>
      <c r="AE96" s="7">
        <f t="shared" si="17"/>
        <v>2803.5348334967389</v>
      </c>
      <c r="AG96">
        <v>69</v>
      </c>
      <c r="AH96">
        <v>0.23198874957280829</v>
      </c>
      <c r="AI96">
        <v>-0.11139205960084665</v>
      </c>
    </row>
    <row r="97" spans="21:35" x14ac:dyDescent="0.25">
      <c r="U97" s="7">
        <f>Overview!A98</f>
        <v>21</v>
      </c>
      <c r="V97" s="7">
        <f>Overview!B98</f>
        <v>8.4</v>
      </c>
      <c r="W97" s="7">
        <f>Overview!C98</f>
        <v>990</v>
      </c>
      <c r="X97" s="7">
        <f>Overview!D98</f>
        <v>780</v>
      </c>
      <c r="Y97" s="7">
        <f>Overview!E98</f>
        <v>3350</v>
      </c>
      <c r="Z97" s="7">
        <f t="shared" si="12"/>
        <v>1.3656377167524922</v>
      </c>
      <c r="AA97" s="7">
        <f t="shared" si="13"/>
        <v>1.3925769503642578</v>
      </c>
      <c r="AB97" s="7">
        <f t="shared" si="14"/>
        <v>1.3961625429260061</v>
      </c>
      <c r="AC97" s="7">
        <f t="shared" si="15"/>
        <v>1.3480574250821171</v>
      </c>
      <c r="AD97" s="7">
        <f t="shared" si="16"/>
        <v>1.5873131896309547</v>
      </c>
      <c r="AE97" s="7">
        <f t="shared" si="17"/>
        <v>2832.2375208779918</v>
      </c>
      <c r="AG97">
        <v>70</v>
      </c>
      <c r="AH97">
        <v>0.36496725812957304</v>
      </c>
      <c r="AI97">
        <v>-8.1402068195501054E-2</v>
      </c>
    </row>
    <row r="98" spans="21:35" x14ac:dyDescent="0.25">
      <c r="U98" s="7">
        <f>Overview!A99</f>
        <v>22</v>
      </c>
      <c r="V98" s="7">
        <f>Overview!B99</f>
        <v>8.6999999999999993</v>
      </c>
      <c r="W98" s="7">
        <f>Overview!C99</f>
        <v>1000</v>
      </c>
      <c r="X98" s="7">
        <f>Overview!D99</f>
        <v>790</v>
      </c>
      <c r="Y98" s="7">
        <f>Overview!E99</f>
        <v>3450</v>
      </c>
      <c r="Z98" s="7">
        <f t="shared" si="12"/>
        <v>1.5177131863240392</v>
      </c>
      <c r="AA98" s="7">
        <f t="shared" si="13"/>
        <v>1.5448266169492706</v>
      </c>
      <c r="AB98" s="7">
        <f t="shared" si="14"/>
        <v>1.5440611173885068</v>
      </c>
      <c r="AC98" s="7">
        <f t="shared" si="15"/>
        <v>1.5042633839560589</v>
      </c>
      <c r="AD98" s="7">
        <f t="shared" si="16"/>
        <v>1.7502816895930648</v>
      </c>
      <c r="AE98" s="7">
        <f t="shared" si="17"/>
        <v>2860.9402082592446</v>
      </c>
      <c r="AG98">
        <v>71</v>
      </c>
      <c r="AH98">
        <v>0.49794576668633778</v>
      </c>
      <c r="AI98">
        <v>-5.141207679015547E-2</v>
      </c>
    </row>
    <row r="99" spans="21:35" x14ac:dyDescent="0.25">
      <c r="U99" s="7">
        <f>Overview!A100</f>
        <v>23</v>
      </c>
      <c r="V99" s="7">
        <f>Overview!B100</f>
        <v>9</v>
      </c>
      <c r="W99" s="7">
        <f>Overview!C100</f>
        <v>1010</v>
      </c>
      <c r="X99" s="7">
        <f>Overview!D100</f>
        <v>800</v>
      </c>
      <c r="Y99" s="7">
        <f>Overview!E100</f>
        <v>3550</v>
      </c>
      <c r="Z99" s="7">
        <f t="shared" si="12"/>
        <v>1.6697886558955863</v>
      </c>
      <c r="AA99" s="7">
        <f t="shared" si="13"/>
        <v>1.6970762835342845</v>
      </c>
      <c r="AB99" s="7">
        <f t="shared" si="14"/>
        <v>1.6919596918510076</v>
      </c>
      <c r="AC99" s="7">
        <f t="shared" si="15"/>
        <v>1.6604693428300008</v>
      </c>
      <c r="AD99" s="7">
        <f t="shared" si="16"/>
        <v>1.9132501895551752</v>
      </c>
      <c r="AE99" s="7">
        <f t="shared" si="17"/>
        <v>2889.642895640497</v>
      </c>
      <c r="AG99">
        <v>72</v>
      </c>
      <c r="AH99">
        <v>0.63092427524310257</v>
      </c>
      <c r="AI99">
        <v>-2.1422085384809941E-2</v>
      </c>
    </row>
    <row r="100" spans="21:35" x14ac:dyDescent="0.25">
      <c r="U100" s="7">
        <f>Overview!A101</f>
        <v>24</v>
      </c>
      <c r="V100" s="7">
        <f>Overview!B101</f>
        <v>9.3000000000000007</v>
      </c>
      <c r="W100" s="7">
        <f>Overview!C101</f>
        <v>1020</v>
      </c>
      <c r="X100" s="7">
        <f>Overview!D101</f>
        <v>810</v>
      </c>
      <c r="Y100" s="7">
        <f>Overview!E101</f>
        <v>3650</v>
      </c>
      <c r="Z100" s="7">
        <f t="shared" si="12"/>
        <v>1.8218641254671333</v>
      </c>
      <c r="AA100" s="7">
        <f t="shared" si="13"/>
        <v>1.8493259501192985</v>
      </c>
      <c r="AB100" s="7">
        <f t="shared" si="14"/>
        <v>1.8398582663135081</v>
      </c>
      <c r="AC100" s="7">
        <f t="shared" si="15"/>
        <v>1.8166753017039425</v>
      </c>
      <c r="AD100" s="7">
        <f t="shared" si="16"/>
        <v>2.0762186895172854</v>
      </c>
      <c r="AE100" s="7">
        <f t="shared" si="17"/>
        <v>2918.3455830217499</v>
      </c>
      <c r="AG100">
        <v>73</v>
      </c>
      <c r="AH100">
        <v>0.76390278379986709</v>
      </c>
      <c r="AI100">
        <v>8.5679060205359203E-3</v>
      </c>
    </row>
    <row r="101" spans="21:35" x14ac:dyDescent="0.25">
      <c r="U101" s="7">
        <f>Overview!A102</f>
        <v>25</v>
      </c>
      <c r="V101" s="7">
        <f>Overview!B102</f>
        <v>9.6</v>
      </c>
      <c r="W101" s="7">
        <f>Overview!C102</f>
        <v>1030</v>
      </c>
      <c r="X101" s="7">
        <f>Overview!D102</f>
        <v>820</v>
      </c>
      <c r="Y101" s="7">
        <f>Overview!E102</f>
        <v>3750</v>
      </c>
      <c r="Z101" s="7">
        <f t="shared" si="12"/>
        <v>1.9739395950386804</v>
      </c>
      <c r="AA101" s="7">
        <f t="shared" si="13"/>
        <v>2.0015756167043115</v>
      </c>
      <c r="AB101" s="7">
        <f t="shared" si="14"/>
        <v>1.9877568407760089</v>
      </c>
      <c r="AC101" s="7">
        <f t="shared" si="15"/>
        <v>1.9728812605778843</v>
      </c>
      <c r="AD101" s="7">
        <f t="shared" si="16"/>
        <v>2.239187189479396</v>
      </c>
      <c r="AE101" s="7">
        <f t="shared" si="17"/>
        <v>2947.0482704030028</v>
      </c>
      <c r="AG101">
        <v>74</v>
      </c>
      <c r="AH101">
        <v>0.89688129235663161</v>
      </c>
      <c r="AI101">
        <v>3.8557897425881671E-2</v>
      </c>
    </row>
    <row r="102" spans="21:35" x14ac:dyDescent="0.25">
      <c r="AG102">
        <v>75</v>
      </c>
      <c r="AH102">
        <v>1.0298598009133966</v>
      </c>
      <c r="AI102">
        <v>6.8547888831226977E-2</v>
      </c>
    </row>
    <row r="103" spans="21:35" x14ac:dyDescent="0.25">
      <c r="AG103">
        <v>76</v>
      </c>
      <c r="AH103">
        <v>1.1628383094701613</v>
      </c>
      <c r="AI103">
        <v>9.8537880236572617E-2</v>
      </c>
    </row>
    <row r="104" spans="21:35" x14ac:dyDescent="0.25">
      <c r="AG104">
        <v>77</v>
      </c>
      <c r="AH104">
        <v>1.2958168180269254</v>
      </c>
      <c r="AI104">
        <v>0.12852787164191892</v>
      </c>
    </row>
    <row r="105" spans="21:35" x14ac:dyDescent="0.25">
      <c r="AG105">
        <v>78</v>
      </c>
      <c r="AH105">
        <v>1.4287953265836904</v>
      </c>
      <c r="AI105">
        <v>0.15851786304726434</v>
      </c>
    </row>
    <row r="106" spans="21:35" x14ac:dyDescent="0.25">
      <c r="AG106">
        <v>79</v>
      </c>
      <c r="AH106">
        <v>1.5617738351404555</v>
      </c>
      <c r="AI106">
        <v>0.18850785445260931</v>
      </c>
    </row>
    <row r="107" spans="21:35" x14ac:dyDescent="0.25">
      <c r="AG107">
        <v>80</v>
      </c>
      <c r="AH107">
        <v>1.6947523436972194</v>
      </c>
      <c r="AI107">
        <v>0.21849784585795584</v>
      </c>
    </row>
    <row r="108" spans="21:35" x14ac:dyDescent="0.25">
      <c r="AG108">
        <v>81</v>
      </c>
      <c r="AH108">
        <v>-0.71570908218552098</v>
      </c>
      <c r="AI108">
        <v>-0.14150522761517936</v>
      </c>
    </row>
    <row r="109" spans="21:35" x14ac:dyDescent="0.25">
      <c r="AG109">
        <v>82</v>
      </c>
      <c r="AH109">
        <v>-0.58273057362875647</v>
      </c>
      <c r="AI109">
        <v>-0.1115152362098335</v>
      </c>
    </row>
    <row r="110" spans="21:35" x14ac:dyDescent="0.25">
      <c r="AG110">
        <v>83</v>
      </c>
      <c r="AH110">
        <v>-0.44975206507199184</v>
      </c>
      <c r="AI110">
        <v>-8.1525244804487862E-2</v>
      </c>
    </row>
    <row r="111" spans="21:35" x14ac:dyDescent="0.25">
      <c r="AG111">
        <v>84</v>
      </c>
      <c r="AH111">
        <v>-0.31677355651522709</v>
      </c>
      <c r="AI111">
        <v>-5.1535253399142222E-2</v>
      </c>
    </row>
    <row r="112" spans="21:35" x14ac:dyDescent="0.25">
      <c r="AG112">
        <v>85</v>
      </c>
      <c r="AH112">
        <v>-0.18379504795846235</v>
      </c>
      <c r="AI112">
        <v>-2.1545261993796666E-2</v>
      </c>
    </row>
    <row r="113" spans="33:35" x14ac:dyDescent="0.25">
      <c r="AG113">
        <v>86</v>
      </c>
      <c r="AH113">
        <v>-5.0816539401697836E-2</v>
      </c>
      <c r="AI113">
        <v>8.444729411549147E-3</v>
      </c>
    </row>
    <row r="114" spans="33:35" x14ac:dyDescent="0.25">
      <c r="AG114">
        <v>87</v>
      </c>
      <c r="AH114">
        <v>8.2161969155066905E-2</v>
      </c>
      <c r="AI114">
        <v>3.8434720816894738E-2</v>
      </c>
    </row>
    <row r="115" spans="33:35" x14ac:dyDescent="0.25">
      <c r="AG115">
        <v>88</v>
      </c>
      <c r="AH115">
        <v>0.21514047771183165</v>
      </c>
      <c r="AI115">
        <v>6.8424712222240336E-2</v>
      </c>
    </row>
    <row r="116" spans="33:35" x14ac:dyDescent="0.25">
      <c r="AG116">
        <v>89</v>
      </c>
      <c r="AH116">
        <v>0.34811898626859628</v>
      </c>
      <c r="AI116">
        <v>9.8414703627586031E-2</v>
      </c>
    </row>
    <row r="117" spans="33:35" x14ac:dyDescent="0.25">
      <c r="AG117">
        <v>90</v>
      </c>
      <c r="AH117">
        <v>0.48109749482536102</v>
      </c>
      <c r="AI117">
        <v>0.12840469503293162</v>
      </c>
    </row>
    <row r="118" spans="33:35" x14ac:dyDescent="0.25">
      <c r="AG118">
        <v>91</v>
      </c>
      <c r="AH118">
        <v>0.61407600338212553</v>
      </c>
      <c r="AI118">
        <v>0.15839468643827748</v>
      </c>
    </row>
    <row r="119" spans="33:35" x14ac:dyDescent="0.25">
      <c r="AG119">
        <v>92</v>
      </c>
      <c r="AH119">
        <v>0.74705451193889005</v>
      </c>
      <c r="AI119">
        <v>0.18838467784362323</v>
      </c>
    </row>
    <row r="120" spans="33:35" x14ac:dyDescent="0.25">
      <c r="AG120">
        <v>93</v>
      </c>
      <c r="AH120">
        <v>0.88003302049565524</v>
      </c>
      <c r="AI120">
        <v>0.21837466924896831</v>
      </c>
    </row>
    <row r="121" spans="33:35" x14ac:dyDescent="0.25">
      <c r="AG121">
        <v>94</v>
      </c>
      <c r="AH121">
        <v>1.0130115290524198</v>
      </c>
      <c r="AI121">
        <v>0.24836466065431417</v>
      </c>
    </row>
    <row r="122" spans="33:35" x14ac:dyDescent="0.25">
      <c r="AG122">
        <v>95</v>
      </c>
      <c r="AH122">
        <v>1.1459900376091847</v>
      </c>
      <c r="AI122">
        <v>0.27835465205965959</v>
      </c>
    </row>
    <row r="123" spans="33:35" x14ac:dyDescent="0.25">
      <c r="AG123">
        <v>96</v>
      </c>
      <c r="AH123">
        <v>1.278968546165949</v>
      </c>
      <c r="AI123">
        <v>0.30834464346500567</v>
      </c>
    </row>
    <row r="124" spans="33:35" x14ac:dyDescent="0.25">
      <c r="AG124">
        <v>97</v>
      </c>
      <c r="AH124">
        <v>1.411947054722714</v>
      </c>
      <c r="AI124">
        <v>0.33833463487035087</v>
      </c>
    </row>
    <row r="125" spans="33:35" x14ac:dyDescent="0.25">
      <c r="AG125">
        <v>98</v>
      </c>
      <c r="AH125">
        <v>1.5449255632794787</v>
      </c>
      <c r="AI125">
        <v>0.36832462627569651</v>
      </c>
    </row>
    <row r="126" spans="33:35" x14ac:dyDescent="0.25">
      <c r="AG126">
        <v>99</v>
      </c>
      <c r="AH126">
        <v>1.677904071836243</v>
      </c>
      <c r="AI126">
        <v>0.39831461768104237</v>
      </c>
    </row>
    <row r="127" spans="33:35" ht="15.75" thickBot="1" x14ac:dyDescent="0.3">
      <c r="AG127" s="35">
        <v>100</v>
      </c>
      <c r="AH127" s="35">
        <v>1.8108825803930078</v>
      </c>
      <c r="AI127" s="35">
        <v>0.42830460908638823</v>
      </c>
    </row>
  </sheetData>
  <phoneticPr fontId="4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E A A B Q S w M E F A A C A A g A A 1 B G W q C 4 X Y y l A A A A 9 w A A A B I A H A B D b 2 5 m a W c v U G F j a 2 F n Z S 5 4 b W w g o h g A K K A U A A A A A A A A A A A A A A A A A A A A A A A A A A A A h Y 8 x D o I w G I W v Q r r T F h g E 8 l M G V 0 h I T I x r U y o 2 Q i G 0 W O 7 m 4 J G 8 g h h F 3 R z f 9 7 7 h v f v 1 B v n c t d 5 F j k b 1 O k M B p s i T W v S 1 0 k 2 G J n v 0 Y 5 Q z q L g 4 8 0 Z 6 i 6 x N O p s 6 Q y d r h 5 Q Q 5 x x 2 E e 7 H h o S U B u R Q F j t x k h 1 H H 1 n 9 l 3 2 l j e V a S M R g / x r D Q h x E C Q 7 i T Y I p k J V C q f T X C J f B z / Y H w n Z q 7 T R K N r R + V Q B Z I 5 D 3 C f Y A U E s D B B Q A A g A I A A N Q R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U E Z a r p T 0 e U s B A A B 0 A w A A E w A c A E Z v c m 1 1 b G F z L 1 N l Y 3 R p b 2 4 x L m 0 g o h g A K K A U A A A A A A A A A A A A A A A A A A A A A A A A A A A A v V J N S 8 N A F L w H 8 h 8 e 0 c M G Q o s g X k o P E i 1 6 q E h T 7 K H 0 s E 2 f y d L 9 k M 3 G f o T 8 d 3 e b a j + I e F D c y 8 K b 2 Z m d x x S Y G q Y k J M 1 9 1 f M 9 3 y t y q n E B A 6 a R a j G m c 4 7 Q B 4 7 G 9 8 C e R J U 6 d Z P 7 d Y q 8 E 5 d a o z Q T p Z d z p Z Y k r K Z P V G A / O H 4 f z O p p r K S x x F n U y F w E c U 5 l Z o 3 G m z c M r N 6 O 2 R l r K o t X p U W s e C m k A w v S e E Z V F d x m C G R j h Y s w i O B R m p v r j u P U E V T B B F m W G y D L z I H G j k G W Y o 5 6 h w 7 L 7 d Z G e U G u U m Y 2 Q E S 3 T W R I 1 z B y P 7 O E F v h Z M 5 u e X L Z A S a 5 W 3 Q e 2 w E 9 z g 2 t T 1 + F X 4 g H j B t 1 u R 2 p V H C I n y O 3 + 3 Y y c b S U C p G k O R p d 4 U B m h U O + W 0 S z o S K c B 9 m N y b h c d f 7 A O f Y / J 7 x R b a n B H D f 1 F C 9 z z P y 4 B k / B T D y z l H 6 p g X c 7 b c L r e k 4 y 9 D 1 B L A Q I t A B Q A A g A I A A N Q R l q g u F 2 M p Q A A A P c A A A A S A A A A A A A A A A A A A A A A A A A A A A B D b 2 5 m a W c v U G F j a 2 F n Z S 5 4 b W x Q S w E C L Q A U A A I A C A A D U E Z a D 8 r p q 6 Q A A A D p A A A A E w A A A A A A A A A A A A A A A A D x A A A A W 0 N v b n R l b n R f V H l w Z X N d L n h t b F B L A Q I t A B Q A A g A I A A N Q R l q u l P R 5 S w E A A H Q D A A A T A A A A A A A A A A A A A A A A A O I B A A B G b 3 J t d W x h c y 9 T Z W N 0 a W 9 u M S 5 t U E s F B g A A A A A D A A M A w g A A A H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E W A A A A A A A A H x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X J l Y X J t V G F i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M 2 M x O G F m N i 0 y M m J m L T Q 0 M j U t O D Y w Y y 1 m O G Z k N j N h M W N h Y W Q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0 V D I z O j E x O j E 0 L j k 2 N D U 4 N D N a I i A v P j x F b n R y e S B U e X B l P S J G a W x s Q 2 9 s d W 1 u V H l w Z X M i I F Z h b H V l P S J z Q X d V R E F 3 T T 0 i I C 8 + P E V u d H J 5 I F R 5 c G U 9 I k Z p b G x D b 2 x 1 b W 5 O Y W 1 l c y I g V m F s d W U 9 I n N b J n F 1 b 3 Q 7 Q W d l I C h 5 Z W F y c y k m c X V v d D s s J n F 1 b 3 Q 7 V 2 V p Z 2 h 0 I C h r Z y k m c X V v d D s s J n F 1 b 3 Q 7 T X V 6 e m x l I F Z l b G 9 j a X R 5 I C h t L 3 M p J n F 1 b 3 Q 7 L C Z x d W 9 0 O 0 1 h e C B S Y W 5 n Z S A o b S k m c X V v d D s s J n F 1 b 3 Q 7 U H J p Y 2 U g K C Q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y Z W F y b V R h Y m x l L 0 N o Y W 5 n Z W Q g V H l w Z S 5 7 Q W d l I C h 5 Z W F y c y k s M H 0 m c X V v d D s s J n F 1 b 3 Q 7 U 2 V j d G l v b j E v R m l y Z W F y b V R h Y m x l L 0 N o Y W 5 n Z W Q g V H l w Z S 5 7 V 2 V p Z 2 h 0 I C h r Z y k s M X 0 m c X V v d D s s J n F 1 b 3 Q 7 U 2 V j d G l v b j E v R m l y Z W F y b V R h Y m x l L 0 N o Y W 5 n Z W Q g V H l w Z S 5 7 T X V 6 e m x l I F Z l b G 9 j a X R 5 I C h t L 3 M p L D J 9 J n F 1 b 3 Q 7 L C Z x d W 9 0 O 1 N l Y 3 R p b 2 4 x L 0 Z p c m V h c m 1 U Y W J s Z S 9 D a G F u Z 2 V k I F R 5 c G U u e 0 1 h e C B S Y W 5 n Z S A o b S k s M 3 0 m c X V v d D s s J n F 1 b 3 Q 7 U 2 V j d G l v b j E v R m l y Z W F y b V R h Y m x l L 0 N o Y W 5 n Z W Q g V H l w Z S 5 7 U H J p Y 2 U g K C Q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Z p c m V h c m 1 U Y W J s Z S 9 D a G F u Z 2 V k I F R 5 c G U u e 0 F n Z S A o e W V h c n M p L D B 9 J n F 1 b 3 Q 7 L C Z x d W 9 0 O 1 N l Y 3 R p b 2 4 x L 0 Z p c m V h c m 1 U Y W J s Z S 9 D a G F u Z 2 V k I F R 5 c G U u e 1 d l a W d o d C A o a 2 c p L D F 9 J n F 1 b 3 Q 7 L C Z x d W 9 0 O 1 N l Y 3 R p b 2 4 x L 0 Z p c m V h c m 1 U Y W J s Z S 9 D a G F u Z 2 V k I F R 5 c G U u e 0 1 1 e n p s Z S B W Z W x v Y 2 l 0 e S A o b S 9 z K S w y f S Z x d W 9 0 O y w m c X V v d D t T Z W N 0 a W 9 u M S 9 G a X J l Y X J t V G F i b G U v Q 2 h h b m d l Z C B U e X B l L n t N Y X g g U m F u Z 2 U g K G 0 p L D N 9 J n F 1 b 3 Q 7 L C Z x d W 9 0 O 1 N l Y 3 R p b 2 4 x L 0 Z p c m V h c m 1 U Y W J s Z S 9 D a G F u Z 2 V k I F R 5 c G U u e 1 B y a W N l I C g k K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l y Z W F y b V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c m V h c m 1 U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c m V h c m 1 U Y W J s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X J l Y X J t V G F i b G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X J l Y X J t R G F 0 Y T w v S X R l b V B h d G g + P C 9 J d G V t T G 9 j Y X R p b 2 4 + P F N 0 Y W J s Z U V u d H J p Z X M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X J l Y X J t R G F 0 Y S 9 D a G F u Z 2 V k I F R 5 c G U u e 0 F n Z S A o a W 4 g e W V h c n M p L D B 9 J n F 1 b 3 Q 7 L C Z x d W 9 0 O 1 N l Y 3 R p b 2 4 x L 0 Z p c m V h c m 1 E Y X R h L 0 N o Y W 5 n Z W Q g V H l w Z S 5 7 V 2 V p Z 2 h 0 I C h p b i B r Z y k s M X 0 m c X V v d D s s J n F 1 b 3 Q 7 U 2 V j d G l v b j E v R m l y Z W F y b U R h d G E v Q 2 h h b m d l Z C B U e X B l L n t N d X p 6 b G U g V m V s b 2 N p d H k g K G 0 v c y k s M n 0 m c X V v d D s s J n F 1 b 3 Q 7 U 2 V j d G l v b j E v R m l y Z W F y b U R h d G E v Q 2 h h b m d l Z C B U e X B l L n t N Y X g g U m F u Z 2 U g K G 0 p L D N 9 J n F 1 b 3 Q 7 L C Z x d W 9 0 O 1 N l Y 3 R p b 2 4 x L 0 Z p c m V h c m 1 E Y X R h L 0 N o Y W 5 n Z W Q g V H l w Z S 5 7 U H J p Y 2 U g K G l u I C Q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Z p c m V h c m 1 E Y X R h L 0 N o Y W 5 n Z W Q g V H l w Z S 5 7 Q W d l I C h p b i B 5 Z W F y c y k s M H 0 m c X V v d D s s J n F 1 b 3 Q 7 U 2 V j d G l v b j E v R m l y Z W F y b U R h d G E v Q 2 h h b m d l Z C B U e X B l L n t X Z W l n a H Q g K G l u I G t n K S w x f S Z x d W 9 0 O y w m c X V v d D t T Z W N 0 a W 9 u M S 9 G a X J l Y X J t R G F 0 Y S 9 D a G F u Z 2 V k I F R 5 c G U u e 0 1 1 e n p s Z S B W Z W x v Y 2 l 0 e S A o b S 9 z K S w y f S Z x d W 9 0 O y w m c X V v d D t T Z W N 0 a W 9 u M S 9 G a X J l Y X J t R G F 0 Y S 9 D a G F u Z 2 V k I F R 5 c G U u e 0 1 h e C B S Y W 5 n Z S A o b S k s M 3 0 m c X V v d D s s J n F 1 b 3 Q 7 U 2 V j d G l v b j E v R m l y Z W F y b U R h d G E v Q 2 h h b m d l Z C B U e X B l L n t Q c m l j Z S A o a W 4 g J C k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F n Z S A o a W 4 g e W V h c n M p J n F 1 b 3 Q 7 L C Z x d W 9 0 O 1 d l a W d o d C A o a W 4 g a 2 c p J n F 1 b 3 Q 7 L C Z x d W 9 0 O 0 1 1 e n p s Z S B W Z W x v Y 2 l 0 e S A o b S 9 z K S Z x d W 9 0 O y w m c X V v d D t N Y X g g U m F u Z 2 U g K G 0 p J n F 1 b 3 Q 7 L C Z x d W 9 0 O 1 B y a W N l I C h p b i A k K S Z x d W 9 0 O 1 0 i I C 8 + P E V u d H J 5 I F R 5 c G U 9 I l F 1 Z X J 5 S U Q i I F Z h b H V l P S J z Y j l k O W Y z N G E t M T R l Z S 0 0 N z M 2 L W F k M m Y t Z D k w Y j c w N D E w O T Z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N v b H V t b l R 5 c G V z I i B W Y W x 1 Z T 0 i c 0 F 3 V U R B d 0 0 9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I t M D Z U M D g 6 N T A 6 M j c u M D I 3 O D M 0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I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b m F i b G V k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l y Z W F y b U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y Z W F y b U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P B c z 7 Y O K k 6 G y f 9 + 8 L H j y A A A A A A C A A A A A A A Q Z g A A A A E A A C A A A A D Z c w z U f t T P P Q 5 C 1 q P a T g T R i o e w z X w n d 0 / e z l d s K h q T K g A A A A A O g A A A A A I A A C A A A A A v L 2 M Z P b q u z 3 h i t p J c w N I a U s A 1 6 2 B o y 5 c i W M m 4 Z Y r Z 8 l A A A A C 6 B p A r R 7 A + w w T K 3 J R E V q p h 5 a x j t w O W L T 5 V k / e 1 j / i x h L G B K o K g K I c R h 5 e i T E + P g f A j O c j D k R 8 x q x u d h y p R P M e c M c L x N z K l K j J Q P g f o 9 e d H f 0 A A A A A X z I e w Y C 3 v n l T w / Q 0 n v i N 3 i B g x K w k r U 3 Y m Q R E + W x 9 B u w m p A p O e 6 9 O x f 0 3 b / W 1 i x F 3 x A D H p 7 W x E o R d E k X T l E F X F < / D a t a M a s h u p > 
</file>

<file path=customXml/itemProps1.xml><?xml version="1.0" encoding="utf-8"?>
<ds:datastoreItem xmlns:ds="http://schemas.openxmlformats.org/officeDocument/2006/customXml" ds:itemID="{B1006939-E9D3-48ED-AB62-693B615463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Helper Columns</vt:lpstr>
      <vt:lpstr>Overview</vt:lpstr>
      <vt:lpstr>Price Analysis</vt:lpstr>
      <vt:lpstr>Performance Metrics</vt:lpstr>
      <vt:lpstr>Correlation Matrix</vt:lpstr>
      <vt:lpstr>Attributes Relationships</vt:lpstr>
      <vt:lpstr>Regression 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Michał Wu</dc:creator>
  <cp:keywords/>
  <dc:description/>
  <cp:lastModifiedBy>Michał Wu</cp:lastModifiedBy>
  <cp:revision/>
  <dcterms:created xsi:type="dcterms:W3CDTF">2025-01-20T16:37:36Z</dcterms:created>
  <dcterms:modified xsi:type="dcterms:W3CDTF">2025-02-11T18:30:24Z</dcterms:modified>
  <cp:category/>
  <cp:contentStatus/>
</cp:coreProperties>
</file>