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120" yWindow="195" windowWidth="20610" windowHeight="11640"/>
  </bookViews>
  <sheets>
    <sheet name="Graph 2 years" sheetId="6" r:id="rId1"/>
    <sheet name="Graph 5 years" sheetId="5" r:id="rId2"/>
    <sheet name="Detail NPV Computation" sheetId="1" r:id="rId3"/>
  </sheets>
  <definedNames>
    <definedName name="QuarterlyRate">'Detail NPV Computation'!#REF!</definedName>
    <definedName name="Rate">'Detail NPV Computation'!$A$37</definedName>
    <definedName name="YearlyRate">'Detail NPV Computation'!#REF!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I18" i="6"/>
  <c r="H18"/>
  <c r="G18"/>
  <c r="F18"/>
  <c r="E18"/>
  <c r="D18"/>
  <c r="C18"/>
  <c r="B18"/>
  <c r="D33" i="1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C33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X14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X18"/>
  <c r="X20"/>
  <c r="X22"/>
  <c r="X10"/>
  <c r="X24"/>
  <c r="X25"/>
  <c r="X27"/>
  <c r="X29"/>
  <c r="W14"/>
  <c r="W18"/>
  <c r="W20"/>
  <c r="W22"/>
  <c r="W10"/>
  <c r="W24"/>
  <c r="W25"/>
  <c r="W27"/>
  <c r="W29"/>
  <c r="V14"/>
  <c r="V18"/>
  <c r="V20"/>
  <c r="V22"/>
  <c r="V10"/>
  <c r="V24"/>
  <c r="V25"/>
  <c r="V27"/>
  <c r="V29"/>
  <c r="U14"/>
  <c r="U18"/>
  <c r="U20"/>
  <c r="U22"/>
  <c r="U10"/>
  <c r="U24"/>
  <c r="U25"/>
  <c r="U27"/>
  <c r="U29"/>
  <c r="T14"/>
  <c r="T18"/>
  <c r="T20"/>
  <c r="T22"/>
  <c r="T10"/>
  <c r="T24"/>
  <c r="T25"/>
  <c r="T27"/>
  <c r="T29"/>
  <c r="S14"/>
  <c r="S18"/>
  <c r="S20"/>
  <c r="S22"/>
  <c r="S10"/>
  <c r="S24"/>
  <c r="S25"/>
  <c r="S27"/>
  <c r="S29"/>
  <c r="R14"/>
  <c r="R18"/>
  <c r="R20"/>
  <c r="R22"/>
  <c r="R10"/>
  <c r="R24"/>
  <c r="R25"/>
  <c r="R27"/>
  <c r="R29"/>
  <c r="Q14"/>
  <c r="Q18"/>
  <c r="Q20"/>
  <c r="Q22"/>
  <c r="Q10"/>
  <c r="Q24"/>
  <c r="Q25"/>
  <c r="Q27"/>
  <c r="Q29"/>
  <c r="P14"/>
  <c r="P18"/>
  <c r="P20"/>
  <c r="P22"/>
  <c r="P10"/>
  <c r="P24"/>
  <c r="P25"/>
  <c r="P27"/>
  <c r="P29"/>
  <c r="O14"/>
  <c r="O18"/>
  <c r="O20"/>
  <c r="O22"/>
  <c r="O10"/>
  <c r="O24"/>
  <c r="O25"/>
  <c r="O27"/>
  <c r="O29"/>
  <c r="N14"/>
  <c r="N18"/>
  <c r="N20"/>
  <c r="N22"/>
  <c r="N10"/>
  <c r="N24"/>
  <c r="N25"/>
  <c r="N27"/>
  <c r="N29"/>
  <c r="M14"/>
  <c r="M18"/>
  <c r="M20"/>
  <c r="M22"/>
  <c r="M10"/>
  <c r="M24"/>
  <c r="M25"/>
  <c r="M27"/>
  <c r="M29"/>
  <c r="L14"/>
  <c r="L18"/>
  <c r="L20"/>
  <c r="L22"/>
  <c r="L10"/>
  <c r="L24"/>
  <c r="L25"/>
  <c r="L27"/>
  <c r="L29"/>
  <c r="K14"/>
  <c r="K18"/>
  <c r="K20"/>
  <c r="K22"/>
  <c r="K10"/>
  <c r="K24"/>
  <c r="K25"/>
  <c r="K27"/>
  <c r="K29"/>
  <c r="J14"/>
  <c r="J18"/>
  <c r="J20"/>
  <c r="J22"/>
  <c r="J10"/>
  <c r="J24"/>
  <c r="J25"/>
  <c r="J27"/>
  <c r="J29"/>
  <c r="I14"/>
  <c r="I18"/>
  <c r="I20"/>
  <c r="I22"/>
  <c r="I10"/>
  <c r="I24"/>
  <c r="I25"/>
  <c r="I27"/>
  <c r="I29"/>
  <c r="H14"/>
  <c r="H18"/>
  <c r="H20"/>
  <c r="H22"/>
  <c r="H10"/>
  <c r="H24"/>
  <c r="H25"/>
  <c r="H27"/>
  <c r="H29"/>
  <c r="G14"/>
  <c r="G18"/>
  <c r="G20"/>
  <c r="G22"/>
  <c r="G10"/>
  <c r="G24"/>
  <c r="G25"/>
  <c r="G27"/>
  <c r="G29"/>
  <c r="F14"/>
  <c r="F18"/>
  <c r="F20"/>
  <c r="F22"/>
  <c r="F10"/>
  <c r="F24"/>
  <c r="F25"/>
  <c r="F27"/>
  <c r="F29"/>
  <c r="E14"/>
  <c r="E18"/>
  <c r="E20"/>
  <c r="E22"/>
  <c r="E10"/>
  <c r="E24"/>
  <c r="E25"/>
  <c r="E27"/>
  <c r="E29"/>
  <c r="D14"/>
  <c r="D18"/>
  <c r="D20"/>
  <c r="D22"/>
  <c r="D10"/>
  <c r="D24"/>
  <c r="D25"/>
  <c r="D27"/>
  <c r="D29"/>
  <c r="C14"/>
  <c r="C18"/>
  <c r="C20"/>
  <c r="C22"/>
  <c r="C10"/>
  <c r="C24"/>
  <c r="C25"/>
  <c r="C27"/>
  <c r="C29"/>
  <c r="C31"/>
  <c r="G19" i="6"/>
  <c r="B21" i="5"/>
  <c r="B20" i="6"/>
  <c r="B21"/>
  <c r="B19"/>
  <c r="C19"/>
  <c r="D19"/>
  <c r="E19"/>
  <c r="F19"/>
  <c r="A24" i="1"/>
  <c r="H19" i="6"/>
  <c r="E20"/>
  <c r="G20"/>
  <c r="F20"/>
  <c r="C20"/>
  <c r="I19"/>
  <c r="D20"/>
  <c r="D31" i="1"/>
  <c r="I20" i="6"/>
  <c r="H20"/>
  <c r="E31" i="1"/>
  <c r="C21" i="6"/>
  <c r="C21" i="5"/>
  <c r="F31" i="1"/>
  <c r="D21" i="6"/>
  <c r="E21"/>
  <c r="G31" i="1"/>
  <c r="F21" i="6"/>
  <c r="H31" i="1"/>
  <c r="D21" i="5"/>
  <c r="G21" i="6"/>
  <c r="I31" i="1"/>
  <c r="H21" i="6"/>
  <c r="J31" i="1"/>
  <c r="K31"/>
  <c r="I21" i="6"/>
  <c r="L31" i="1"/>
  <c r="M31"/>
  <c r="E21" i="5"/>
  <c r="N31" i="1"/>
  <c r="O31"/>
  <c r="P31"/>
  <c r="Q31"/>
  <c r="R31"/>
  <c r="F21" i="5"/>
  <c r="S31" i="1"/>
  <c r="T31"/>
  <c r="G21" i="5"/>
  <c r="U31" i="1"/>
  <c r="V31"/>
  <c r="W31"/>
  <c r="X31"/>
  <c r="H21" i="5"/>
</calcChain>
</file>

<file path=xl/comments1.xml><?xml version="1.0" encoding="utf-8"?>
<comments xmlns="http://schemas.openxmlformats.org/spreadsheetml/2006/main">
  <authors>
    <author>Perez-Vega, Guillermo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Perez-Vega, Guillermo:</t>
        </r>
        <r>
          <rPr>
            <sz val="9"/>
            <color indexed="81"/>
            <rFont val="Tahoma"/>
            <charset val="1"/>
          </rPr>
          <t xml:space="preserve">
Typically includes software like Exceed, Point In, etc
NOTE:  Investment expenses  are CAPEX and OPEX that are related to:
- - Development of new / novel offerings
- - Development of the next generation of existing offerings
- - Enhancements to features of existing offerings
- - Remediation of existing offerings
- - Upgrades to existing offerings
- - Improvements to lifecycle management of existing offerings
- - Any other refactoring to existing offerings outside of bug fix and basic maintenance.
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Perez-Vega, Guillermo:</t>
        </r>
        <r>
          <rPr>
            <sz val="9"/>
            <color indexed="81"/>
            <rFont val="Tahoma"/>
            <charset val="1"/>
          </rPr>
          <t xml:space="preserve">
For example:  Assets such as machinery, servers, etc
NOTE:  Investment expenses  are CAPEX and OPEX that are related to:
- - Development of new / novel offerings
- - Development of the next generation of existing offerings
- - Enhancements to features of existing offerings
- - Remediation of existing offerings
- - Upgrades to existing offerings
- - Improvements to lifecycle management of existing offerings
- - Any other refactoring to existing offerings outside of bug fix and basic maintenance.For 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Perez-Vega, Guillermo:</t>
        </r>
        <r>
          <rPr>
            <sz val="9"/>
            <color indexed="81"/>
            <rFont val="Tahoma"/>
            <charset val="1"/>
          </rPr>
          <t xml:space="preserve">
For example:  leasehold improvements, buildings
NOTE:  Investment expenses  are CAPEX and OPEX that are related to:
- - Development of new / novel offerings
- - Development of the next generation of existing offerings
- - Enhancements to features of existing offerings
- - Remediation of existing offerings
- - Upgrades to existing offerings
- - Improvements to lifecycle management of existing offerings
- - Any other refactoring to existing offerings outside of bug fix and basic maintenance.
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Perez-Vega, Guillermo:</t>
        </r>
        <r>
          <rPr>
            <sz val="9"/>
            <color indexed="81"/>
            <rFont val="Tahoma"/>
            <charset val="1"/>
          </rPr>
          <t xml:space="preserve">
Calculates itself from total in row 13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Perez-Vega, Guillermo:</t>
        </r>
        <r>
          <rPr>
            <sz val="9"/>
            <color indexed="81"/>
            <rFont val="Tahoma"/>
            <charset val="1"/>
          </rPr>
          <t xml:space="preserve">
Not to be capitalized. Incurred as cost. 
Includes R&amp;D - Not amortized, travel and other costs
NOTE:  Investment expenses  are CAPEX and OPEX that are related to:
- - Development of new / novel offerings
- - Development of the next generation of existing offerings
- - Enhancements to features of existing offerings
- - Remediation of existing offerings
- - Upgrades to existing offerings
- - Improvements to lifecycle management of existing offerings
- - Any other refactoring to existing offerings outside of bug fix and basic maintenance.
</t>
        </r>
      </text>
    </comment>
  </commentList>
</comments>
</file>

<file path=xl/sharedStrings.xml><?xml version="1.0" encoding="utf-8"?>
<sst xmlns="http://schemas.openxmlformats.org/spreadsheetml/2006/main" count="70" uniqueCount="41">
  <si>
    <t>Q2</t>
  </si>
  <si>
    <t>Q3</t>
  </si>
  <si>
    <t>Q4</t>
  </si>
  <si>
    <t>Plan Quarter</t>
  </si>
  <si>
    <t>FY Quarter</t>
  </si>
  <si>
    <t>FY16Q1</t>
  </si>
  <si>
    <t>FY17Q1</t>
  </si>
  <si>
    <t>FY18Q1</t>
  </si>
  <si>
    <t>FY19Q1</t>
  </si>
  <si>
    <t>FY20Q1</t>
  </si>
  <si>
    <t>FY16</t>
  </si>
  <si>
    <t>FY17</t>
  </si>
  <si>
    <t>FY18</t>
  </si>
  <si>
    <t>FY19</t>
  </si>
  <si>
    <t>Enter / Change Values only in the Yellow Cells on this tab - the rest of the cells are all computed automatically</t>
  </si>
  <si>
    <t>Partner/Client Co-Investment</t>
  </si>
  <si>
    <t>Rate</t>
  </si>
  <si>
    <t>Total Investment ($K)</t>
  </si>
  <si>
    <t>FY20</t>
  </si>
  <si>
    <t>R&amp;D - Amortized ($K)</t>
  </si>
  <si>
    <t>CAPEX ($K)</t>
  </si>
  <si>
    <t>Revenue ($K)</t>
  </si>
  <si>
    <t>Direct operating costs ($K)</t>
  </si>
  <si>
    <t>Indirect operating costs ($K)</t>
  </si>
  <si>
    <t>Operating Costs ($K)</t>
  </si>
  <si>
    <t>Operating Income ($K)</t>
  </si>
  <si>
    <t>Operating CashFlow (CF) ($K)</t>
  </si>
  <si>
    <t>Net Discounted CashFlow ($K)</t>
  </si>
  <si>
    <t>Total investment ($K)</t>
  </si>
  <si>
    <t>Operating Income (OI) ($K)</t>
  </si>
  <si>
    <t>FY15Q3</t>
  </si>
  <si>
    <t>Capitalized Investment ($K)</t>
  </si>
  <si>
    <t>Recurrent Revenue ($K)</t>
  </si>
  <si>
    <t>Non recurrent Revenue ($K)</t>
  </si>
  <si>
    <t>Other Investment not to be capitalized ($K)</t>
  </si>
  <si>
    <t>Other Investment to be capitalized ($K)</t>
  </si>
  <si>
    <t>Depreciation &amp; Amortization ($K)</t>
  </si>
  <si>
    <t>Cumulative Present Value ($K)</t>
  </si>
  <si>
    <t>Total CSC Investment</t>
  </si>
  <si>
    <t>Cumulative Present Value of Cashflow ($K)</t>
  </si>
  <si>
    <t>.</t>
  </si>
</sst>
</file>

<file path=xl/styles.xml><?xml version="1.0" encoding="utf-8"?>
<styleSheet xmlns="http://schemas.openxmlformats.org/spreadsheetml/2006/main">
  <numFmts count="3">
    <numFmt numFmtId="164" formatCode="&quot;$&quot;#,##0"/>
    <numFmt numFmtId="165" formatCode="&quot;$&quot;#,##0.0"/>
    <numFmt numFmtId="166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165" fontId="0" fillId="2" borderId="1" xfId="0" applyNumberFormat="1" applyFill="1" applyBorder="1"/>
    <xf numFmtId="165" fontId="0" fillId="0" borderId="0" xfId="0" applyNumberFormat="1"/>
    <xf numFmtId="165" fontId="0" fillId="0" borderId="0" xfId="0" applyNumberFormat="1" applyFont="1"/>
    <xf numFmtId="165" fontId="1" fillId="2" borderId="1" xfId="0" applyNumberFormat="1" applyFont="1" applyFill="1" applyBorder="1"/>
    <xf numFmtId="164" fontId="0" fillId="0" borderId="0" xfId="0" applyNumberFormat="1"/>
    <xf numFmtId="9" fontId="0" fillId="0" borderId="0" xfId="0" applyNumberFormat="1"/>
    <xf numFmtId="166" fontId="0" fillId="0" borderId="0" xfId="0" applyNumberFormat="1" applyFont="1" applyAlignment="1">
      <alignment horizontal="center" vertical="center"/>
    </xf>
    <xf numFmtId="165" fontId="0" fillId="0" borderId="1" xfId="0" applyNumberFormat="1" applyFill="1" applyBorder="1"/>
    <xf numFmtId="9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'Graph 2 years'!$A$18</c:f>
              <c:strCache>
                <c:ptCount val="1"/>
                <c:pt idx="0">
                  <c:v>Total investment ($K)</c:v>
                </c:pt>
              </c:strCache>
            </c:strRef>
          </c:tx>
          <c:marker>
            <c:symbol val="none"/>
          </c:marker>
          <c:cat>
            <c:strRef>
              <c:f>'Graph 2 years'!$B$17:$I$17</c:f>
              <c:strCache>
                <c:ptCount val="8"/>
                <c:pt idx="0">
                  <c:v>FY15Q3</c:v>
                </c:pt>
                <c:pt idx="1">
                  <c:v>Q4</c:v>
                </c:pt>
                <c:pt idx="2">
                  <c:v>FY16Q1</c:v>
                </c:pt>
                <c:pt idx="3">
                  <c:v>Q2</c:v>
                </c:pt>
                <c:pt idx="4">
                  <c:v>Q3</c:v>
                </c:pt>
                <c:pt idx="5">
                  <c:v>Q4</c:v>
                </c:pt>
                <c:pt idx="6">
                  <c:v>FY17Q1</c:v>
                </c:pt>
                <c:pt idx="7">
                  <c:v>Q2</c:v>
                </c:pt>
              </c:strCache>
            </c:strRef>
          </c:cat>
          <c:val>
            <c:numRef>
              <c:f>'Graph 2 years'!$B$18:$I$18</c:f>
              <c:numCache>
                <c:formatCode>"$"#,##0.0</c:formatCode>
                <c:ptCount val="8"/>
                <c:pt idx="0">
                  <c:v>-11.5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'Graph 2 years'!$A$19</c:f>
              <c:strCache>
                <c:ptCount val="1"/>
                <c:pt idx="0">
                  <c:v>Revenue ($K)</c:v>
                </c:pt>
              </c:strCache>
            </c:strRef>
          </c:tx>
          <c:marker>
            <c:symbol val="none"/>
          </c:marker>
          <c:cat>
            <c:strRef>
              <c:f>'Graph 2 years'!$B$17:$I$17</c:f>
              <c:strCache>
                <c:ptCount val="8"/>
                <c:pt idx="0">
                  <c:v>FY15Q3</c:v>
                </c:pt>
                <c:pt idx="1">
                  <c:v>Q4</c:v>
                </c:pt>
                <c:pt idx="2">
                  <c:v>FY16Q1</c:v>
                </c:pt>
                <c:pt idx="3">
                  <c:v>Q2</c:v>
                </c:pt>
                <c:pt idx="4">
                  <c:v>Q3</c:v>
                </c:pt>
                <c:pt idx="5">
                  <c:v>Q4</c:v>
                </c:pt>
                <c:pt idx="6">
                  <c:v>FY17Q1</c:v>
                </c:pt>
                <c:pt idx="7">
                  <c:v>Q2</c:v>
                </c:pt>
              </c:strCache>
            </c:strRef>
          </c:cat>
          <c:val>
            <c:numRef>
              <c:f>'Graph 2 years'!$B$19:$I$19</c:f>
              <c:numCache>
                <c:formatCode>"$"#,##0.0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</c:v>
                </c:pt>
                <c:pt idx="4">
                  <c:v>2.09</c:v>
                </c:pt>
                <c:pt idx="5">
                  <c:v>2.2990000000000004</c:v>
                </c:pt>
                <c:pt idx="6">
                  <c:v>2.5289000000000006</c:v>
                </c:pt>
                <c:pt idx="7">
                  <c:v>2.7817900000000009</c:v>
                </c:pt>
              </c:numCache>
            </c:numRef>
          </c:val>
        </c:ser>
        <c:ser>
          <c:idx val="2"/>
          <c:order val="2"/>
          <c:tx>
            <c:strRef>
              <c:f>'Graph 2 years'!$A$20</c:f>
              <c:strCache>
                <c:ptCount val="1"/>
                <c:pt idx="0">
                  <c:v>Operating Income (OI) ($K)</c:v>
                </c:pt>
              </c:strCache>
            </c:strRef>
          </c:tx>
          <c:marker>
            <c:symbol val="none"/>
          </c:marker>
          <c:cat>
            <c:strRef>
              <c:f>'Graph 2 years'!$B$17:$I$17</c:f>
              <c:strCache>
                <c:ptCount val="8"/>
                <c:pt idx="0">
                  <c:v>FY15Q3</c:v>
                </c:pt>
                <c:pt idx="1">
                  <c:v>Q4</c:v>
                </c:pt>
                <c:pt idx="2">
                  <c:v>FY16Q1</c:v>
                </c:pt>
                <c:pt idx="3">
                  <c:v>Q2</c:v>
                </c:pt>
                <c:pt idx="4">
                  <c:v>Q3</c:v>
                </c:pt>
                <c:pt idx="5">
                  <c:v>Q4</c:v>
                </c:pt>
                <c:pt idx="6">
                  <c:v>FY17Q1</c:v>
                </c:pt>
                <c:pt idx="7">
                  <c:v>Q2</c:v>
                </c:pt>
              </c:strCache>
            </c:strRef>
          </c:cat>
          <c:val>
            <c:numRef>
              <c:f>'Graph 2 years'!$B$20:$I$20</c:f>
              <c:numCache>
                <c:formatCode>"$"#,##0.0</c:formatCode>
                <c:ptCount val="8"/>
                <c:pt idx="0">
                  <c:v>-2.1785714285714288</c:v>
                </c:pt>
                <c:pt idx="1">
                  <c:v>-2.6785714285714288</c:v>
                </c:pt>
                <c:pt idx="2">
                  <c:v>-3.378571428571429</c:v>
                </c:pt>
                <c:pt idx="3">
                  <c:v>0.4654285714285713</c:v>
                </c:pt>
                <c:pt idx="4">
                  <c:v>0.59494857142857116</c:v>
                </c:pt>
                <c:pt idx="5">
                  <c:v>0.73863017142857146</c:v>
                </c:pt>
                <c:pt idx="6">
                  <c:v>0.89798629942857167</c:v>
                </c:pt>
                <c:pt idx="7">
                  <c:v>1.0746889176685719</c:v>
                </c:pt>
              </c:numCache>
            </c:numRef>
          </c:val>
        </c:ser>
        <c:ser>
          <c:idx val="3"/>
          <c:order val="3"/>
          <c:tx>
            <c:strRef>
              <c:f>'Graph 2 years'!$A$21</c:f>
              <c:strCache>
                <c:ptCount val="1"/>
                <c:pt idx="0">
                  <c:v>Cumulative Present Value of Cashflow ($K)</c:v>
                </c:pt>
              </c:strCache>
            </c:strRef>
          </c:tx>
          <c:marker>
            <c:symbol val="none"/>
          </c:marker>
          <c:cat>
            <c:strRef>
              <c:f>'Graph 2 years'!$B$17:$I$17</c:f>
              <c:strCache>
                <c:ptCount val="8"/>
                <c:pt idx="0">
                  <c:v>FY15Q3</c:v>
                </c:pt>
                <c:pt idx="1">
                  <c:v>Q4</c:v>
                </c:pt>
                <c:pt idx="2">
                  <c:v>FY16Q1</c:v>
                </c:pt>
                <c:pt idx="3">
                  <c:v>Q2</c:v>
                </c:pt>
                <c:pt idx="4">
                  <c:v>Q3</c:v>
                </c:pt>
                <c:pt idx="5">
                  <c:v>Q4</c:v>
                </c:pt>
                <c:pt idx="6">
                  <c:v>FY17Q1</c:v>
                </c:pt>
                <c:pt idx="7">
                  <c:v>Q2</c:v>
                </c:pt>
              </c:strCache>
            </c:strRef>
          </c:cat>
          <c:val>
            <c:numRef>
              <c:f>'Graph 2 years'!$B$21:$I$21</c:f>
              <c:numCache>
                <c:formatCode>"$"#,##0.0</c:formatCode>
                <c:ptCount val="8"/>
                <c:pt idx="0">
                  <c:v>-12.5</c:v>
                </c:pt>
                <c:pt idx="1">
                  <c:v>-14.444130841813964</c:v>
                </c:pt>
                <c:pt idx="2">
                  <c:v>-16.995391034626248</c:v>
                </c:pt>
                <c:pt idx="3">
                  <c:v>-15.944609318231551</c:v>
                </c:pt>
                <c:pt idx="4">
                  <c:v>-14.807537889660122</c:v>
                </c:pt>
                <c:pt idx="5">
                  <c:v>-13.57752657732615</c:v>
                </c:pt>
                <c:pt idx="6">
                  <c:v>-12.247431017432969</c:v>
                </c:pt>
                <c:pt idx="7">
                  <c:v>-10.809576749896733</c:v>
                </c:pt>
              </c:numCache>
            </c:numRef>
          </c:val>
        </c:ser>
        <c:dLbls/>
        <c:marker val="1"/>
        <c:axId val="62343040"/>
        <c:axId val="62344576"/>
      </c:lineChart>
      <c:catAx>
        <c:axId val="62343040"/>
        <c:scaling>
          <c:orientation val="minMax"/>
        </c:scaling>
        <c:axPos val="b"/>
        <c:tickLblPos val="nextTo"/>
        <c:crossAx val="62344576"/>
        <c:crosses val="autoZero"/>
        <c:auto val="1"/>
        <c:lblAlgn val="ctr"/>
        <c:lblOffset val="100"/>
      </c:catAx>
      <c:valAx>
        <c:axId val="62344576"/>
        <c:scaling>
          <c:orientation val="minMax"/>
        </c:scaling>
        <c:axPos val="l"/>
        <c:majorGridlines/>
        <c:numFmt formatCode="&quot;$&quot;#,##0.0" sourceLinked="1"/>
        <c:tickLblPos val="nextTo"/>
        <c:crossAx val="62343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'Graph 5 years'!$A$18</c:f>
              <c:strCache>
                <c:ptCount val="1"/>
                <c:pt idx="0">
                  <c:v>Total Investment ($K)</c:v>
                </c:pt>
              </c:strCache>
            </c:strRef>
          </c:tx>
          <c:marker>
            <c:symbol val="none"/>
          </c:marker>
          <c:cat>
            <c:strRef>
              <c:f>'Graph 5 years'!$B$17:$H$17</c:f>
              <c:strCache>
                <c:ptCount val="7"/>
                <c:pt idx="0">
                  <c:v>FY15Q3</c:v>
                </c:pt>
                <c:pt idx="1">
                  <c:v>Q4</c:v>
                </c:pt>
                <c:pt idx="2">
                  <c:v>FY16</c:v>
                </c:pt>
                <c:pt idx="3">
                  <c:v>FY17</c:v>
                </c:pt>
                <c:pt idx="4">
                  <c:v>FY18</c:v>
                </c:pt>
                <c:pt idx="5">
                  <c:v>FY19</c:v>
                </c:pt>
                <c:pt idx="6">
                  <c:v>FY20</c:v>
                </c:pt>
              </c:strCache>
            </c:strRef>
          </c:cat>
          <c:val>
            <c:numRef>
              <c:f>'Graph 5 years'!$B$18:$H$18</c:f>
              <c:numCache>
                <c:formatCode>0.0</c:formatCode>
                <c:ptCount val="7"/>
                <c:pt idx="0">
                  <c:v>-11.5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'Graph 5 years'!$A$19</c:f>
              <c:strCache>
                <c:ptCount val="1"/>
                <c:pt idx="0">
                  <c:v>Revenue ($K)</c:v>
                </c:pt>
              </c:strCache>
            </c:strRef>
          </c:tx>
          <c:marker>
            <c:symbol val="none"/>
          </c:marker>
          <c:cat>
            <c:strRef>
              <c:f>'Graph 5 years'!$B$17:$H$17</c:f>
              <c:strCache>
                <c:ptCount val="7"/>
                <c:pt idx="0">
                  <c:v>FY15Q3</c:v>
                </c:pt>
                <c:pt idx="1">
                  <c:v>Q4</c:v>
                </c:pt>
                <c:pt idx="2">
                  <c:v>FY16</c:v>
                </c:pt>
                <c:pt idx="3">
                  <c:v>FY17</c:v>
                </c:pt>
                <c:pt idx="4">
                  <c:v>FY18</c:v>
                </c:pt>
                <c:pt idx="5">
                  <c:v>FY19</c:v>
                </c:pt>
                <c:pt idx="6">
                  <c:v>FY20</c:v>
                </c:pt>
              </c:strCache>
            </c:strRef>
          </c:cat>
          <c:val>
            <c:numRef>
              <c:f>'Graph 5 years'!$B$19:$H$19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6.2889999999999997</c:v>
                </c:pt>
                <c:pt idx="3">
                  <c:v>11.736624900000006</c:v>
                </c:pt>
                <c:pt idx="4">
                  <c:v>17.183592516090016</c:v>
                </c:pt>
                <c:pt idx="5">
                  <c:v>25.158497802807403</c:v>
                </c:pt>
                <c:pt idx="6">
                  <c:v>36.834556633090322</c:v>
                </c:pt>
              </c:numCache>
            </c:numRef>
          </c:val>
        </c:ser>
        <c:ser>
          <c:idx val="2"/>
          <c:order val="2"/>
          <c:tx>
            <c:strRef>
              <c:f>'Graph 5 years'!$A$20</c:f>
              <c:strCache>
                <c:ptCount val="1"/>
                <c:pt idx="0">
                  <c:v>Operating Income (OI) ($K)</c:v>
                </c:pt>
              </c:strCache>
            </c:strRef>
          </c:tx>
          <c:marker>
            <c:symbol val="none"/>
          </c:marker>
          <c:cat>
            <c:strRef>
              <c:f>'Graph 5 years'!$B$17:$H$17</c:f>
              <c:strCache>
                <c:ptCount val="7"/>
                <c:pt idx="0">
                  <c:v>FY15Q3</c:v>
                </c:pt>
                <c:pt idx="1">
                  <c:v>Q4</c:v>
                </c:pt>
                <c:pt idx="2">
                  <c:v>FY16</c:v>
                </c:pt>
                <c:pt idx="3">
                  <c:v>FY17</c:v>
                </c:pt>
                <c:pt idx="4">
                  <c:v>FY18</c:v>
                </c:pt>
                <c:pt idx="5">
                  <c:v>FY19</c:v>
                </c:pt>
                <c:pt idx="6">
                  <c:v>FY20</c:v>
                </c:pt>
              </c:strCache>
            </c:strRef>
          </c:cat>
          <c:val>
            <c:numRef>
              <c:f>'Graph 5 years'!$B$20:$H$20</c:f>
              <c:numCache>
                <c:formatCode>0.0</c:formatCode>
                <c:ptCount val="7"/>
                <c:pt idx="0">
                  <c:v>-2.1785714285714288</c:v>
                </c:pt>
                <c:pt idx="1">
                  <c:v>-2.6785714285714288</c:v>
                </c:pt>
                <c:pt idx="2">
                  <c:v>-1.5795641142857151</c:v>
                </c:pt>
                <c:pt idx="3">
                  <c:v>4.7309782457478251</c:v>
                </c:pt>
                <c:pt idx="4">
                  <c:v>9.6309576196047004</c:v>
                </c:pt>
                <c:pt idx="5">
                  <c:v>16.501202481514099</c:v>
                </c:pt>
                <c:pt idx="6">
                  <c:v>25.313894039296848</c:v>
                </c:pt>
              </c:numCache>
            </c:numRef>
          </c:val>
        </c:ser>
        <c:ser>
          <c:idx val="3"/>
          <c:order val="3"/>
          <c:tx>
            <c:strRef>
              <c:f>'Graph 5 years'!$A$21</c:f>
              <c:strCache>
                <c:ptCount val="1"/>
                <c:pt idx="0">
                  <c:v>Cumulative Present Value of Cashflow ($K)</c:v>
                </c:pt>
              </c:strCache>
            </c:strRef>
          </c:tx>
          <c:marker>
            <c:symbol val="none"/>
          </c:marker>
          <c:cat>
            <c:strRef>
              <c:f>'Graph 5 years'!$B$17:$H$17</c:f>
              <c:strCache>
                <c:ptCount val="7"/>
                <c:pt idx="0">
                  <c:v>FY15Q3</c:v>
                </c:pt>
                <c:pt idx="1">
                  <c:v>Q4</c:v>
                </c:pt>
                <c:pt idx="2">
                  <c:v>FY16</c:v>
                </c:pt>
                <c:pt idx="3">
                  <c:v>FY17</c:v>
                </c:pt>
                <c:pt idx="4">
                  <c:v>FY18</c:v>
                </c:pt>
                <c:pt idx="5">
                  <c:v>FY19</c:v>
                </c:pt>
                <c:pt idx="6">
                  <c:v>FY20</c:v>
                </c:pt>
              </c:strCache>
            </c:strRef>
          </c:cat>
          <c:val>
            <c:numRef>
              <c:f>'Graph 5 years'!$B$21:$H$21</c:f>
              <c:numCache>
                <c:formatCode>0.0</c:formatCode>
                <c:ptCount val="7"/>
                <c:pt idx="0">
                  <c:v>-12.5</c:v>
                </c:pt>
                <c:pt idx="1">
                  <c:v>-14.444130841813964</c:v>
                </c:pt>
                <c:pt idx="2">
                  <c:v>-13.57752657732615</c:v>
                </c:pt>
                <c:pt idx="3">
                  <c:v>-7.5770101707776183</c:v>
                </c:pt>
                <c:pt idx="4">
                  <c:v>0.58734125103532531</c:v>
                </c:pt>
                <c:pt idx="5">
                  <c:v>11.649099362145542</c:v>
                </c:pt>
                <c:pt idx="6">
                  <c:v>26.58197951615324</c:v>
                </c:pt>
              </c:numCache>
            </c:numRef>
          </c:val>
        </c:ser>
        <c:dLbls/>
        <c:marker val="1"/>
        <c:axId val="63114240"/>
        <c:axId val="63124224"/>
      </c:lineChart>
      <c:catAx>
        <c:axId val="63114240"/>
        <c:scaling>
          <c:orientation val="minMax"/>
        </c:scaling>
        <c:axPos val="b"/>
        <c:numFmt formatCode="General" sourceLinked="1"/>
        <c:tickLblPos val="nextTo"/>
        <c:crossAx val="63124224"/>
        <c:crosses val="autoZero"/>
        <c:auto val="1"/>
        <c:lblAlgn val="ctr"/>
        <c:lblOffset val="100"/>
      </c:catAx>
      <c:valAx>
        <c:axId val="63124224"/>
        <c:scaling>
          <c:orientation val="minMax"/>
        </c:scaling>
        <c:axPos val="l"/>
        <c:majorGridlines/>
        <c:numFmt formatCode="0.0" sourceLinked="1"/>
        <c:tickLblPos val="nextTo"/>
        <c:crossAx val="631142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138112</xdr:rowOff>
    </xdr:from>
    <xdr:to>
      <xdr:col>9</xdr:col>
      <xdr:colOff>0</xdr:colOff>
      <xdr:row>15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241299</xdr:colOff>
      <xdr:row>1</xdr:row>
      <xdr:rowOff>23812</xdr:rowOff>
    </xdr:from>
    <xdr:to>
      <xdr:col>7</xdr:col>
      <xdr:colOff>749300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A2" sqref="A2"/>
    </sheetView>
  </sheetViews>
  <sheetFormatPr defaultColWidth="8.85546875" defaultRowHeight="15"/>
  <cols>
    <col min="1" max="1" width="34.7109375" customWidth="1"/>
  </cols>
  <sheetData>
    <row r="1" spans="1:1">
      <c r="A1" t="s">
        <v>40</v>
      </c>
    </row>
    <row r="17" spans="1:9" ht="18" customHeight="1">
      <c r="B17" s="5" t="s">
        <v>30</v>
      </c>
      <c r="C17" s="5" t="s">
        <v>2</v>
      </c>
      <c r="D17" s="5" t="s">
        <v>5</v>
      </c>
      <c r="E17" s="5" t="s">
        <v>0</v>
      </c>
      <c r="F17" s="5" t="s">
        <v>1</v>
      </c>
      <c r="G17" s="5" t="s">
        <v>2</v>
      </c>
      <c r="H17" s="5" t="s">
        <v>6</v>
      </c>
      <c r="I17" s="5" t="s">
        <v>0</v>
      </c>
    </row>
    <row r="18" spans="1:9">
      <c r="A18" s="1" t="s">
        <v>28</v>
      </c>
      <c r="B18" s="9">
        <f>-1*'Detail NPV Computation'!C33</f>
        <v>-11.5</v>
      </c>
      <c r="C18" s="9">
        <f>-1*'Detail NPV Computation'!D33</f>
        <v>-0.5</v>
      </c>
      <c r="D18" s="9">
        <f>-1*'Detail NPV Computation'!E33</f>
        <v>0</v>
      </c>
      <c r="E18" s="9">
        <f>-1*'Detail NPV Computation'!F33</f>
        <v>0</v>
      </c>
      <c r="F18" s="9">
        <f>-1*'Detail NPV Computation'!G33</f>
        <v>0</v>
      </c>
      <c r="G18" s="9">
        <f>-1*'Detail NPV Computation'!H33</f>
        <v>0</v>
      </c>
      <c r="H18" s="9">
        <f>-1*'Detail NPV Computation'!I33</f>
        <v>0</v>
      </c>
      <c r="I18" s="9">
        <f>-1*'Detail NPV Computation'!J33</f>
        <v>0</v>
      </c>
    </row>
    <row r="19" spans="1:9">
      <c r="A19" s="1" t="s">
        <v>21</v>
      </c>
      <c r="B19" s="9">
        <f>'Detail NPV Computation'!C14</f>
        <v>0</v>
      </c>
      <c r="C19" s="9">
        <f>'Detail NPV Computation'!D14</f>
        <v>0</v>
      </c>
      <c r="D19" s="9">
        <f>'Detail NPV Computation'!E14</f>
        <v>0</v>
      </c>
      <c r="E19" s="9">
        <f>'Detail NPV Computation'!F14</f>
        <v>1.9</v>
      </c>
      <c r="F19" s="9">
        <f>'Detail NPV Computation'!G14</f>
        <v>2.09</v>
      </c>
      <c r="G19" s="9">
        <f>'Detail NPV Computation'!H14</f>
        <v>2.2990000000000004</v>
      </c>
      <c r="H19" s="9">
        <f>'Detail NPV Computation'!I14</f>
        <v>2.5289000000000006</v>
      </c>
      <c r="I19" s="9">
        <f>'Detail NPV Computation'!J14</f>
        <v>2.7817900000000009</v>
      </c>
    </row>
    <row r="20" spans="1:9">
      <c r="A20" s="1" t="s">
        <v>29</v>
      </c>
      <c r="B20" s="9">
        <f>'Detail NPV Computation'!C22</f>
        <v>-2.1785714285714288</v>
      </c>
      <c r="C20" s="9">
        <f>'Detail NPV Computation'!D22</f>
        <v>-2.6785714285714288</v>
      </c>
      <c r="D20" s="9">
        <f>'Detail NPV Computation'!E22</f>
        <v>-3.378571428571429</v>
      </c>
      <c r="E20" s="9">
        <f>'Detail NPV Computation'!F22</f>
        <v>0.4654285714285713</v>
      </c>
      <c r="F20" s="9">
        <f>'Detail NPV Computation'!G22</f>
        <v>0.59494857142857116</v>
      </c>
      <c r="G20" s="9">
        <f>'Detail NPV Computation'!H22</f>
        <v>0.73863017142857146</v>
      </c>
      <c r="H20" s="9">
        <f>'Detail NPV Computation'!I22</f>
        <v>0.89798629942857167</v>
      </c>
      <c r="I20" s="9">
        <f>'Detail NPV Computation'!J22</f>
        <v>1.0746889176685719</v>
      </c>
    </row>
    <row r="21" spans="1:9">
      <c r="A21" s="1" t="s">
        <v>39</v>
      </c>
      <c r="B21" s="9">
        <f>'Detail NPV Computation'!C31</f>
        <v>-12.5</v>
      </c>
      <c r="C21" s="9">
        <f>'Detail NPV Computation'!D31</f>
        <v>-14.444130841813964</v>
      </c>
      <c r="D21" s="9">
        <f>'Detail NPV Computation'!E31</f>
        <v>-16.995391034626248</v>
      </c>
      <c r="E21" s="9">
        <f>'Detail NPV Computation'!F31</f>
        <v>-15.944609318231551</v>
      </c>
      <c r="F21" s="9">
        <f>'Detail NPV Computation'!G31</f>
        <v>-14.807537889660122</v>
      </c>
      <c r="G21" s="9">
        <f>'Detail NPV Computation'!H31</f>
        <v>-13.57752657732615</v>
      </c>
      <c r="H21" s="9">
        <f>'Detail NPV Computation'!I31</f>
        <v>-12.247431017432969</v>
      </c>
      <c r="I21" s="9">
        <f>'Detail NPV Computation'!J31</f>
        <v>-10.809576749896733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ColWidth="8.85546875" defaultRowHeight="15"/>
  <cols>
    <col min="1" max="1" width="34" customWidth="1"/>
    <col min="2" max="8" width="10" customWidth="1"/>
  </cols>
  <sheetData>
    <row r="1" spans="1:1">
      <c r="A1" t="s">
        <v>40</v>
      </c>
    </row>
    <row r="17" spans="1:9" ht="20.25" customHeight="1">
      <c r="B17" s="6" t="s">
        <v>30</v>
      </c>
      <c r="C17" s="6" t="s">
        <v>2</v>
      </c>
      <c r="D17" s="6" t="s">
        <v>10</v>
      </c>
      <c r="E17" s="6" t="s">
        <v>11</v>
      </c>
      <c r="F17" s="6" t="s">
        <v>12</v>
      </c>
      <c r="G17" s="6" t="s">
        <v>13</v>
      </c>
      <c r="H17" s="6" t="s">
        <v>18</v>
      </c>
    </row>
    <row r="18" spans="1:9" ht="14.25" customHeight="1">
      <c r="A18" s="1" t="s">
        <v>17</v>
      </c>
      <c r="B18" s="14">
        <f>-1*'Detail NPV Computation'!C33</f>
        <v>-11.5</v>
      </c>
      <c r="C18" s="14">
        <f>-1*'Detail NPV Computation'!D33</f>
        <v>-0.5</v>
      </c>
      <c r="D18" s="14">
        <f>-1*SUM('Detail NPV Computation'!E33:H33)</f>
        <v>0</v>
      </c>
      <c r="E18" s="14">
        <f>-1*SUM('Detail NPV Computation'!I33:L33)</f>
        <v>0</v>
      </c>
      <c r="F18" s="14">
        <f>-1*SUM('Detail NPV Computation'!M33:P33)</f>
        <v>0</v>
      </c>
      <c r="G18" s="14">
        <f>-1*SUM('Detail NPV Computation'!Q33:T33)</f>
        <v>0</v>
      </c>
      <c r="H18" s="14">
        <f>-1*SUM('Detail NPV Computation'!U33:X33)</f>
        <v>0</v>
      </c>
    </row>
    <row r="19" spans="1:9">
      <c r="A19" s="1" t="s">
        <v>21</v>
      </c>
      <c r="B19" s="14">
        <f>'Detail NPV Computation'!C14</f>
        <v>0</v>
      </c>
      <c r="C19" s="14">
        <f>'Detail NPV Computation'!D14</f>
        <v>0</v>
      </c>
      <c r="D19" s="14">
        <f>SUM('Detail NPV Computation'!E14:H14)</f>
        <v>6.2889999999999997</v>
      </c>
      <c r="E19" s="14">
        <f>SUM('Detail NPV Computation'!I14:L14)</f>
        <v>11.736624900000006</v>
      </c>
      <c r="F19" s="14">
        <f>SUM('Detail NPV Computation'!M14:P14)</f>
        <v>17.183592516090016</v>
      </c>
      <c r="G19" s="14">
        <f>SUM('Detail NPV Computation'!Q14:T14)</f>
        <v>25.158497802807403</v>
      </c>
      <c r="H19" s="14">
        <f>SUM('Detail NPV Computation'!U14:X14)</f>
        <v>36.834556633090322</v>
      </c>
      <c r="I19" s="12"/>
    </row>
    <row r="20" spans="1:9">
      <c r="A20" s="1" t="s">
        <v>29</v>
      </c>
      <c r="B20" s="14">
        <f>'Detail NPV Computation'!C22</f>
        <v>-2.1785714285714288</v>
      </c>
      <c r="C20" s="14">
        <f>'Detail NPV Computation'!D22</f>
        <v>-2.6785714285714288</v>
      </c>
      <c r="D20" s="14">
        <f>SUM('Detail NPV Computation'!E22:H22)</f>
        <v>-1.5795641142857151</v>
      </c>
      <c r="E20" s="14">
        <f>SUM('Detail NPV Computation'!I22:L22)</f>
        <v>4.7309782457478251</v>
      </c>
      <c r="F20" s="14">
        <f>SUM('Detail NPV Computation'!M22:P22)</f>
        <v>9.6309576196047004</v>
      </c>
      <c r="G20" s="14">
        <f>SUM('Detail NPV Computation'!Q22:T22)</f>
        <v>16.501202481514099</v>
      </c>
      <c r="H20" s="14">
        <f>SUM('Detail NPV Computation'!U22:X22)</f>
        <v>25.313894039296848</v>
      </c>
    </row>
    <row r="21" spans="1:9">
      <c r="A21" s="1" t="s">
        <v>39</v>
      </c>
      <c r="B21" s="14">
        <f>'Detail NPV Computation'!C31</f>
        <v>-12.5</v>
      </c>
      <c r="C21" s="14">
        <f>'Detail NPV Computation'!D31</f>
        <v>-14.444130841813964</v>
      </c>
      <c r="D21" s="14">
        <f>'Detail NPV Computation'!H31</f>
        <v>-13.57752657732615</v>
      </c>
      <c r="E21" s="14">
        <f>'Detail NPV Computation'!L31</f>
        <v>-7.5770101707776183</v>
      </c>
      <c r="F21" s="14">
        <f>'Detail NPV Computation'!P31</f>
        <v>0.58734125103532531</v>
      </c>
      <c r="G21" s="14">
        <f>'Detail NPV Computation'!T31</f>
        <v>11.649099362145542</v>
      </c>
      <c r="H21" s="14">
        <f>'Detail NPV Computation'!X31</f>
        <v>26.58197951615324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E24" sqref="E24"/>
    </sheetView>
  </sheetViews>
  <sheetFormatPr defaultColWidth="11.42578125" defaultRowHeight="15"/>
  <cols>
    <col min="1" max="1" width="40.140625" bestFit="1" customWidth="1"/>
    <col min="2" max="2" width="2.42578125" customWidth="1"/>
    <col min="3" max="14" width="10.7109375" customWidth="1"/>
  </cols>
  <sheetData>
    <row r="1" spans="1:24">
      <c r="A1" s="17" t="s">
        <v>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2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4" spans="1:24" s="4" customFormat="1">
      <c r="A4" s="3" t="s">
        <v>4</v>
      </c>
      <c r="C4" s="4" t="s">
        <v>30</v>
      </c>
      <c r="D4" s="4" t="s">
        <v>2</v>
      </c>
      <c r="E4" s="4" t="s">
        <v>5</v>
      </c>
      <c r="F4" s="4" t="s">
        <v>0</v>
      </c>
      <c r="G4" s="4" t="s">
        <v>1</v>
      </c>
      <c r="H4" s="4" t="s">
        <v>2</v>
      </c>
      <c r="I4" s="4" t="s">
        <v>6</v>
      </c>
      <c r="J4" s="4" t="s">
        <v>0</v>
      </c>
      <c r="K4" s="4" t="s">
        <v>1</v>
      </c>
      <c r="L4" s="4" t="s">
        <v>2</v>
      </c>
      <c r="M4" s="4" t="s">
        <v>7</v>
      </c>
      <c r="N4" s="4" t="s">
        <v>0</v>
      </c>
      <c r="O4" s="4" t="s">
        <v>1</v>
      </c>
      <c r="P4" s="4" t="s">
        <v>2</v>
      </c>
      <c r="Q4" s="4" t="s">
        <v>8</v>
      </c>
      <c r="R4" s="4" t="s">
        <v>0</v>
      </c>
      <c r="S4" s="4" t="s">
        <v>1</v>
      </c>
      <c r="T4" s="4" t="s">
        <v>2</v>
      </c>
      <c r="U4" s="4" t="s">
        <v>9</v>
      </c>
      <c r="V4" s="4" t="s">
        <v>0</v>
      </c>
      <c r="W4" s="4" t="s">
        <v>1</v>
      </c>
      <c r="X4" s="4" t="s">
        <v>2</v>
      </c>
    </row>
    <row r="5" spans="1:24" s="4" customFormat="1">
      <c r="A5" s="3" t="s">
        <v>3</v>
      </c>
      <c r="B5" s="5"/>
      <c r="C5" s="5">
        <v>0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P5" s="5">
        <v>13</v>
      </c>
      <c r="Q5" s="5">
        <v>14</v>
      </c>
      <c r="R5" s="5">
        <v>15</v>
      </c>
      <c r="S5" s="5">
        <v>16</v>
      </c>
      <c r="T5" s="5">
        <v>17</v>
      </c>
      <c r="U5" s="5">
        <v>18</v>
      </c>
      <c r="V5" s="5">
        <v>19</v>
      </c>
      <c r="W5" s="5">
        <v>20</v>
      </c>
      <c r="X5" s="5">
        <v>21</v>
      </c>
    </row>
    <row r="7" spans="1:24">
      <c r="A7" s="2" t="s">
        <v>19</v>
      </c>
      <c r="C7" s="8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</row>
    <row r="8" spans="1:24">
      <c r="A8" s="2" t="s">
        <v>20</v>
      </c>
      <c r="C8" s="8">
        <v>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</row>
    <row r="9" spans="1:24">
      <c r="A9" s="2" t="s">
        <v>35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</row>
    <row r="10" spans="1:24" s="1" customFormat="1">
      <c r="A10" s="1" t="s">
        <v>31</v>
      </c>
      <c r="B10"/>
      <c r="C10" s="7">
        <f t="shared" ref="C10:X10" si="0">SUM(C7:C9)</f>
        <v>11</v>
      </c>
      <c r="D10" s="7">
        <f t="shared" si="0"/>
        <v>0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7">
        <f t="shared" si="0"/>
        <v>0</v>
      </c>
      <c r="P10" s="7">
        <f t="shared" si="0"/>
        <v>0</v>
      </c>
      <c r="Q10" s="7">
        <f t="shared" si="0"/>
        <v>0</v>
      </c>
      <c r="R10" s="7">
        <f t="shared" si="0"/>
        <v>0</v>
      </c>
      <c r="S10" s="7">
        <f t="shared" si="0"/>
        <v>0</v>
      </c>
      <c r="T10" s="7">
        <f t="shared" si="0"/>
        <v>0</v>
      </c>
      <c r="U10" s="7">
        <f t="shared" si="0"/>
        <v>0</v>
      </c>
      <c r="V10" s="7">
        <f t="shared" si="0"/>
        <v>0</v>
      </c>
      <c r="W10" s="7">
        <f t="shared" si="0"/>
        <v>0</v>
      </c>
      <c r="X10" s="7">
        <f t="shared" si="0"/>
        <v>0</v>
      </c>
    </row>
    <row r="11" spans="1:24" s="1" customFormat="1">
      <c r="B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A12" t="s">
        <v>32</v>
      </c>
      <c r="C12" s="8">
        <v>0</v>
      </c>
      <c r="D12" s="8">
        <v>0</v>
      </c>
      <c r="E12" s="8">
        <v>0</v>
      </c>
      <c r="F12" s="8">
        <v>1.4</v>
      </c>
      <c r="G12" s="8">
        <f>F12*1.1</f>
        <v>1.54</v>
      </c>
      <c r="H12" s="8">
        <f t="shared" ref="H12:X12" si="1">G12*1.1</f>
        <v>1.6940000000000002</v>
      </c>
      <c r="I12" s="8">
        <f t="shared" si="1"/>
        <v>1.8634000000000004</v>
      </c>
      <c r="J12" s="8">
        <f t="shared" si="1"/>
        <v>2.0497400000000008</v>
      </c>
      <c r="K12" s="8">
        <f t="shared" si="1"/>
        <v>2.2547140000000012</v>
      </c>
      <c r="L12" s="8">
        <f t="shared" si="1"/>
        <v>2.4801854000000016</v>
      </c>
      <c r="M12" s="8">
        <f t="shared" si="1"/>
        <v>2.728203940000002</v>
      </c>
      <c r="N12" s="8">
        <f t="shared" si="1"/>
        <v>3.0010243340000025</v>
      </c>
      <c r="O12" s="8">
        <f t="shared" si="1"/>
        <v>3.3011267674000031</v>
      </c>
      <c r="P12" s="8">
        <f t="shared" si="1"/>
        <v>3.6312394441400038</v>
      </c>
      <c r="Q12" s="8">
        <f t="shared" si="1"/>
        <v>3.9943633885540044</v>
      </c>
      <c r="R12" s="8">
        <f t="shared" si="1"/>
        <v>4.3937997274094052</v>
      </c>
      <c r="S12" s="8">
        <f t="shared" si="1"/>
        <v>4.833179700150346</v>
      </c>
      <c r="T12" s="8">
        <f t="shared" si="1"/>
        <v>5.316497670165381</v>
      </c>
      <c r="U12" s="8">
        <f t="shared" si="1"/>
        <v>5.84814743718192</v>
      </c>
      <c r="V12" s="8">
        <f t="shared" si="1"/>
        <v>6.4329621809001125</v>
      </c>
      <c r="W12" s="8">
        <f t="shared" si="1"/>
        <v>7.0762583989901247</v>
      </c>
      <c r="X12" s="8">
        <f t="shared" si="1"/>
        <v>7.7838842388891374</v>
      </c>
    </row>
    <row r="13" spans="1:24">
      <c r="A13" t="s">
        <v>33</v>
      </c>
      <c r="C13" s="8">
        <v>0</v>
      </c>
      <c r="D13" s="8">
        <v>0</v>
      </c>
      <c r="E13" s="8">
        <v>0</v>
      </c>
      <c r="F13" s="8">
        <v>0.5</v>
      </c>
      <c r="G13" s="8">
        <f>F13*1.1</f>
        <v>0.55000000000000004</v>
      </c>
      <c r="H13" s="8">
        <f t="shared" ref="H13:X13" si="2">G13*1.1</f>
        <v>0.60500000000000009</v>
      </c>
      <c r="I13" s="8">
        <f t="shared" si="2"/>
        <v>0.6655000000000002</v>
      </c>
      <c r="J13" s="8">
        <f t="shared" si="2"/>
        <v>0.73205000000000031</v>
      </c>
      <c r="K13" s="8">
        <f t="shared" si="2"/>
        <v>0.80525500000000039</v>
      </c>
      <c r="L13" s="8">
        <f t="shared" si="2"/>
        <v>0.88578050000000053</v>
      </c>
      <c r="M13" s="8">
        <f t="shared" si="2"/>
        <v>0.97435855000000071</v>
      </c>
      <c r="N13" s="8">
        <f t="shared" si="2"/>
        <v>1.0717944050000008</v>
      </c>
      <c r="O13" s="8">
        <f t="shared" si="2"/>
        <v>1.1789738455000009</v>
      </c>
      <c r="P13" s="8">
        <f t="shared" si="2"/>
        <v>1.2968712300500012</v>
      </c>
      <c r="Q13" s="8">
        <f t="shared" si="2"/>
        <v>1.4265583530550014</v>
      </c>
      <c r="R13" s="8">
        <f t="shared" si="2"/>
        <v>1.5692141883605017</v>
      </c>
      <c r="S13" s="8">
        <f t="shared" si="2"/>
        <v>1.7261356071965521</v>
      </c>
      <c r="T13" s="8">
        <f t="shared" si="2"/>
        <v>1.8987491679162074</v>
      </c>
      <c r="U13" s="8">
        <f t="shared" si="2"/>
        <v>2.0886240847078281</v>
      </c>
      <c r="V13" s="8">
        <f t="shared" si="2"/>
        <v>2.297486493178611</v>
      </c>
      <c r="W13" s="8">
        <f t="shared" si="2"/>
        <v>2.5272351424964721</v>
      </c>
      <c r="X13" s="8">
        <f t="shared" si="2"/>
        <v>2.7799586567461194</v>
      </c>
    </row>
    <row r="14" spans="1:24">
      <c r="A14" s="1" t="s">
        <v>21</v>
      </c>
      <c r="C14" s="7">
        <f>C12+C13</f>
        <v>0</v>
      </c>
      <c r="D14" s="7">
        <f>D12+D13</f>
        <v>0</v>
      </c>
      <c r="E14" s="7">
        <f t="shared" ref="E14:V14" si="3">E12+E13</f>
        <v>0</v>
      </c>
      <c r="F14" s="7">
        <f t="shared" si="3"/>
        <v>1.9</v>
      </c>
      <c r="G14" s="7">
        <f t="shared" si="3"/>
        <v>2.09</v>
      </c>
      <c r="H14" s="7">
        <f t="shared" si="3"/>
        <v>2.2990000000000004</v>
      </c>
      <c r="I14" s="7">
        <f t="shared" si="3"/>
        <v>2.5289000000000006</v>
      </c>
      <c r="J14" s="7">
        <f t="shared" si="3"/>
        <v>2.7817900000000009</v>
      </c>
      <c r="K14" s="7">
        <f t="shared" si="3"/>
        <v>3.0599690000000015</v>
      </c>
      <c r="L14" s="7">
        <f t="shared" si="3"/>
        <v>3.3659659000000022</v>
      </c>
      <c r="M14" s="7">
        <f t="shared" si="3"/>
        <v>3.7025624900000027</v>
      </c>
      <c r="N14" s="7">
        <f t="shared" si="3"/>
        <v>4.0728187390000032</v>
      </c>
      <c r="O14" s="7">
        <f t="shared" si="3"/>
        <v>4.4801006129000038</v>
      </c>
      <c r="P14" s="7">
        <f t="shared" si="3"/>
        <v>4.9281106741900054</v>
      </c>
      <c r="Q14" s="7">
        <f t="shared" si="3"/>
        <v>5.4209217416090061</v>
      </c>
      <c r="R14" s="7">
        <f t="shared" si="3"/>
        <v>5.9630139157699071</v>
      </c>
      <c r="S14" s="7">
        <f t="shared" si="3"/>
        <v>6.5593153073468979</v>
      </c>
      <c r="T14" s="7">
        <f t="shared" si="3"/>
        <v>7.2152468380815886</v>
      </c>
      <c r="U14" s="7">
        <f t="shared" si="3"/>
        <v>7.9367715218897477</v>
      </c>
      <c r="V14" s="7">
        <f t="shared" si="3"/>
        <v>8.7304486740787226</v>
      </c>
      <c r="W14" s="7">
        <f t="shared" ref="W14:X14" si="4">W12+W13</f>
        <v>9.6034935414865963</v>
      </c>
      <c r="X14" s="7">
        <f t="shared" si="4"/>
        <v>10.563842895635258</v>
      </c>
    </row>
    <row r="15" spans="1:24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>
      <c r="A16" t="s">
        <v>22</v>
      </c>
      <c r="C16" s="8">
        <v>0</v>
      </c>
      <c r="D16" s="8">
        <v>0</v>
      </c>
      <c r="E16" s="8">
        <v>0.7</v>
      </c>
      <c r="F16" s="8">
        <f>E16*1.08</f>
        <v>0.75600000000000001</v>
      </c>
      <c r="G16" s="8">
        <f>F16*1.08</f>
        <v>0.81648000000000009</v>
      </c>
      <c r="H16" s="8">
        <f t="shared" ref="H16:X16" si="5">G16*1.08</f>
        <v>0.8817984000000002</v>
      </c>
      <c r="I16" s="8">
        <f t="shared" si="5"/>
        <v>0.95234227200000032</v>
      </c>
      <c r="J16" s="8">
        <f t="shared" si="5"/>
        <v>1.0285296537600004</v>
      </c>
      <c r="K16" s="8">
        <f t="shared" si="5"/>
        <v>1.1108120260608005</v>
      </c>
      <c r="L16" s="8">
        <f t="shared" si="5"/>
        <v>1.1996769881456646</v>
      </c>
      <c r="M16" s="8">
        <f t="shared" si="5"/>
        <v>1.2956511471973178</v>
      </c>
      <c r="N16" s="8">
        <f t="shared" si="5"/>
        <v>1.3993032389731033</v>
      </c>
      <c r="O16" s="8">
        <f t="shared" si="5"/>
        <v>1.5112474980909516</v>
      </c>
      <c r="P16" s="8">
        <f t="shared" si="5"/>
        <v>1.6321472979382279</v>
      </c>
      <c r="Q16" s="8">
        <f t="shared" si="5"/>
        <v>1.7627190817732863</v>
      </c>
      <c r="R16" s="8">
        <f t="shared" si="5"/>
        <v>1.9037366083151492</v>
      </c>
      <c r="S16" s="8">
        <f t="shared" si="5"/>
        <v>2.0560355369803611</v>
      </c>
      <c r="T16" s="8">
        <f t="shared" si="5"/>
        <v>2.22051837993879</v>
      </c>
      <c r="U16" s="8">
        <f t="shared" si="5"/>
        <v>2.3981598503338932</v>
      </c>
      <c r="V16" s="8">
        <f t="shared" si="5"/>
        <v>2.590012638360605</v>
      </c>
      <c r="W16" s="8">
        <f t="shared" si="5"/>
        <v>2.7972136494294535</v>
      </c>
      <c r="X16" s="8">
        <f t="shared" si="5"/>
        <v>3.0209907413838102</v>
      </c>
    </row>
    <row r="17" spans="1:24">
      <c r="A17" t="s">
        <v>23</v>
      </c>
      <c r="C17" s="8">
        <v>1</v>
      </c>
      <c r="D17" s="8">
        <v>1.5</v>
      </c>
      <c r="E17" s="8">
        <v>2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</row>
    <row r="18" spans="1:24">
      <c r="A18" t="s">
        <v>36</v>
      </c>
      <c r="C18" s="15">
        <f>SUM($C7:C7)/(7*12/3)+SUM($C8:C8)/(3*12/3)*IF(C5&gt;11,0,1)+SUM($C9:C9)/(3*12/3)*IF(C5&gt;11,0,1)</f>
        <v>0.6785714285714286</v>
      </c>
      <c r="D18" s="15">
        <f>SUM($C7:D7)/(7*12/3)+SUM($C8:D8)/(3*12/3)*IF(D5&gt;11,0,1)+SUM($C9:D9)/(3*12/3)*IF(D5&gt;11,0,1)</f>
        <v>0.6785714285714286</v>
      </c>
      <c r="E18" s="15">
        <f>SUM($C7:E7)/(7*12/3)+SUM($C8:E8)/(3*12/3)*IF(E5&gt;11,0,1)+SUM($C9:E9)/(3*12/3)*IF(E5&gt;11,0,1)</f>
        <v>0.6785714285714286</v>
      </c>
      <c r="F18" s="15">
        <f>SUM($C7:F7)/(7*12/3)+SUM($C8:F8)/(3*12/3)*IF(F5&gt;11,0,1)+SUM($C9:F9)/(3*12/3)*IF(F5&gt;11,0,1)</f>
        <v>0.6785714285714286</v>
      </c>
      <c r="G18" s="15">
        <f>SUM($C7:G7)/(7*12/3)+SUM($C8:G8)/(3*12/3)*IF(G5&gt;11,0,1)+SUM($C9:G9)/(3*12/3)*IF(G5&gt;11,0,1)</f>
        <v>0.6785714285714286</v>
      </c>
      <c r="H18" s="15">
        <f>SUM($C7:H7)/(7*12/3)+SUM($C8:H8)/(3*12/3)*IF(H5&gt;11,0,1)+SUM($C9:H9)/(3*12/3)*IF(H5&gt;11,0,1)</f>
        <v>0.6785714285714286</v>
      </c>
      <c r="I18" s="15">
        <f>SUM($C7:I7)/(7*12/3)+SUM($C8:I8)/(3*12/3)*IF(I5&gt;11,0,1)+SUM($C9:I9)/(3*12/3)*IF(I5&gt;11,0,1)</f>
        <v>0.6785714285714286</v>
      </c>
      <c r="J18" s="15">
        <f>SUM($C7:J7)/(7*12/3)+SUM($C8:J8)/(3*12/3)*IF(J5&gt;11,0,1)+SUM($C9:J9)/(3*12/3)*IF(J5&gt;11,0,1)</f>
        <v>0.6785714285714286</v>
      </c>
      <c r="K18" s="15">
        <f>SUM($C7:K7)/(7*12/3)+SUM($C8:K8)/(3*12/3)*IF(K5&gt;11,0,1)+SUM($C9:K9)/(3*12/3)*IF(K5&gt;11,0,1)</f>
        <v>0.6785714285714286</v>
      </c>
      <c r="L18" s="15">
        <f>SUM($C7:L7)/(7*12/3)+SUM($C8:L8)/(3*12/3)*IF(L5&gt;11,0,1)+SUM($C9:L9)/(3*12/3)*IF(L5&gt;11,0,1)</f>
        <v>0.6785714285714286</v>
      </c>
      <c r="M18" s="15">
        <f>SUM($C7:M7)/(7*12/3)+SUM($C8:M8)/(3*12/3)*IF(M5&gt;11,0,1)+SUM($C9:M9)/(3*12/3)*IF(M5&gt;11,0,1)</f>
        <v>0.6785714285714286</v>
      </c>
      <c r="N18" s="15">
        <f>SUM($C7:N7)/(7*12/3)+SUM($C8:N8)/(3*12/3)*IF(N5&gt;11,0,1)+SUM($C9:N9)/(3*12/3)*IF(N5&gt;11,0,1)</f>
        <v>0.6785714285714286</v>
      </c>
      <c r="O18" s="15">
        <f>SUM($C7:O7)/(7*12/3)+SUM($C8:O8)/(3*12/3)*IF(O5&gt;11,0,1)+SUM($C9:O9)/(3*12/3)*IF(O5&gt;11,0,1)</f>
        <v>0.17857142857142858</v>
      </c>
      <c r="P18" s="15">
        <f>SUM($C7:P7)/(7*12/3)+SUM($C8:P8)/(3*12/3)*IF(P5&gt;11,0,1)+SUM($C9:P9)/(3*12/3)*IF(P5&gt;11,0,1)</f>
        <v>0.17857142857142858</v>
      </c>
      <c r="Q18" s="15">
        <f>SUM($C7:Q7)/(7*12/3)+SUM($C8:Q8)/(3*12/3)*IF(Q5&gt;11,0,1)+SUM($C9:Q9)/(3*12/3)*IF(Q5&gt;11,0,1)</f>
        <v>0.17857142857142858</v>
      </c>
      <c r="R18" s="15">
        <f>SUM($C7:R7)/(7*12/3)+SUM($C8:R8)/(3*12/3)*IF(R5&gt;11,0,1)+SUM($C9:R9)/(3*12/3)*IF(R5&gt;11,0,1)</f>
        <v>0.17857142857142858</v>
      </c>
      <c r="S18" s="15">
        <f>SUM($C7:S7)/(7*12/3)+SUM($C8:S8)/(3*12/3)*IF(S5&gt;11,0,1)+SUM($C9:S9)/(3*12/3)*IF(S5&gt;11,0,1)</f>
        <v>0.17857142857142858</v>
      </c>
      <c r="T18" s="15">
        <f>SUM($C7:T7)/(7*12/3)+SUM($C8:T8)/(3*12/3)*IF(T5&gt;11,0,1)+SUM($C9:T9)/(3*12/3)*IF(T5&gt;11,0,1)</f>
        <v>0.17857142857142858</v>
      </c>
      <c r="U18" s="15">
        <f>SUM($C7:U7)/(7*12/3)+SUM($C8:U8)/(3*12/3)*IF(U5&gt;11,0,1)+SUM($C9:U9)/(3*12/3)*IF(U5&gt;11,0,1)</f>
        <v>0.17857142857142858</v>
      </c>
      <c r="V18" s="15">
        <f>SUM($C7:V7)/(7*12/3)+SUM($C8:V8)/(3*12/3)*IF(V5&gt;11,0,1)+SUM($C9:V9)/(3*12/3)*IF(V5&gt;11,0,1)</f>
        <v>0.17857142857142858</v>
      </c>
      <c r="W18" s="15">
        <f>SUM($C7:W7)/(7*12/3)+SUM($C8:W8)/(3*12/3)*IF(W5&gt;11,0,1)+SUM($C9:W9)/(3*12/3)*IF(W5&gt;11,0,1)</f>
        <v>0.17857142857142858</v>
      </c>
      <c r="X18" s="15">
        <f>SUM($C7:X7)/(7*12/3)+SUM($C8:X8)/(3*12/3)*IF(X5&gt;11,0,1)+SUM($C9:X9)/(3*12/3)*IF(X5&gt;11,0,1)</f>
        <v>0.17857142857142858</v>
      </c>
    </row>
    <row r="19" spans="1:24">
      <c r="A19" s="2" t="s">
        <v>34</v>
      </c>
      <c r="C19" s="8">
        <v>0.5</v>
      </c>
      <c r="D19" s="8">
        <v>0.5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</row>
    <row r="20" spans="1:24">
      <c r="A20" s="1" t="s">
        <v>24</v>
      </c>
      <c r="C20" s="7">
        <f t="shared" ref="C20:V20" si="6">SUM(C16:C19)</f>
        <v>2.1785714285714288</v>
      </c>
      <c r="D20" s="7">
        <f t="shared" si="6"/>
        <v>2.6785714285714288</v>
      </c>
      <c r="E20" s="7">
        <f t="shared" si="6"/>
        <v>3.378571428571429</v>
      </c>
      <c r="F20" s="7">
        <f t="shared" si="6"/>
        <v>1.4345714285714286</v>
      </c>
      <c r="G20" s="7">
        <f t="shared" si="6"/>
        <v>1.4950514285714287</v>
      </c>
      <c r="H20" s="7">
        <f t="shared" si="6"/>
        <v>1.5603698285714289</v>
      </c>
      <c r="I20" s="7">
        <f t="shared" si="6"/>
        <v>1.6309137005714289</v>
      </c>
      <c r="J20" s="7">
        <f t="shared" si="6"/>
        <v>1.707101082331429</v>
      </c>
      <c r="K20" s="7">
        <f t="shared" si="6"/>
        <v>1.7893834546322291</v>
      </c>
      <c r="L20" s="7">
        <f t="shared" si="6"/>
        <v>1.8782484167170932</v>
      </c>
      <c r="M20" s="7">
        <f t="shared" si="6"/>
        <v>1.9742225757687464</v>
      </c>
      <c r="N20" s="7">
        <f t="shared" si="6"/>
        <v>2.0778746675445321</v>
      </c>
      <c r="O20" s="7">
        <f t="shared" si="6"/>
        <v>1.6898189266623802</v>
      </c>
      <c r="P20" s="7">
        <f t="shared" si="6"/>
        <v>1.8107187265096565</v>
      </c>
      <c r="Q20" s="7">
        <f t="shared" si="6"/>
        <v>1.9412905103447149</v>
      </c>
      <c r="R20" s="7">
        <f t="shared" si="6"/>
        <v>2.0823080368865776</v>
      </c>
      <c r="S20" s="7">
        <f t="shared" si="6"/>
        <v>2.2346069655517895</v>
      </c>
      <c r="T20" s="7">
        <f t="shared" si="6"/>
        <v>2.3990898085102184</v>
      </c>
      <c r="U20" s="7">
        <f t="shared" si="6"/>
        <v>2.5767312789053216</v>
      </c>
      <c r="V20" s="7">
        <f t="shared" si="6"/>
        <v>2.7685840669320334</v>
      </c>
      <c r="W20" s="7">
        <f t="shared" ref="W20:X20" si="7">SUM(W16:W19)</f>
        <v>2.9757850780008819</v>
      </c>
      <c r="X20" s="7">
        <f t="shared" si="7"/>
        <v>3.1995621699552386</v>
      </c>
    </row>
    <row r="21" spans="1:24">
      <c r="A21" s="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1" customFormat="1">
      <c r="A22" s="1" t="s">
        <v>25</v>
      </c>
      <c r="B22"/>
      <c r="C22" s="7">
        <f t="shared" ref="C22:V22" si="8">C14-C20</f>
        <v>-2.1785714285714288</v>
      </c>
      <c r="D22" s="7">
        <f t="shared" si="8"/>
        <v>-2.6785714285714288</v>
      </c>
      <c r="E22" s="7">
        <f t="shared" si="8"/>
        <v>-3.378571428571429</v>
      </c>
      <c r="F22" s="7">
        <f t="shared" si="8"/>
        <v>0.4654285714285713</v>
      </c>
      <c r="G22" s="7">
        <f t="shared" si="8"/>
        <v>0.59494857142857116</v>
      </c>
      <c r="H22" s="7">
        <f t="shared" si="8"/>
        <v>0.73863017142857146</v>
      </c>
      <c r="I22" s="7">
        <f t="shared" si="8"/>
        <v>0.89798629942857167</v>
      </c>
      <c r="J22" s="7">
        <f t="shared" si="8"/>
        <v>1.0746889176685719</v>
      </c>
      <c r="K22" s="7">
        <f t="shared" si="8"/>
        <v>1.2705855453677724</v>
      </c>
      <c r="L22" s="7">
        <f t="shared" si="8"/>
        <v>1.487717483282909</v>
      </c>
      <c r="M22" s="7">
        <f t="shared" si="8"/>
        <v>1.7283399142312563</v>
      </c>
      <c r="N22" s="7">
        <f t="shared" si="8"/>
        <v>1.9949440714554711</v>
      </c>
      <c r="O22" s="7">
        <f t="shared" si="8"/>
        <v>2.7902816862376234</v>
      </c>
      <c r="P22" s="7">
        <f t="shared" si="8"/>
        <v>3.1173919476803489</v>
      </c>
      <c r="Q22" s="7">
        <f t="shared" si="8"/>
        <v>3.4796312312642912</v>
      </c>
      <c r="R22" s="7">
        <f t="shared" si="8"/>
        <v>3.8807058788833295</v>
      </c>
      <c r="S22" s="7">
        <f t="shared" si="8"/>
        <v>4.3247083417951089</v>
      </c>
      <c r="T22" s="7">
        <f t="shared" si="8"/>
        <v>4.8161570295713698</v>
      </c>
      <c r="U22" s="7">
        <f t="shared" si="8"/>
        <v>5.3600402429844261</v>
      </c>
      <c r="V22" s="7">
        <f t="shared" si="8"/>
        <v>5.9618646071466888</v>
      </c>
      <c r="W22" s="7">
        <f t="shared" ref="W22:X22" si="9">W14-W20</f>
        <v>6.627708463485714</v>
      </c>
      <c r="X22" s="7">
        <f t="shared" si="9"/>
        <v>7.3642807256800191</v>
      </c>
    </row>
    <row r="23" spans="1:24" s="1" customFormat="1">
      <c r="B2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1" customFormat="1">
      <c r="A24" t="str">
        <f>A9</f>
        <v>Other Investment to be capitalized ($K)</v>
      </c>
      <c r="B24"/>
      <c r="C24" s="10">
        <f t="shared" ref="C24:V24" si="10">-C10</f>
        <v>-11</v>
      </c>
      <c r="D24" s="10">
        <f t="shared" si="10"/>
        <v>0</v>
      </c>
      <c r="E24" s="10">
        <f t="shared" si="10"/>
        <v>0</v>
      </c>
      <c r="F24" s="10">
        <f t="shared" si="10"/>
        <v>0</v>
      </c>
      <c r="G24" s="10">
        <f t="shared" si="10"/>
        <v>0</v>
      </c>
      <c r="H24" s="10">
        <f t="shared" si="10"/>
        <v>0</v>
      </c>
      <c r="I24" s="10">
        <f t="shared" si="10"/>
        <v>0</v>
      </c>
      <c r="J24" s="10">
        <f t="shared" si="10"/>
        <v>0</v>
      </c>
      <c r="K24" s="10">
        <f t="shared" si="10"/>
        <v>0</v>
      </c>
      <c r="L24" s="10">
        <f t="shared" si="10"/>
        <v>0</v>
      </c>
      <c r="M24" s="10">
        <f t="shared" si="10"/>
        <v>0</v>
      </c>
      <c r="N24" s="10">
        <f t="shared" si="10"/>
        <v>0</v>
      </c>
      <c r="O24" s="10">
        <f t="shared" si="10"/>
        <v>0</v>
      </c>
      <c r="P24" s="10">
        <f t="shared" si="10"/>
        <v>0</v>
      </c>
      <c r="Q24" s="10">
        <f t="shared" si="10"/>
        <v>0</v>
      </c>
      <c r="R24" s="10">
        <f t="shared" si="10"/>
        <v>0</v>
      </c>
      <c r="S24" s="10">
        <f t="shared" si="10"/>
        <v>0</v>
      </c>
      <c r="T24" s="10">
        <f t="shared" si="10"/>
        <v>0</v>
      </c>
      <c r="U24" s="10">
        <f t="shared" si="10"/>
        <v>0</v>
      </c>
      <c r="V24" s="10">
        <f t="shared" si="10"/>
        <v>0</v>
      </c>
      <c r="W24" s="10">
        <f t="shared" ref="W24:X24" si="11">-W10</f>
        <v>0</v>
      </c>
      <c r="X24" s="10">
        <f t="shared" si="11"/>
        <v>0</v>
      </c>
    </row>
    <row r="25" spans="1:24">
      <c r="A25" t="s">
        <v>36</v>
      </c>
      <c r="C25" s="10">
        <f t="shared" ref="C25:V25" si="12">C18</f>
        <v>0.6785714285714286</v>
      </c>
      <c r="D25" s="10">
        <f t="shared" si="12"/>
        <v>0.6785714285714286</v>
      </c>
      <c r="E25" s="10">
        <f t="shared" si="12"/>
        <v>0.6785714285714286</v>
      </c>
      <c r="F25" s="10">
        <f t="shared" si="12"/>
        <v>0.6785714285714286</v>
      </c>
      <c r="G25" s="10">
        <f t="shared" si="12"/>
        <v>0.6785714285714286</v>
      </c>
      <c r="H25" s="10">
        <f t="shared" si="12"/>
        <v>0.6785714285714286</v>
      </c>
      <c r="I25" s="10">
        <f t="shared" si="12"/>
        <v>0.6785714285714286</v>
      </c>
      <c r="J25" s="10">
        <f t="shared" si="12"/>
        <v>0.6785714285714286</v>
      </c>
      <c r="K25" s="10">
        <f t="shared" si="12"/>
        <v>0.6785714285714286</v>
      </c>
      <c r="L25" s="10">
        <f t="shared" si="12"/>
        <v>0.6785714285714286</v>
      </c>
      <c r="M25" s="10">
        <f t="shared" si="12"/>
        <v>0.6785714285714286</v>
      </c>
      <c r="N25" s="10">
        <f t="shared" si="12"/>
        <v>0.6785714285714286</v>
      </c>
      <c r="O25" s="10">
        <f t="shared" si="12"/>
        <v>0.17857142857142858</v>
      </c>
      <c r="P25" s="10">
        <f t="shared" si="12"/>
        <v>0.17857142857142858</v>
      </c>
      <c r="Q25" s="10">
        <f t="shared" si="12"/>
        <v>0.17857142857142858</v>
      </c>
      <c r="R25" s="10">
        <f t="shared" si="12"/>
        <v>0.17857142857142858</v>
      </c>
      <c r="S25" s="10">
        <f t="shared" si="12"/>
        <v>0.17857142857142858</v>
      </c>
      <c r="T25" s="10">
        <f t="shared" si="12"/>
        <v>0.17857142857142858</v>
      </c>
      <c r="U25" s="10">
        <f t="shared" si="12"/>
        <v>0.17857142857142858</v>
      </c>
      <c r="V25" s="10">
        <f t="shared" si="12"/>
        <v>0.17857142857142858</v>
      </c>
      <c r="W25" s="10">
        <f t="shared" ref="W25:X25" si="13">W18</f>
        <v>0.17857142857142858</v>
      </c>
      <c r="X25" s="10">
        <f t="shared" si="13"/>
        <v>0.17857142857142858</v>
      </c>
    </row>
    <row r="26" spans="1:24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s="1" customFormat="1">
      <c r="A27" s="1" t="s">
        <v>26</v>
      </c>
      <c r="B27"/>
      <c r="C27" s="7">
        <f t="shared" ref="C27:V27" si="14">SUM(C22:C26)</f>
        <v>-12.5</v>
      </c>
      <c r="D27" s="7">
        <f t="shared" si="14"/>
        <v>-2</v>
      </c>
      <c r="E27" s="7">
        <f t="shared" si="14"/>
        <v>-2.7</v>
      </c>
      <c r="F27" s="7">
        <f t="shared" si="14"/>
        <v>1.1439999999999999</v>
      </c>
      <c r="G27" s="7">
        <f t="shared" si="14"/>
        <v>1.2735199999999998</v>
      </c>
      <c r="H27" s="7">
        <f t="shared" si="14"/>
        <v>1.4172016000000001</v>
      </c>
      <c r="I27" s="7">
        <f t="shared" si="14"/>
        <v>1.5765577280000003</v>
      </c>
      <c r="J27" s="7">
        <f t="shared" si="14"/>
        <v>1.7532603462400005</v>
      </c>
      <c r="K27" s="7">
        <f t="shared" si="14"/>
        <v>1.949156973939201</v>
      </c>
      <c r="L27" s="7">
        <f t="shared" si="14"/>
        <v>2.1662889118543376</v>
      </c>
      <c r="M27" s="7">
        <f t="shared" si="14"/>
        <v>2.4069113428026849</v>
      </c>
      <c r="N27" s="7">
        <f t="shared" si="14"/>
        <v>2.6735155000269</v>
      </c>
      <c r="O27" s="7">
        <f t="shared" si="14"/>
        <v>2.9688531148090518</v>
      </c>
      <c r="P27" s="7">
        <f t="shared" si="14"/>
        <v>3.2959633762517773</v>
      </c>
      <c r="Q27" s="7">
        <f t="shared" si="14"/>
        <v>3.6582026598357196</v>
      </c>
      <c r="R27" s="7">
        <f t="shared" si="14"/>
        <v>4.0592773074547583</v>
      </c>
      <c r="S27" s="7">
        <f t="shared" si="14"/>
        <v>4.5032797703665377</v>
      </c>
      <c r="T27" s="7">
        <f t="shared" si="14"/>
        <v>4.9947284581427986</v>
      </c>
      <c r="U27" s="7">
        <f t="shared" si="14"/>
        <v>5.5386116715558549</v>
      </c>
      <c r="V27" s="7">
        <f t="shared" si="14"/>
        <v>6.1404360357181176</v>
      </c>
      <c r="W27" s="7">
        <f t="shared" ref="W27:X27" si="15">SUM(W22:W26)</f>
        <v>6.8062798920571428</v>
      </c>
      <c r="X27" s="7">
        <f t="shared" si="15"/>
        <v>7.5428521542514479</v>
      </c>
    </row>
    <row r="28" spans="1:24">
      <c r="A28" s="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1" customFormat="1">
      <c r="A29" s="1" t="s">
        <v>27</v>
      </c>
      <c r="B29"/>
      <c r="C29" s="7">
        <f t="shared" ref="C29:X29" si="16">C27/(((1+Rate)^(1/4))^C5)</f>
        <v>-12.5</v>
      </c>
      <c r="D29" s="7">
        <f t="shared" si="16"/>
        <v>-1.944130841813964</v>
      </c>
      <c r="E29" s="7">
        <f t="shared" si="16"/>
        <v>-2.5512601928122844</v>
      </c>
      <c r="F29" s="7">
        <f t="shared" si="16"/>
        <v>1.0507817163946964</v>
      </c>
      <c r="G29" s="7">
        <f t="shared" si="16"/>
        <v>1.1370714285714287</v>
      </c>
      <c r="H29" s="7">
        <f t="shared" si="16"/>
        <v>1.2300113123339722</v>
      </c>
      <c r="I29" s="7">
        <f t="shared" si="16"/>
        <v>1.3300955598931807</v>
      </c>
      <c r="J29" s="7">
        <f t="shared" si="16"/>
        <v>1.4378542675362358</v>
      </c>
      <c r="K29" s="7">
        <f t="shared" si="16"/>
        <v>1.5538560060102058</v>
      </c>
      <c r="L29" s="7">
        <f t="shared" si="16"/>
        <v>1.6787105731089094</v>
      </c>
      <c r="M29" s="7">
        <f t="shared" si="16"/>
        <v>1.8130719412913523</v>
      </c>
      <c r="N29" s="7">
        <f t="shared" si="16"/>
        <v>1.9576414140589411</v>
      </c>
      <c r="O29" s="7">
        <f t="shared" si="16"/>
        <v>2.1131710057804058</v>
      </c>
      <c r="P29" s="7">
        <f t="shared" si="16"/>
        <v>2.2804670606822444</v>
      </c>
      <c r="Q29" s="7">
        <f t="shared" si="16"/>
        <v>2.4603941278232098</v>
      </c>
      <c r="R29" s="7">
        <f t="shared" si="16"/>
        <v>2.6538791100489596</v>
      </c>
      <c r="S29" s="7">
        <f t="shared" si="16"/>
        <v>2.8619157061826956</v>
      </c>
      <c r="T29" s="7">
        <f t="shared" si="16"/>
        <v>3.0855691670553496</v>
      </c>
      <c r="U29" s="7">
        <f t="shared" si="16"/>
        <v>3.3259813874205633</v>
      </c>
      <c r="V29" s="7">
        <f t="shared" si="16"/>
        <v>3.5843763573420322</v>
      </c>
      <c r="W29" s="7">
        <f t="shared" si="16"/>
        <v>3.8620659982907184</v>
      </c>
      <c r="X29" s="7">
        <f t="shared" si="16"/>
        <v>4.1604564109543842</v>
      </c>
    </row>
    <row r="30" spans="1:24">
      <c r="A30" s="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>
      <c r="A31" s="1" t="s">
        <v>37</v>
      </c>
      <c r="C31" s="7">
        <f>B31+C29</f>
        <v>-12.5</v>
      </c>
      <c r="D31" s="7">
        <f t="shared" ref="D31:M31" si="17">C31+D29</f>
        <v>-14.444130841813964</v>
      </c>
      <c r="E31" s="7">
        <f t="shared" si="17"/>
        <v>-16.995391034626248</v>
      </c>
      <c r="F31" s="7">
        <f t="shared" si="17"/>
        <v>-15.944609318231551</v>
      </c>
      <c r="G31" s="7">
        <f t="shared" si="17"/>
        <v>-14.807537889660122</v>
      </c>
      <c r="H31" s="7">
        <f t="shared" si="17"/>
        <v>-13.57752657732615</v>
      </c>
      <c r="I31" s="7">
        <f t="shared" si="17"/>
        <v>-12.247431017432969</v>
      </c>
      <c r="J31" s="7">
        <f t="shared" si="17"/>
        <v>-10.809576749896733</v>
      </c>
      <c r="K31" s="7">
        <f t="shared" si="17"/>
        <v>-9.2557207438865277</v>
      </c>
      <c r="L31" s="7">
        <f t="shared" si="17"/>
        <v>-7.5770101707776183</v>
      </c>
      <c r="M31" s="7">
        <f t="shared" si="17"/>
        <v>-5.763938229486266</v>
      </c>
      <c r="N31" s="7">
        <f>M31+N29</f>
        <v>-3.8062968154273249</v>
      </c>
      <c r="O31" s="7">
        <f t="shared" ref="O31:V31" si="18">N31+O29</f>
        <v>-1.6931258096469191</v>
      </c>
      <c r="P31" s="7">
        <f t="shared" si="18"/>
        <v>0.58734125103532531</v>
      </c>
      <c r="Q31" s="7">
        <f t="shared" si="18"/>
        <v>3.0477353788585351</v>
      </c>
      <c r="R31" s="7">
        <f t="shared" si="18"/>
        <v>5.7016144889074951</v>
      </c>
      <c r="S31" s="7">
        <f t="shared" si="18"/>
        <v>8.5635301950901912</v>
      </c>
      <c r="T31" s="7">
        <f t="shared" si="18"/>
        <v>11.649099362145542</v>
      </c>
      <c r="U31" s="7">
        <f t="shared" si="18"/>
        <v>14.975080749566105</v>
      </c>
      <c r="V31" s="7">
        <f t="shared" si="18"/>
        <v>18.559457106908138</v>
      </c>
      <c r="W31" s="7">
        <f t="shared" ref="W31" si="19">V31+W29</f>
        <v>22.421523105198855</v>
      </c>
      <c r="X31" s="7">
        <f t="shared" ref="X31" si="20">W31+X29</f>
        <v>26.58197951615324</v>
      </c>
    </row>
    <row r="32" spans="1:24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1" t="s">
        <v>38</v>
      </c>
      <c r="B33" s="9"/>
      <c r="C33" s="9">
        <f>C10+C19</f>
        <v>11.5</v>
      </c>
      <c r="D33" s="9">
        <f t="shared" ref="D33:X33" si="21">D10+D19</f>
        <v>0.5</v>
      </c>
      <c r="E33" s="9">
        <f t="shared" si="21"/>
        <v>0</v>
      </c>
      <c r="F33" s="9">
        <f t="shared" si="21"/>
        <v>0</v>
      </c>
      <c r="G33" s="9">
        <f t="shared" si="21"/>
        <v>0</v>
      </c>
      <c r="H33" s="9">
        <f t="shared" si="21"/>
        <v>0</v>
      </c>
      <c r="I33" s="9">
        <f t="shared" si="21"/>
        <v>0</v>
      </c>
      <c r="J33" s="9">
        <f t="shared" si="21"/>
        <v>0</v>
      </c>
      <c r="K33" s="9">
        <f t="shared" si="21"/>
        <v>0</v>
      </c>
      <c r="L33" s="9">
        <f t="shared" si="21"/>
        <v>0</v>
      </c>
      <c r="M33" s="9">
        <f t="shared" si="21"/>
        <v>0</v>
      </c>
      <c r="N33" s="9">
        <f t="shared" si="21"/>
        <v>0</v>
      </c>
      <c r="O33" s="9">
        <f t="shared" si="21"/>
        <v>0</v>
      </c>
      <c r="P33" s="9">
        <f t="shared" si="21"/>
        <v>0</v>
      </c>
      <c r="Q33" s="9">
        <f t="shared" si="21"/>
        <v>0</v>
      </c>
      <c r="R33" s="9">
        <f t="shared" si="21"/>
        <v>0</v>
      </c>
      <c r="S33" s="9">
        <f t="shared" si="21"/>
        <v>0</v>
      </c>
      <c r="T33" s="9">
        <f t="shared" si="21"/>
        <v>0</v>
      </c>
      <c r="U33" s="9">
        <f t="shared" si="21"/>
        <v>0</v>
      </c>
      <c r="V33" s="9">
        <f t="shared" si="21"/>
        <v>0</v>
      </c>
      <c r="W33" s="9">
        <f t="shared" si="21"/>
        <v>0</v>
      </c>
      <c r="X33" s="9">
        <f t="shared" si="21"/>
        <v>0</v>
      </c>
    </row>
    <row r="34" spans="1:24" s="1" customFormat="1">
      <c r="A34" s="1" t="s">
        <v>15</v>
      </c>
      <c r="B34" s="9"/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6" spans="1:24">
      <c r="A36" s="5" t="s">
        <v>16</v>
      </c>
    </row>
    <row r="37" spans="1:24">
      <c r="A37" s="16">
        <v>0.12</v>
      </c>
      <c r="C37" s="13"/>
    </row>
  </sheetData>
  <mergeCells count="1">
    <mergeCell ref="A1:Q2"/>
  </mergeCells>
  <pageMargins left="0.7" right="0.7" top="0.75" bottom="0.75" header="0.3" footer="0.3"/>
  <pageSetup paperSize="9" orientation="portrait" horizontalDpi="300" verticalDpi="300"/>
  <ignoredErrors>
    <ignoredError sqref="D18 E18:X18" formulaRang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Graph 2 years</vt:lpstr>
      <vt:lpstr>Graph 5 years</vt:lpstr>
      <vt:lpstr>Detail NPV Computation</vt:lpstr>
      <vt:lpstr>Rate</vt:lpstr>
    </vt:vector>
  </TitlesOfParts>
  <Company>Computer Sciences Corporation (CSC)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Lé</dc:creator>
  <cp:lastModifiedBy>smotiyani</cp:lastModifiedBy>
  <dcterms:created xsi:type="dcterms:W3CDTF">2014-09-03T12:42:07Z</dcterms:created>
  <dcterms:modified xsi:type="dcterms:W3CDTF">2015-01-14T09:04:38Z</dcterms:modified>
</cp:coreProperties>
</file>