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eaman\UCBEXT\UCBSAN201809DATA2\23-Final-Project\"/>
    </mc:Choice>
  </mc:AlternateContent>
  <bookViews>
    <workbookView xWindow="0" yWindow="0" windowWidth="19160" windowHeight="7520"/>
  </bookViews>
  <sheets>
    <sheet name="bi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6" i="1" l="1"/>
  <c r="F146" i="1"/>
  <c r="H164" i="1"/>
  <c r="I161" i="1"/>
  <c r="I162" i="1"/>
  <c r="E166" i="1"/>
  <c r="B164" i="1"/>
  <c r="I160" i="1"/>
  <c r="I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H142" i="1"/>
  <c r="I141" i="1"/>
  <c r="F127" i="1"/>
  <c r="K144" i="1"/>
  <c r="E144" i="1"/>
  <c r="B142" i="1"/>
  <c r="I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H123" i="1"/>
  <c r="I122" i="1"/>
  <c r="E125" i="1"/>
  <c r="F109" i="1"/>
  <c r="K125" i="1"/>
  <c r="B123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K107" i="1"/>
  <c r="H105" i="1"/>
  <c r="I104" i="1"/>
  <c r="C104" i="1"/>
  <c r="B105" i="1"/>
  <c r="F92" i="1"/>
  <c r="E107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K90" i="1"/>
  <c r="F76" i="1"/>
  <c r="H88" i="1"/>
  <c r="I87" i="1"/>
  <c r="E90" i="1"/>
  <c r="C85" i="1"/>
  <c r="C86" i="1"/>
  <c r="C87" i="1"/>
  <c r="B88" i="1"/>
  <c r="I86" i="1"/>
  <c r="I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K74" i="1"/>
  <c r="F61" i="1"/>
  <c r="H72" i="1"/>
  <c r="I71" i="1"/>
  <c r="E74" i="1"/>
  <c r="B72" i="1"/>
  <c r="I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K32" i="1"/>
  <c r="K45" i="1"/>
  <c r="K59" i="1"/>
  <c r="F47" i="1"/>
  <c r="H57" i="1"/>
  <c r="I56" i="1"/>
  <c r="B57" i="1"/>
  <c r="E59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H43" i="1"/>
  <c r="I42" i="1"/>
  <c r="C42" i="1"/>
  <c r="F34" i="1"/>
  <c r="E45" i="1"/>
  <c r="B43" i="1"/>
  <c r="I41" i="1"/>
  <c r="C41" i="1"/>
  <c r="I40" i="1"/>
  <c r="C40" i="1"/>
  <c r="I39" i="1"/>
  <c r="C39" i="1"/>
  <c r="I38" i="1"/>
  <c r="C38" i="1"/>
  <c r="I37" i="1"/>
  <c r="C37" i="1"/>
  <c r="I36" i="1"/>
  <c r="C36" i="1"/>
  <c r="K9" i="1" l="1"/>
  <c r="E9" i="1"/>
  <c r="F1" i="1"/>
  <c r="I6" i="1"/>
  <c r="C6" i="1"/>
  <c r="I5" i="1"/>
  <c r="C5" i="1"/>
  <c r="I4" i="1"/>
  <c r="C4" i="1"/>
  <c r="I3" i="1"/>
  <c r="C3" i="1"/>
  <c r="F11" i="1"/>
  <c r="F22" i="1"/>
  <c r="E32" i="1"/>
  <c r="I25" i="1"/>
  <c r="I26" i="1"/>
  <c r="I27" i="1"/>
  <c r="I28" i="1"/>
  <c r="I29" i="1"/>
  <c r="I24" i="1"/>
  <c r="B30" i="1"/>
  <c r="H30" i="1"/>
  <c r="C29" i="1"/>
  <c r="C28" i="1"/>
  <c r="C27" i="1"/>
  <c r="C26" i="1"/>
  <c r="C25" i="1"/>
  <c r="C24" i="1"/>
  <c r="I14" i="1"/>
  <c r="I15" i="1"/>
  <c r="I16" i="1"/>
  <c r="I17" i="1"/>
  <c r="I13" i="1"/>
  <c r="C14" i="1"/>
  <c r="C15" i="1"/>
  <c r="C16" i="1"/>
  <c r="C17" i="1"/>
  <c r="C13" i="1"/>
  <c r="K20" i="1"/>
  <c r="E20" i="1"/>
</calcChain>
</file>

<file path=xl/sharedStrings.xml><?xml version="1.0" encoding="utf-8"?>
<sst xmlns="http://schemas.openxmlformats.org/spreadsheetml/2006/main" count="627" uniqueCount="120">
  <si>
    <t>economic</t>
  </si>
  <si>
    <t>Size</t>
  </si>
  <si>
    <t>Perceived Topic</t>
  </si>
  <si>
    <t>Topic #</t>
  </si>
  <si>
    <t>entitlement progs</t>
  </si>
  <si>
    <t>war</t>
  </si>
  <si>
    <t>no</t>
  </si>
  <si>
    <t>foreign affairs</t>
  </si>
  <si>
    <t>taxes, commerce</t>
  </si>
  <si>
    <t>Usable</t>
  </si>
  <si>
    <t>Possible Score:</t>
  </si>
  <si>
    <t>LDA (5 Topic)</t>
  </si>
  <si>
    <t>NMF (5 Topic)</t>
  </si>
  <si>
    <t>Number Score:</t>
  </si>
  <si>
    <t>Spread</t>
  </si>
  <si>
    <t>Usable Score:</t>
  </si>
  <si>
    <t>LDA (6 Topic)</t>
  </si>
  <si>
    <t>NMF (6 Topic)</t>
  </si>
  <si>
    <t>fiscal appropriations</t>
  </si>
  <si>
    <t>interstate commerce</t>
  </si>
  <si>
    <t>LDA (4 Topic)</t>
  </si>
  <si>
    <t>NMF (4 Topic)</t>
  </si>
  <si>
    <t>fiscal/public</t>
  </si>
  <si>
    <t>Date_format &lt; 1914</t>
  </si>
  <si>
    <t>1825-1932</t>
  </si>
  <si>
    <t>1790-1914</t>
  </si>
  <si>
    <t>G. Washington</t>
  </si>
  <si>
    <t>J.Q. Adams</t>
  </si>
  <si>
    <t>H. Hoover</t>
  </si>
  <si>
    <t>W. Wilson</t>
  </si>
  <si>
    <t>1985-2019</t>
  </si>
  <si>
    <t>R. Reagan</t>
  </si>
  <si>
    <t>D. Trump</t>
  </si>
  <si>
    <t>1917-1988</t>
  </si>
  <si>
    <t>J. Polk</t>
  </si>
  <si>
    <t>1862-1918</t>
  </si>
  <si>
    <t>1847-1915</t>
  </si>
  <si>
    <t>1901-1934</t>
  </si>
  <si>
    <t>T. Roosevelt</t>
  </si>
  <si>
    <t>F. D. Roosevelt</t>
  </si>
  <si>
    <t>LDA (7 Topic)</t>
  </si>
  <si>
    <t>NMF (7 Topic)</t>
  </si>
  <si>
    <t>foreign affairs/war</t>
  </si>
  <si>
    <t>tax or appropriations?</t>
  </si>
  <si>
    <t>Clearly Perceived</t>
  </si>
  <si>
    <t>1847-1918</t>
  </si>
  <si>
    <t>1987-2019</t>
  </si>
  <si>
    <t>1942-1963</t>
  </si>
  <si>
    <t>F.D.R.</t>
  </si>
  <si>
    <t>J.F.K.</t>
  </si>
  <si>
    <t>1917-1989</t>
  </si>
  <si>
    <t>LDA (8 Topic)</t>
  </si>
  <si>
    <t>NMF (8 Topic)</t>
  </si>
  <si>
    <t>treasury/commerce</t>
  </si>
  <si>
    <t>land, Gbritain, treaty</t>
  </si>
  <si>
    <t>1851-1915</t>
  </si>
  <si>
    <t>M. Fillmore</t>
  </si>
  <si>
    <t>1796-1914</t>
  </si>
  <si>
    <t>1790-1811</t>
  </si>
  <si>
    <t>J. Madison</t>
  </si>
  <si>
    <t>LDA (9 Topic)</t>
  </si>
  <si>
    <t>NMF (9 Topic)</t>
  </si>
  <si>
    <t>article, treaty, religion</t>
  </si>
  <si>
    <t>1851-1918</t>
  </si>
  <si>
    <t>1815-1914</t>
  </si>
  <si>
    <t>1790-1814</t>
  </si>
  <si>
    <t>1796-1822</t>
  </si>
  <si>
    <t>J. Monroe</t>
  </si>
  <si>
    <t>LDA (10 Topic)</t>
  </si>
  <si>
    <t>NMF (10 Topic)</t>
  </si>
  <si>
    <t>land, Gbritain, treaty, Spain</t>
  </si>
  <si>
    <t>foreign affairs, WW2, UN</t>
  </si>
  <si>
    <t>article, treaty, religion, boundary</t>
  </si>
  <si>
    <t>bank, treasury</t>
  </si>
  <si>
    <t>1809-1855</t>
  </si>
  <si>
    <t>F. Pierce</t>
  </si>
  <si>
    <t>1790-1808</t>
  </si>
  <si>
    <t>T. Jefferson</t>
  </si>
  <si>
    <t>1796-1819</t>
  </si>
  <si>
    <t>1815-1865</t>
  </si>
  <si>
    <t>A. Johnson</t>
  </si>
  <si>
    <t>LDA (11 Topic)</t>
  </si>
  <si>
    <t>NMF (11 Topic)</t>
  </si>
  <si>
    <t>entitlement progs?</t>
  </si>
  <si>
    <t>war, far east, armed forces</t>
  </si>
  <si>
    <t>1951-1963</t>
  </si>
  <si>
    <t>H. Truman</t>
  </si>
  <si>
    <t>local gov't?</t>
  </si>
  <si>
    <t>1918-1945</t>
  </si>
  <si>
    <t>LDA (12 Topic)</t>
  </si>
  <si>
    <t>NMF (12 Topic)</t>
  </si>
  <si>
    <t>al qaeda, middle east, health care</t>
  </si>
  <si>
    <t>1986-2019</t>
  </si>
  <si>
    <t>2003-2008</t>
  </si>
  <si>
    <t>G.W. Bush</t>
  </si>
  <si>
    <t>LDA (13 Topic)</t>
  </si>
  <si>
    <t>NMF (13 Topic)</t>
  </si>
  <si>
    <t>1990-2019</t>
  </si>
  <si>
    <t>G. Bush</t>
  </si>
  <si>
    <t>2002-2008</t>
  </si>
  <si>
    <t>1997-2001</t>
  </si>
  <si>
    <t>W. Clinton</t>
  </si>
  <si>
    <t>health care, middle class, dem/rep, clean energy</t>
  </si>
  <si>
    <t>al qaeda, sadam husein, middle east, health care</t>
  </si>
  <si>
    <t>21st century, health care, balanced budget</t>
  </si>
  <si>
    <t>LDA (15 Topic)</t>
  </si>
  <si>
    <t>NMF (15 Topic)</t>
  </si>
  <si>
    <t>1901-1922</t>
  </si>
  <si>
    <t>1954-1989</t>
  </si>
  <si>
    <t>D. Eisenhower</t>
  </si>
  <si>
    <t>1802-1808</t>
  </si>
  <si>
    <t>1914-1949</t>
  </si>
  <si>
    <t>1942-1962</t>
  </si>
  <si>
    <t>1790-1801</t>
  </si>
  <si>
    <t>WW2, free world, free nations, UN, atomic energy</t>
  </si>
  <si>
    <t>local gov't, economic growth</t>
  </si>
  <si>
    <t>nat'l income, purchasing power, world peace, child labor</t>
  </si>
  <si>
    <t>UN, armed forces, WW, nat'l service, far east</t>
  </si>
  <si>
    <t>21st century, social security, child care, balanced budget</t>
  </si>
  <si>
    <t>al qaeda, saddam husein, middle east, tax relief,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</si>
</sst>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9" fontId="0" fillId="2" borderId="0" xfId="1" applyFont="1" applyFill="1"/>
    <xf numFmtId="9" fontId="0" fillId="3" borderId="0" xfId="1" applyFont="1" applyFill="1"/>
    <xf numFmtId="9" fontId="0" fillId="0" borderId="0" xfId="1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A144" workbookViewId="0">
      <selection activeCell="K166" sqref="K166"/>
    </sheetView>
  </sheetViews>
  <sheetFormatPr defaultRowHeight="14.5" x14ac:dyDescent="0.35"/>
  <cols>
    <col min="1" max="1" width="7.1796875" bestFit="1" customWidth="1"/>
    <col min="2" max="2" width="4.54296875" bestFit="1" customWidth="1"/>
    <col min="3" max="3" width="7.1796875" bestFit="1" customWidth="1"/>
    <col min="4" max="4" width="17.26953125" bestFit="1" customWidth="1"/>
    <col min="5" max="5" width="15" bestFit="1" customWidth="1"/>
    <col min="6" max="6" width="2.7265625" customWidth="1"/>
    <col min="8" max="8" width="4.54296875" bestFit="1" customWidth="1"/>
    <col min="9" max="9" width="7.1796875" bestFit="1" customWidth="1"/>
    <col min="10" max="10" width="23.6328125" bestFit="1" customWidth="1"/>
    <col min="11" max="11" width="15" bestFit="1" customWidth="1"/>
    <col min="12" max="12" width="9.453125" bestFit="1" customWidth="1"/>
    <col min="13" max="13" width="13.1796875" bestFit="1" customWidth="1"/>
    <col min="14" max="14" width="13.90625" bestFit="1" customWidth="1"/>
  </cols>
  <sheetData>
    <row r="1" spans="1:14" x14ac:dyDescent="0.35">
      <c r="A1" s="6" t="s">
        <v>20</v>
      </c>
      <c r="B1" s="6"/>
      <c r="C1" s="6"/>
      <c r="D1" s="6"/>
      <c r="E1" s="6"/>
      <c r="F1">
        <f>100/4</f>
        <v>25</v>
      </c>
      <c r="G1" s="7" t="s">
        <v>21</v>
      </c>
      <c r="H1" s="7"/>
      <c r="I1" s="7"/>
      <c r="J1" s="7"/>
      <c r="K1" s="7"/>
    </row>
    <row r="2" spans="1:14" x14ac:dyDescent="0.35">
      <c r="A2" s="1" t="s">
        <v>3</v>
      </c>
      <c r="B2" s="1" t="s">
        <v>1</v>
      </c>
      <c r="C2" s="1" t="s">
        <v>14</v>
      </c>
      <c r="D2" s="1" t="s">
        <v>2</v>
      </c>
      <c r="E2" s="1" t="s">
        <v>9</v>
      </c>
      <c r="G2" s="1" t="s">
        <v>3</v>
      </c>
      <c r="H2" s="1" t="s">
        <v>1</v>
      </c>
      <c r="I2" s="1" t="s">
        <v>14</v>
      </c>
      <c r="J2" s="1" t="s">
        <v>2</v>
      </c>
      <c r="K2" s="1" t="s">
        <v>9</v>
      </c>
    </row>
    <row r="3" spans="1:14" x14ac:dyDescent="0.35">
      <c r="A3">
        <v>0</v>
      </c>
      <c r="B3">
        <v>133</v>
      </c>
      <c r="C3" s="4">
        <f>+B3/224</f>
        <v>0.59375</v>
      </c>
      <c r="D3" t="s">
        <v>22</v>
      </c>
      <c r="G3">
        <v>0</v>
      </c>
      <c r="H3">
        <v>61</v>
      </c>
      <c r="I3" s="3">
        <f>+H3/224</f>
        <v>0.27232142857142855</v>
      </c>
      <c r="J3" t="s">
        <v>18</v>
      </c>
      <c r="K3">
        <v>1</v>
      </c>
      <c r="L3" t="s">
        <v>24</v>
      </c>
      <c r="M3" t="s">
        <v>27</v>
      </c>
      <c r="N3" t="s">
        <v>28</v>
      </c>
    </row>
    <row r="4" spans="1:14" x14ac:dyDescent="0.35">
      <c r="A4">
        <v>1</v>
      </c>
      <c r="B4">
        <v>72</v>
      </c>
      <c r="C4" s="4">
        <f t="shared" ref="C4:C6" si="0">+B4/224</f>
        <v>0.32142857142857145</v>
      </c>
      <c r="D4" t="s">
        <v>4</v>
      </c>
      <c r="E4">
        <v>1</v>
      </c>
      <c r="G4">
        <v>1</v>
      </c>
      <c r="H4">
        <v>33</v>
      </c>
      <c r="I4" s="3">
        <f t="shared" ref="I4:I6" si="1">+H4/224</f>
        <v>0.14732142857142858</v>
      </c>
      <c r="J4" t="s">
        <v>4</v>
      </c>
      <c r="K4">
        <v>1</v>
      </c>
      <c r="L4" t="s">
        <v>30</v>
      </c>
      <c r="M4" t="s">
        <v>31</v>
      </c>
      <c r="N4" t="s">
        <v>32</v>
      </c>
    </row>
    <row r="5" spans="1:14" x14ac:dyDescent="0.35">
      <c r="A5">
        <v>2</v>
      </c>
      <c r="B5">
        <v>15</v>
      </c>
      <c r="C5" s="2">
        <f t="shared" si="0"/>
        <v>6.6964285714285712E-2</v>
      </c>
      <c r="D5" t="s">
        <v>18</v>
      </c>
      <c r="G5">
        <v>2</v>
      </c>
      <c r="H5">
        <v>76</v>
      </c>
      <c r="I5" s="3">
        <f t="shared" si="1"/>
        <v>0.3392857142857143</v>
      </c>
      <c r="J5" t="s">
        <v>23</v>
      </c>
      <c r="K5">
        <v>1</v>
      </c>
      <c r="L5" t="s">
        <v>25</v>
      </c>
      <c r="M5" t="s">
        <v>26</v>
      </c>
      <c r="N5" t="s">
        <v>29</v>
      </c>
    </row>
    <row r="6" spans="1:14" x14ac:dyDescent="0.35">
      <c r="A6">
        <v>3</v>
      </c>
      <c r="B6">
        <v>4</v>
      </c>
      <c r="C6" s="2">
        <f t="shared" si="0"/>
        <v>1.7857142857142856E-2</v>
      </c>
      <c r="D6" t="s">
        <v>7</v>
      </c>
      <c r="G6">
        <v>3</v>
      </c>
      <c r="H6">
        <v>54</v>
      </c>
      <c r="I6" s="3">
        <f t="shared" si="1"/>
        <v>0.24107142857142858</v>
      </c>
      <c r="J6" t="s">
        <v>7</v>
      </c>
      <c r="K6">
        <v>1</v>
      </c>
      <c r="L6" t="s">
        <v>33</v>
      </c>
      <c r="M6" t="s">
        <v>29</v>
      </c>
      <c r="N6" t="s">
        <v>31</v>
      </c>
    </row>
    <row r="7" spans="1:14" x14ac:dyDescent="0.35">
      <c r="C7" s="2"/>
      <c r="I7" s="2"/>
    </row>
    <row r="8" spans="1:14" x14ac:dyDescent="0.35">
      <c r="D8" t="s">
        <v>10</v>
      </c>
      <c r="E8">
        <v>224</v>
      </c>
      <c r="J8" t="s">
        <v>10</v>
      </c>
      <c r="K8">
        <v>224</v>
      </c>
    </row>
    <row r="9" spans="1:14" x14ac:dyDescent="0.35">
      <c r="D9" t="s">
        <v>15</v>
      </c>
      <c r="E9" s="2">
        <f>SUM((E3*C3)+(E4*C4))</f>
        <v>0.32142857142857145</v>
      </c>
      <c r="F9" s="2"/>
      <c r="J9" t="s">
        <v>13</v>
      </c>
      <c r="K9">
        <f>SUM((K3*H3)+(K4*H4)+(K5*H5)+(K6*H6))</f>
        <v>224</v>
      </c>
    </row>
    <row r="11" spans="1:14" x14ac:dyDescent="0.35">
      <c r="A11" s="6" t="s">
        <v>11</v>
      </c>
      <c r="B11" s="6"/>
      <c r="C11" s="6"/>
      <c r="D11" s="6"/>
      <c r="E11" s="6"/>
      <c r="F11">
        <f>100/5</f>
        <v>20</v>
      </c>
      <c r="G11" s="7" t="s">
        <v>12</v>
      </c>
      <c r="H11" s="7"/>
      <c r="I11" s="7"/>
      <c r="J11" s="7"/>
      <c r="K11" s="7"/>
    </row>
    <row r="12" spans="1:14" x14ac:dyDescent="0.35">
      <c r="A12" s="1" t="s">
        <v>3</v>
      </c>
      <c r="B12" s="1" t="s">
        <v>1</v>
      </c>
      <c r="C12" s="1" t="s">
        <v>14</v>
      </c>
      <c r="D12" s="1" t="s">
        <v>2</v>
      </c>
      <c r="E12" s="1" t="s">
        <v>9</v>
      </c>
      <c r="G12" s="1" t="s">
        <v>3</v>
      </c>
      <c r="H12" s="1" t="s">
        <v>1</v>
      </c>
      <c r="I12" s="1" t="s">
        <v>14</v>
      </c>
      <c r="J12" s="1" t="s">
        <v>2</v>
      </c>
      <c r="K12" s="1" t="s">
        <v>9</v>
      </c>
    </row>
    <row r="13" spans="1:14" x14ac:dyDescent="0.35">
      <c r="A13">
        <v>0</v>
      </c>
      <c r="B13">
        <v>136</v>
      </c>
      <c r="C13" s="4">
        <f>+B13/224</f>
        <v>0.6071428571428571</v>
      </c>
      <c r="D13" t="s">
        <v>0</v>
      </c>
      <c r="E13">
        <v>1</v>
      </c>
      <c r="G13">
        <v>0</v>
      </c>
      <c r="H13">
        <v>60</v>
      </c>
      <c r="I13" s="2">
        <f>+H13/224</f>
        <v>0.26785714285714285</v>
      </c>
      <c r="J13" t="s">
        <v>6</v>
      </c>
      <c r="L13" t="s">
        <v>35</v>
      </c>
      <c r="M13" t="s">
        <v>34</v>
      </c>
      <c r="N13" t="s">
        <v>29</v>
      </c>
    </row>
    <row r="14" spans="1:14" x14ac:dyDescent="0.35">
      <c r="A14">
        <v>1</v>
      </c>
      <c r="B14">
        <v>76</v>
      </c>
      <c r="C14" s="4">
        <f t="shared" ref="C14:C17" si="2">+B14/224</f>
        <v>0.3392857142857143</v>
      </c>
      <c r="D14" t="s">
        <v>4</v>
      </c>
      <c r="E14">
        <v>1</v>
      </c>
      <c r="G14">
        <v>1</v>
      </c>
      <c r="H14">
        <v>33</v>
      </c>
      <c r="I14" s="3">
        <f t="shared" ref="I14:I17" si="3">+H14/224</f>
        <v>0.14732142857142858</v>
      </c>
      <c r="J14" t="s">
        <v>4</v>
      </c>
      <c r="K14">
        <v>1</v>
      </c>
      <c r="L14" t="s">
        <v>30</v>
      </c>
      <c r="M14" t="s">
        <v>31</v>
      </c>
      <c r="N14" t="s">
        <v>32</v>
      </c>
    </row>
    <row r="15" spans="1:14" x14ac:dyDescent="0.35">
      <c r="A15">
        <v>2</v>
      </c>
      <c r="B15">
        <v>11</v>
      </c>
      <c r="C15" s="2">
        <f t="shared" si="2"/>
        <v>4.9107142857142856E-2</v>
      </c>
      <c r="D15" t="s">
        <v>5</v>
      </c>
      <c r="G15">
        <v>2</v>
      </c>
      <c r="H15">
        <v>60</v>
      </c>
      <c r="I15" s="2">
        <f t="shared" si="3"/>
        <v>0.26785714285714285</v>
      </c>
      <c r="J15" t="s">
        <v>6</v>
      </c>
      <c r="L15" t="s">
        <v>25</v>
      </c>
      <c r="M15" t="s">
        <v>26</v>
      </c>
      <c r="N15" t="s">
        <v>29</v>
      </c>
    </row>
    <row r="16" spans="1:14" x14ac:dyDescent="0.35">
      <c r="A16">
        <v>3</v>
      </c>
      <c r="B16">
        <v>1</v>
      </c>
      <c r="C16" s="2">
        <f t="shared" si="2"/>
        <v>4.464285714285714E-3</v>
      </c>
      <c r="D16" t="s">
        <v>6</v>
      </c>
      <c r="G16">
        <v>3</v>
      </c>
      <c r="H16">
        <v>53</v>
      </c>
      <c r="I16" s="3">
        <f t="shared" si="3"/>
        <v>0.23660714285714285</v>
      </c>
      <c r="J16" t="s">
        <v>7</v>
      </c>
      <c r="K16">
        <v>1</v>
      </c>
      <c r="L16" t="s">
        <v>33</v>
      </c>
      <c r="M16" t="s">
        <v>29</v>
      </c>
      <c r="N16" t="s">
        <v>31</v>
      </c>
    </row>
    <row r="17" spans="1:14" x14ac:dyDescent="0.35">
      <c r="A17">
        <v>4</v>
      </c>
      <c r="B17">
        <v>0</v>
      </c>
      <c r="C17" s="2">
        <f t="shared" si="2"/>
        <v>0</v>
      </c>
      <c r="D17" t="s">
        <v>6</v>
      </c>
      <c r="G17">
        <v>4</v>
      </c>
      <c r="H17">
        <v>18</v>
      </c>
      <c r="I17" s="2">
        <f t="shared" si="3"/>
        <v>8.0357142857142863E-2</v>
      </c>
      <c r="J17" t="s">
        <v>8</v>
      </c>
      <c r="L17" t="s">
        <v>24</v>
      </c>
      <c r="M17" t="s">
        <v>27</v>
      </c>
      <c r="N17" t="s">
        <v>28</v>
      </c>
    </row>
    <row r="19" spans="1:14" x14ac:dyDescent="0.35">
      <c r="D19" t="s">
        <v>10</v>
      </c>
      <c r="E19">
        <v>224</v>
      </c>
      <c r="J19" t="s">
        <v>10</v>
      </c>
      <c r="K19">
        <v>224</v>
      </c>
    </row>
    <row r="20" spans="1:14" x14ac:dyDescent="0.35">
      <c r="D20" t="s">
        <v>15</v>
      </c>
      <c r="E20">
        <f>SUM((E13*B13)+(E14*B14))</f>
        <v>212</v>
      </c>
      <c r="F20" s="2"/>
      <c r="J20" t="s">
        <v>13</v>
      </c>
      <c r="K20">
        <f>SUM((K14*H14)+(K16*H16))</f>
        <v>86</v>
      </c>
      <c r="L20" s="2"/>
    </row>
    <row r="22" spans="1:14" x14ac:dyDescent="0.35">
      <c r="A22" s="6" t="s">
        <v>16</v>
      </c>
      <c r="B22" s="6"/>
      <c r="C22" s="6"/>
      <c r="D22" s="6"/>
      <c r="E22" s="6"/>
      <c r="F22">
        <f>100/6</f>
        <v>16.666666666666668</v>
      </c>
      <c r="G22" s="7" t="s">
        <v>17</v>
      </c>
      <c r="H22" s="7"/>
      <c r="I22" s="7"/>
      <c r="J22" s="7"/>
      <c r="K22" s="7"/>
    </row>
    <row r="23" spans="1:14" x14ac:dyDescent="0.35">
      <c r="A23" s="1" t="s">
        <v>3</v>
      </c>
      <c r="B23" s="1" t="s">
        <v>1</v>
      </c>
      <c r="C23" s="1" t="s">
        <v>14</v>
      </c>
      <c r="D23" s="1" t="s">
        <v>2</v>
      </c>
      <c r="E23" s="1" t="s">
        <v>9</v>
      </c>
      <c r="G23" s="1" t="s">
        <v>3</v>
      </c>
      <c r="H23" s="1" t="s">
        <v>1</v>
      </c>
      <c r="I23" s="1" t="s">
        <v>14</v>
      </c>
      <c r="J23" s="1" t="s">
        <v>2</v>
      </c>
      <c r="K23" s="1" t="s">
        <v>9</v>
      </c>
    </row>
    <row r="24" spans="1:14" x14ac:dyDescent="0.35">
      <c r="A24">
        <v>0</v>
      </c>
      <c r="B24">
        <v>79</v>
      </c>
      <c r="C24" s="4">
        <f>+B24/224</f>
        <v>0.35267857142857145</v>
      </c>
      <c r="D24" t="s">
        <v>6</v>
      </c>
      <c r="E24">
        <v>1</v>
      </c>
      <c r="G24">
        <v>0</v>
      </c>
      <c r="H24">
        <v>47</v>
      </c>
      <c r="I24" s="3">
        <f>+H24/224</f>
        <v>0.20982142857142858</v>
      </c>
      <c r="J24" t="s">
        <v>18</v>
      </c>
      <c r="K24">
        <v>1</v>
      </c>
      <c r="L24" t="s">
        <v>36</v>
      </c>
      <c r="M24" t="s">
        <v>34</v>
      </c>
      <c r="N24" t="s">
        <v>29</v>
      </c>
    </row>
    <row r="25" spans="1:14" x14ac:dyDescent="0.35">
      <c r="A25">
        <v>1</v>
      </c>
      <c r="B25">
        <v>66</v>
      </c>
      <c r="C25" s="4">
        <f t="shared" ref="C25:C29" si="4">+B25/224</f>
        <v>0.29464285714285715</v>
      </c>
      <c r="D25" t="s">
        <v>4</v>
      </c>
      <c r="E25">
        <v>1</v>
      </c>
      <c r="G25">
        <v>1</v>
      </c>
      <c r="H25">
        <v>33</v>
      </c>
      <c r="I25" s="3">
        <f t="shared" ref="I25:I29" si="5">+H25/224</f>
        <v>0.14732142857142858</v>
      </c>
      <c r="J25" t="s">
        <v>4</v>
      </c>
      <c r="K25">
        <v>1</v>
      </c>
      <c r="L25" t="s">
        <v>30</v>
      </c>
      <c r="M25" t="s">
        <v>31</v>
      </c>
      <c r="N25" t="s">
        <v>32</v>
      </c>
    </row>
    <row r="26" spans="1:14" x14ac:dyDescent="0.35">
      <c r="A26">
        <v>2</v>
      </c>
      <c r="B26">
        <v>20</v>
      </c>
      <c r="C26" s="2">
        <f t="shared" si="4"/>
        <v>8.9285714285714288E-2</v>
      </c>
      <c r="D26" t="s">
        <v>7</v>
      </c>
      <c r="E26">
        <v>1</v>
      </c>
      <c r="G26">
        <v>2</v>
      </c>
      <c r="H26">
        <v>62</v>
      </c>
      <c r="I26" s="3">
        <f t="shared" si="5"/>
        <v>0.2767857142857143</v>
      </c>
      <c r="J26" t="s">
        <v>7</v>
      </c>
      <c r="K26">
        <v>1</v>
      </c>
      <c r="L26" t="s">
        <v>25</v>
      </c>
      <c r="M26" t="s">
        <v>26</v>
      </c>
      <c r="N26" t="s">
        <v>29</v>
      </c>
    </row>
    <row r="27" spans="1:14" x14ac:dyDescent="0.35">
      <c r="A27">
        <v>3</v>
      </c>
      <c r="C27" s="2">
        <f t="shared" si="4"/>
        <v>0</v>
      </c>
      <c r="G27">
        <v>3</v>
      </c>
      <c r="H27">
        <v>53</v>
      </c>
      <c r="I27" s="3">
        <f t="shared" si="5"/>
        <v>0.23660714285714285</v>
      </c>
      <c r="J27" t="s">
        <v>18</v>
      </c>
      <c r="K27">
        <v>1</v>
      </c>
      <c r="L27" t="s">
        <v>33</v>
      </c>
      <c r="M27" t="s">
        <v>29</v>
      </c>
      <c r="N27" t="s">
        <v>31</v>
      </c>
    </row>
    <row r="28" spans="1:14" x14ac:dyDescent="0.35">
      <c r="A28">
        <v>4</v>
      </c>
      <c r="C28" s="2">
        <f t="shared" si="4"/>
        <v>0</v>
      </c>
      <c r="G28">
        <v>4</v>
      </c>
      <c r="H28">
        <v>14</v>
      </c>
      <c r="I28" s="5">
        <f t="shared" si="5"/>
        <v>6.25E-2</v>
      </c>
      <c r="L28" t="s">
        <v>24</v>
      </c>
      <c r="M28" t="s">
        <v>27</v>
      </c>
      <c r="N28" t="s">
        <v>28</v>
      </c>
    </row>
    <row r="29" spans="1:14" x14ac:dyDescent="0.35">
      <c r="A29">
        <v>5</v>
      </c>
      <c r="B29">
        <v>59</v>
      </c>
      <c r="C29" s="2">
        <f t="shared" si="4"/>
        <v>0.26339285714285715</v>
      </c>
      <c r="G29">
        <v>5</v>
      </c>
      <c r="H29">
        <v>15</v>
      </c>
      <c r="I29" s="5">
        <f t="shared" si="5"/>
        <v>6.6964285714285712E-2</v>
      </c>
      <c r="J29" t="s">
        <v>19</v>
      </c>
      <c r="L29" t="s">
        <v>37</v>
      </c>
      <c r="M29" t="s">
        <v>38</v>
      </c>
      <c r="N29" t="s">
        <v>39</v>
      </c>
    </row>
    <row r="30" spans="1:14" x14ac:dyDescent="0.35">
      <c r="B30">
        <f>SUM(B24:B29)</f>
        <v>224</v>
      </c>
      <c r="H30">
        <f>SUM(H24:H29)</f>
        <v>224</v>
      </c>
    </row>
    <row r="31" spans="1:14" x14ac:dyDescent="0.35">
      <c r="D31" t="s">
        <v>10</v>
      </c>
      <c r="E31">
        <v>224</v>
      </c>
      <c r="J31" t="s">
        <v>10</v>
      </c>
      <c r="K31">
        <v>224</v>
      </c>
    </row>
    <row r="32" spans="1:14" x14ac:dyDescent="0.35">
      <c r="D32" t="s">
        <v>15</v>
      </c>
      <c r="E32">
        <f>SUM((E24*B24)+(E25*B25)+(E26*B26))</f>
        <v>165</v>
      </c>
      <c r="F32" s="2"/>
      <c r="J32" t="s">
        <v>15</v>
      </c>
      <c r="K32">
        <f>SUM((K24*H24)+(K25*H25)+(K26*H26)+(K27*H27))</f>
        <v>195</v>
      </c>
    </row>
    <row r="34" spans="1:14" x14ac:dyDescent="0.35">
      <c r="A34" s="6" t="s">
        <v>40</v>
      </c>
      <c r="B34" s="6"/>
      <c r="C34" s="6"/>
      <c r="D34" s="6"/>
      <c r="E34" s="6"/>
      <c r="F34">
        <f>100/7</f>
        <v>14.285714285714286</v>
      </c>
      <c r="G34" s="7" t="s">
        <v>41</v>
      </c>
      <c r="H34" s="7"/>
      <c r="I34" s="7"/>
      <c r="J34" s="7"/>
      <c r="K34" s="7"/>
    </row>
    <row r="35" spans="1:14" x14ac:dyDescent="0.35">
      <c r="A35" s="1" t="s">
        <v>3</v>
      </c>
      <c r="B35" s="1" t="s">
        <v>1</v>
      </c>
      <c r="C35" s="1" t="s">
        <v>14</v>
      </c>
      <c r="D35" s="1" t="s">
        <v>2</v>
      </c>
      <c r="E35" s="1" t="s">
        <v>9</v>
      </c>
      <c r="G35" s="1" t="s">
        <v>3</v>
      </c>
      <c r="H35" s="1" t="s">
        <v>1</v>
      </c>
      <c r="I35" s="1" t="s">
        <v>14</v>
      </c>
      <c r="J35" s="1" t="s">
        <v>2</v>
      </c>
      <c r="K35" s="1" t="s">
        <v>44</v>
      </c>
    </row>
    <row r="36" spans="1:14" x14ac:dyDescent="0.35">
      <c r="A36">
        <v>0</v>
      </c>
      <c r="B36">
        <v>79</v>
      </c>
      <c r="C36" s="4">
        <f>+B36/224</f>
        <v>0.35267857142857145</v>
      </c>
      <c r="D36" t="s">
        <v>6</v>
      </c>
      <c r="G36">
        <v>0</v>
      </c>
      <c r="H36">
        <v>48</v>
      </c>
      <c r="I36" s="3">
        <f>+H36/224</f>
        <v>0.21428571428571427</v>
      </c>
      <c r="J36" t="s">
        <v>18</v>
      </c>
      <c r="L36" t="s">
        <v>45</v>
      </c>
      <c r="M36" t="s">
        <v>34</v>
      </c>
      <c r="N36" t="s">
        <v>29</v>
      </c>
    </row>
    <row r="37" spans="1:14" x14ac:dyDescent="0.35">
      <c r="A37">
        <v>1</v>
      </c>
      <c r="B37">
        <v>56</v>
      </c>
      <c r="C37" s="4">
        <f t="shared" ref="C37:C42" si="6">+B37/224</f>
        <v>0.25</v>
      </c>
      <c r="D37" t="s">
        <v>4</v>
      </c>
      <c r="G37">
        <v>1</v>
      </c>
      <c r="H37">
        <v>31</v>
      </c>
      <c r="I37" s="3">
        <f t="shared" ref="I37:I42" si="7">+H37/224</f>
        <v>0.13839285714285715</v>
      </c>
      <c r="J37" t="s">
        <v>4</v>
      </c>
      <c r="K37">
        <v>1</v>
      </c>
      <c r="L37" t="s">
        <v>46</v>
      </c>
      <c r="M37" t="s">
        <v>31</v>
      </c>
      <c r="N37" t="s">
        <v>32</v>
      </c>
    </row>
    <row r="38" spans="1:14" x14ac:dyDescent="0.35">
      <c r="A38">
        <v>2</v>
      </c>
      <c r="B38">
        <v>30</v>
      </c>
      <c r="C38" s="4">
        <f t="shared" si="6"/>
        <v>0.13392857142857142</v>
      </c>
      <c r="D38" t="s">
        <v>7</v>
      </c>
      <c r="G38">
        <v>2</v>
      </c>
      <c r="H38">
        <v>62</v>
      </c>
      <c r="I38" s="3">
        <f t="shared" si="7"/>
        <v>0.2767857142857143</v>
      </c>
      <c r="J38" t="s">
        <v>6</v>
      </c>
      <c r="L38" t="s">
        <v>25</v>
      </c>
      <c r="M38" t="s">
        <v>26</v>
      </c>
      <c r="N38" t="s">
        <v>29</v>
      </c>
    </row>
    <row r="39" spans="1:14" x14ac:dyDescent="0.35">
      <c r="A39">
        <v>3</v>
      </c>
      <c r="C39" s="2">
        <f t="shared" si="6"/>
        <v>0</v>
      </c>
      <c r="G39">
        <v>3</v>
      </c>
      <c r="H39">
        <v>15</v>
      </c>
      <c r="I39" s="5">
        <f t="shared" si="7"/>
        <v>6.6964285714285712E-2</v>
      </c>
      <c r="J39" t="s">
        <v>42</v>
      </c>
      <c r="K39">
        <v>1</v>
      </c>
      <c r="L39" t="s">
        <v>47</v>
      </c>
      <c r="M39" t="s">
        <v>48</v>
      </c>
      <c r="N39" t="s">
        <v>49</v>
      </c>
    </row>
    <row r="40" spans="1:14" x14ac:dyDescent="0.35">
      <c r="A40">
        <v>4</v>
      </c>
      <c r="C40" s="2">
        <f t="shared" si="6"/>
        <v>0</v>
      </c>
      <c r="G40">
        <v>4</v>
      </c>
      <c r="H40">
        <v>14</v>
      </c>
      <c r="I40" s="5">
        <f t="shared" si="7"/>
        <v>6.25E-2</v>
      </c>
      <c r="J40" t="s">
        <v>43</v>
      </c>
      <c r="L40" t="s">
        <v>24</v>
      </c>
      <c r="M40" t="s">
        <v>27</v>
      </c>
      <c r="N40" t="s">
        <v>28</v>
      </c>
    </row>
    <row r="41" spans="1:14" x14ac:dyDescent="0.35">
      <c r="A41">
        <v>5</v>
      </c>
      <c r="B41">
        <v>59</v>
      </c>
      <c r="C41" s="4">
        <f t="shared" si="6"/>
        <v>0.26339285714285715</v>
      </c>
      <c r="G41">
        <v>5</v>
      </c>
      <c r="H41">
        <v>15</v>
      </c>
      <c r="I41" s="5">
        <f t="shared" si="7"/>
        <v>6.6964285714285712E-2</v>
      </c>
      <c r="J41" t="s">
        <v>19</v>
      </c>
      <c r="K41">
        <v>1</v>
      </c>
      <c r="L41" t="s">
        <v>37</v>
      </c>
      <c r="M41" t="s">
        <v>38</v>
      </c>
      <c r="N41" t="s">
        <v>48</v>
      </c>
    </row>
    <row r="42" spans="1:14" x14ac:dyDescent="0.35">
      <c r="A42">
        <v>6</v>
      </c>
      <c r="C42" s="5">
        <f t="shared" si="6"/>
        <v>0</v>
      </c>
      <c r="G42">
        <v>6</v>
      </c>
      <c r="H42">
        <v>39</v>
      </c>
      <c r="I42" s="3">
        <f t="shared" si="7"/>
        <v>0.17410714285714285</v>
      </c>
      <c r="J42" t="s">
        <v>6</v>
      </c>
      <c r="L42" t="s">
        <v>50</v>
      </c>
      <c r="M42" t="s">
        <v>29</v>
      </c>
      <c r="N42" t="s">
        <v>31</v>
      </c>
    </row>
    <row r="43" spans="1:14" x14ac:dyDescent="0.35">
      <c r="B43">
        <f>SUM(B36:B41)</f>
        <v>224</v>
      </c>
      <c r="H43">
        <f>SUM(H36:H42)</f>
        <v>224</v>
      </c>
    </row>
    <row r="44" spans="1:14" x14ac:dyDescent="0.35">
      <c r="D44" t="s">
        <v>10</v>
      </c>
      <c r="E44">
        <v>224</v>
      </c>
      <c r="J44" t="s">
        <v>10</v>
      </c>
      <c r="K44">
        <v>224</v>
      </c>
    </row>
    <row r="45" spans="1:14" x14ac:dyDescent="0.35">
      <c r="D45" t="s">
        <v>15</v>
      </c>
      <c r="E45">
        <f>SUM((E36*B36)+(E37*B37)+(E38*B38))</f>
        <v>0</v>
      </c>
      <c r="F45" s="2"/>
      <c r="J45" t="s">
        <v>15</v>
      </c>
      <c r="K45" s="8">
        <f>SUM((K37*H37)+(K39*H39)+(K41*I41))</f>
        <v>46.066964285714285</v>
      </c>
    </row>
    <row r="47" spans="1:14" x14ac:dyDescent="0.35">
      <c r="A47" s="6" t="s">
        <v>51</v>
      </c>
      <c r="B47" s="6"/>
      <c r="C47" s="6"/>
      <c r="D47" s="6"/>
      <c r="E47" s="6"/>
      <c r="F47">
        <f>100/8</f>
        <v>12.5</v>
      </c>
      <c r="G47" s="7" t="s">
        <v>52</v>
      </c>
      <c r="H47" s="7"/>
      <c r="I47" s="7"/>
      <c r="J47" s="7"/>
      <c r="K47" s="7"/>
    </row>
    <row r="48" spans="1:14" x14ac:dyDescent="0.35">
      <c r="A48" s="1" t="s">
        <v>3</v>
      </c>
      <c r="B48" s="1" t="s">
        <v>1</v>
      </c>
      <c r="C48" s="1" t="s">
        <v>14</v>
      </c>
      <c r="D48" s="1" t="s">
        <v>2</v>
      </c>
      <c r="E48" s="1" t="s">
        <v>44</v>
      </c>
      <c r="G48" s="1" t="s">
        <v>3</v>
      </c>
      <c r="H48" s="1" t="s">
        <v>1</v>
      </c>
      <c r="I48" s="1" t="s">
        <v>14</v>
      </c>
      <c r="J48" s="1" t="s">
        <v>2</v>
      </c>
      <c r="K48" s="1" t="s">
        <v>44</v>
      </c>
    </row>
    <row r="49" spans="1:14" x14ac:dyDescent="0.35">
      <c r="A49">
        <v>0</v>
      </c>
      <c r="B49">
        <v>81</v>
      </c>
      <c r="C49" s="4">
        <f>+B49/224</f>
        <v>0.36160714285714285</v>
      </c>
      <c r="D49" t="s">
        <v>6</v>
      </c>
      <c r="G49">
        <v>0</v>
      </c>
      <c r="H49">
        <v>40</v>
      </c>
      <c r="I49" s="3">
        <f>+H49/224</f>
        <v>0.17857142857142858</v>
      </c>
      <c r="J49" t="s">
        <v>18</v>
      </c>
      <c r="L49" t="s">
        <v>55</v>
      </c>
      <c r="M49" t="s">
        <v>56</v>
      </c>
      <c r="N49" t="s">
        <v>29</v>
      </c>
    </row>
    <row r="50" spans="1:14" x14ac:dyDescent="0.35">
      <c r="A50">
        <v>1</v>
      </c>
      <c r="B50">
        <v>2</v>
      </c>
      <c r="C50" s="4">
        <f t="shared" ref="C50:C55" si="8">+B50/224</f>
        <v>8.9285714285714281E-3</v>
      </c>
      <c r="D50" t="s">
        <v>42</v>
      </c>
      <c r="E50">
        <v>1</v>
      </c>
      <c r="G50">
        <v>1</v>
      </c>
      <c r="H50">
        <v>31</v>
      </c>
      <c r="I50" s="3">
        <f t="shared" ref="I50:I56" si="9">+H50/224</f>
        <v>0.13839285714285715</v>
      </c>
      <c r="J50" t="s">
        <v>4</v>
      </c>
      <c r="K50">
        <v>1</v>
      </c>
      <c r="L50" t="s">
        <v>46</v>
      </c>
      <c r="M50" t="s">
        <v>31</v>
      </c>
      <c r="N50" t="s">
        <v>32</v>
      </c>
    </row>
    <row r="51" spans="1:14" x14ac:dyDescent="0.35">
      <c r="A51">
        <v>2</v>
      </c>
      <c r="B51">
        <v>11</v>
      </c>
      <c r="C51" s="4">
        <f t="shared" si="8"/>
        <v>4.9107142857142856E-2</v>
      </c>
      <c r="D51" t="s">
        <v>18</v>
      </c>
      <c r="G51">
        <v>2</v>
      </c>
      <c r="H51">
        <v>52</v>
      </c>
      <c r="I51" s="3">
        <f t="shared" si="9"/>
        <v>0.23214285714285715</v>
      </c>
      <c r="J51" t="s">
        <v>54</v>
      </c>
      <c r="K51">
        <v>1</v>
      </c>
      <c r="L51" t="s">
        <v>57</v>
      </c>
      <c r="M51" t="s">
        <v>26</v>
      </c>
      <c r="N51" t="s">
        <v>29</v>
      </c>
    </row>
    <row r="52" spans="1:14" x14ac:dyDescent="0.35">
      <c r="A52">
        <v>3</v>
      </c>
      <c r="C52" s="2">
        <f t="shared" si="8"/>
        <v>0</v>
      </c>
      <c r="G52">
        <v>3</v>
      </c>
      <c r="H52">
        <v>15</v>
      </c>
      <c r="I52" s="5">
        <f t="shared" si="9"/>
        <v>6.6964285714285712E-2</v>
      </c>
      <c r="J52" t="s">
        <v>42</v>
      </c>
      <c r="K52">
        <v>1</v>
      </c>
      <c r="L52" t="s">
        <v>47</v>
      </c>
      <c r="M52" t="s">
        <v>48</v>
      </c>
      <c r="N52" t="s">
        <v>49</v>
      </c>
    </row>
    <row r="53" spans="1:14" x14ac:dyDescent="0.35">
      <c r="A53">
        <v>4</v>
      </c>
      <c r="C53" s="2">
        <f t="shared" si="8"/>
        <v>0</v>
      </c>
      <c r="G53">
        <v>4</v>
      </c>
      <c r="H53">
        <v>14</v>
      </c>
      <c r="I53" s="5">
        <f t="shared" si="9"/>
        <v>6.25E-2</v>
      </c>
      <c r="J53" t="s">
        <v>43</v>
      </c>
      <c r="L53" t="s">
        <v>24</v>
      </c>
      <c r="M53" t="s">
        <v>27</v>
      </c>
      <c r="N53" t="s">
        <v>28</v>
      </c>
    </row>
    <row r="54" spans="1:14" x14ac:dyDescent="0.35">
      <c r="A54">
        <v>5</v>
      </c>
      <c r="B54">
        <v>58</v>
      </c>
      <c r="C54" s="4">
        <f t="shared" si="8"/>
        <v>0.25892857142857145</v>
      </c>
      <c r="D54" t="s">
        <v>53</v>
      </c>
      <c r="E54">
        <v>1</v>
      </c>
      <c r="G54">
        <v>5</v>
      </c>
      <c r="H54">
        <v>17</v>
      </c>
      <c r="I54" s="5">
        <f t="shared" si="9"/>
        <v>7.5892857142857137E-2</v>
      </c>
      <c r="J54" t="s">
        <v>19</v>
      </c>
      <c r="K54">
        <v>1</v>
      </c>
      <c r="L54" t="s">
        <v>37</v>
      </c>
      <c r="M54" t="s">
        <v>38</v>
      </c>
      <c r="N54" t="s">
        <v>48</v>
      </c>
    </row>
    <row r="55" spans="1:14" x14ac:dyDescent="0.35">
      <c r="A55">
        <v>6</v>
      </c>
      <c r="C55" s="5">
        <f t="shared" si="8"/>
        <v>0</v>
      </c>
      <c r="G55">
        <v>6</v>
      </c>
      <c r="H55">
        <v>39</v>
      </c>
      <c r="I55" s="3">
        <f t="shared" si="9"/>
        <v>0.17410714285714285</v>
      </c>
      <c r="J55" t="s">
        <v>6</v>
      </c>
      <c r="L55" t="s">
        <v>50</v>
      </c>
      <c r="M55" t="s">
        <v>29</v>
      </c>
      <c r="N55" t="s">
        <v>31</v>
      </c>
    </row>
    <row r="56" spans="1:14" x14ac:dyDescent="0.35">
      <c r="A56">
        <v>7</v>
      </c>
      <c r="B56">
        <v>72</v>
      </c>
      <c r="C56" s="5"/>
      <c r="G56">
        <v>7</v>
      </c>
      <c r="H56">
        <v>16</v>
      </c>
      <c r="I56" s="3">
        <f t="shared" si="9"/>
        <v>7.1428571428571425E-2</v>
      </c>
      <c r="J56" t="s">
        <v>6</v>
      </c>
      <c r="L56" t="s">
        <v>58</v>
      </c>
      <c r="M56" t="s">
        <v>26</v>
      </c>
      <c r="N56" t="s">
        <v>59</v>
      </c>
    </row>
    <row r="57" spans="1:14" x14ac:dyDescent="0.35">
      <c r="B57">
        <f>SUM(B49:B56)</f>
        <v>224</v>
      </c>
      <c r="H57">
        <f>SUM(H49:H56)</f>
        <v>224</v>
      </c>
    </row>
    <row r="58" spans="1:14" x14ac:dyDescent="0.35">
      <c r="D58" t="s">
        <v>10</v>
      </c>
      <c r="E58">
        <v>224</v>
      </c>
      <c r="J58" t="s">
        <v>10</v>
      </c>
      <c r="K58">
        <v>224</v>
      </c>
    </row>
    <row r="59" spans="1:14" x14ac:dyDescent="0.35">
      <c r="D59" t="s">
        <v>15</v>
      </c>
      <c r="E59">
        <f>SUM((E49*B49)+(E50*B50)+(E51*B51))</f>
        <v>2</v>
      </c>
      <c r="F59" s="2"/>
      <c r="J59" t="s">
        <v>15</v>
      </c>
      <c r="K59">
        <f>SUM((K50*H50)+(K51*H51)+(K52*H52)+(K54*H54))</f>
        <v>115</v>
      </c>
    </row>
    <row r="61" spans="1:14" x14ac:dyDescent="0.35">
      <c r="A61" s="6" t="s">
        <v>60</v>
      </c>
      <c r="B61" s="6"/>
      <c r="C61" s="6"/>
      <c r="D61" s="6"/>
      <c r="E61" s="6"/>
      <c r="F61">
        <f>100/9</f>
        <v>11.111111111111111</v>
      </c>
      <c r="G61" s="7" t="s">
        <v>61</v>
      </c>
      <c r="H61" s="7"/>
      <c r="I61" s="7"/>
      <c r="J61" s="7"/>
      <c r="K61" s="7"/>
    </row>
    <row r="62" spans="1:14" x14ac:dyDescent="0.35">
      <c r="A62" s="1" t="s">
        <v>3</v>
      </c>
      <c r="B62" s="1" t="s">
        <v>1</v>
      </c>
      <c r="C62" s="1" t="s">
        <v>14</v>
      </c>
      <c r="D62" s="1" t="s">
        <v>2</v>
      </c>
      <c r="E62" s="1" t="s">
        <v>44</v>
      </c>
      <c r="G62" s="1" t="s">
        <v>3</v>
      </c>
      <c r="H62" s="1" t="s">
        <v>1</v>
      </c>
      <c r="I62" s="1" t="s">
        <v>14</v>
      </c>
      <c r="J62" s="1" t="s">
        <v>2</v>
      </c>
      <c r="K62" s="1" t="s">
        <v>44</v>
      </c>
    </row>
    <row r="63" spans="1:14" x14ac:dyDescent="0.35">
      <c r="A63">
        <v>0</v>
      </c>
      <c r="B63">
        <v>79</v>
      </c>
      <c r="C63" s="4">
        <f>+B63/224</f>
        <v>0.35267857142857145</v>
      </c>
      <c r="D63" t="s">
        <v>6</v>
      </c>
      <c r="G63">
        <v>0</v>
      </c>
      <c r="H63">
        <v>39</v>
      </c>
      <c r="I63" s="3">
        <f>+H63/224</f>
        <v>0.17410714285714285</v>
      </c>
      <c r="J63" t="s">
        <v>18</v>
      </c>
      <c r="K63">
        <v>1</v>
      </c>
      <c r="L63" t="s">
        <v>63</v>
      </c>
      <c r="M63" t="s">
        <v>56</v>
      </c>
      <c r="N63" t="s">
        <v>29</v>
      </c>
    </row>
    <row r="64" spans="1:14" x14ac:dyDescent="0.35">
      <c r="A64">
        <v>1</v>
      </c>
      <c r="B64">
        <v>6</v>
      </c>
      <c r="C64" s="5">
        <f t="shared" ref="C64:C69" si="10">+B64/224</f>
        <v>2.6785714285714284E-2</v>
      </c>
      <c r="D64" t="s">
        <v>42</v>
      </c>
      <c r="E64">
        <v>1</v>
      </c>
      <c r="G64">
        <v>1</v>
      </c>
      <c r="H64">
        <v>31</v>
      </c>
      <c r="I64" s="3">
        <f t="shared" ref="I64:I71" si="11">+H64/224</f>
        <v>0.13839285714285715</v>
      </c>
      <c r="J64" t="s">
        <v>4</v>
      </c>
      <c r="K64">
        <v>1</v>
      </c>
      <c r="L64" t="s">
        <v>46</v>
      </c>
      <c r="M64" t="s">
        <v>31</v>
      </c>
      <c r="N64" t="s">
        <v>32</v>
      </c>
    </row>
    <row r="65" spans="1:14" x14ac:dyDescent="0.35">
      <c r="A65">
        <v>2</v>
      </c>
      <c r="B65">
        <v>4</v>
      </c>
      <c r="C65" s="5">
        <f t="shared" si="10"/>
        <v>1.7857142857142856E-2</v>
      </c>
      <c r="D65" t="s">
        <v>18</v>
      </c>
      <c r="G65">
        <v>2</v>
      </c>
      <c r="H65">
        <v>39</v>
      </c>
      <c r="I65" s="3">
        <f t="shared" si="11"/>
        <v>0.17410714285714285</v>
      </c>
      <c r="J65" t="s">
        <v>54</v>
      </c>
      <c r="K65">
        <v>1</v>
      </c>
      <c r="L65" t="s">
        <v>64</v>
      </c>
      <c r="M65" t="s">
        <v>59</v>
      </c>
      <c r="N65" t="s">
        <v>29</v>
      </c>
    </row>
    <row r="66" spans="1:14" x14ac:dyDescent="0.35">
      <c r="A66">
        <v>3</v>
      </c>
      <c r="C66" s="2">
        <f t="shared" si="10"/>
        <v>0</v>
      </c>
      <c r="G66">
        <v>3</v>
      </c>
      <c r="H66">
        <v>15</v>
      </c>
      <c r="I66" s="5">
        <f t="shared" si="11"/>
        <v>6.6964285714285712E-2</v>
      </c>
      <c r="J66" t="s">
        <v>42</v>
      </c>
      <c r="K66">
        <v>1</v>
      </c>
      <c r="L66" t="s">
        <v>47</v>
      </c>
      <c r="M66" t="s">
        <v>48</v>
      </c>
      <c r="N66" t="s">
        <v>49</v>
      </c>
    </row>
    <row r="67" spans="1:14" x14ac:dyDescent="0.35">
      <c r="A67">
        <v>4</v>
      </c>
      <c r="C67" s="2">
        <f t="shared" si="10"/>
        <v>0</v>
      </c>
      <c r="G67">
        <v>4</v>
      </c>
      <c r="H67">
        <v>14</v>
      </c>
      <c r="I67" s="5">
        <f t="shared" si="11"/>
        <v>6.25E-2</v>
      </c>
      <c r="J67" t="s">
        <v>43</v>
      </c>
      <c r="L67" t="s">
        <v>24</v>
      </c>
      <c r="M67" t="s">
        <v>27</v>
      </c>
      <c r="N67" t="s">
        <v>28</v>
      </c>
    </row>
    <row r="68" spans="1:14" x14ac:dyDescent="0.35">
      <c r="A68">
        <v>5</v>
      </c>
      <c r="B68">
        <v>61</v>
      </c>
      <c r="C68" s="4">
        <f t="shared" si="10"/>
        <v>0.27232142857142855</v>
      </c>
      <c r="D68" t="s">
        <v>53</v>
      </c>
      <c r="E68">
        <v>1</v>
      </c>
      <c r="G68">
        <v>5</v>
      </c>
      <c r="H68">
        <v>17</v>
      </c>
      <c r="I68" s="5">
        <f t="shared" si="11"/>
        <v>7.5892857142857137E-2</v>
      </c>
      <c r="J68" t="s">
        <v>19</v>
      </c>
      <c r="K68">
        <v>1</v>
      </c>
      <c r="L68" t="s">
        <v>37</v>
      </c>
      <c r="M68" t="s">
        <v>38</v>
      </c>
      <c r="N68" t="s">
        <v>48</v>
      </c>
    </row>
    <row r="69" spans="1:14" x14ac:dyDescent="0.35">
      <c r="A69">
        <v>6</v>
      </c>
      <c r="C69" s="5">
        <f t="shared" si="10"/>
        <v>0</v>
      </c>
      <c r="G69">
        <v>6</v>
      </c>
      <c r="H69">
        <v>39</v>
      </c>
      <c r="I69" s="3">
        <f t="shared" si="11"/>
        <v>0.17410714285714285</v>
      </c>
      <c r="J69" t="s">
        <v>6</v>
      </c>
      <c r="L69" t="s">
        <v>50</v>
      </c>
      <c r="M69" t="s">
        <v>29</v>
      </c>
      <c r="N69" t="s">
        <v>31</v>
      </c>
    </row>
    <row r="70" spans="1:14" x14ac:dyDescent="0.35">
      <c r="A70">
        <v>7</v>
      </c>
      <c r="B70">
        <v>74</v>
      </c>
      <c r="C70" s="5"/>
      <c r="G70">
        <v>7</v>
      </c>
      <c r="H70">
        <v>20</v>
      </c>
      <c r="I70" s="5">
        <f t="shared" si="11"/>
        <v>8.9285714285714288E-2</v>
      </c>
      <c r="J70" t="s">
        <v>6</v>
      </c>
      <c r="L70" t="s">
        <v>65</v>
      </c>
      <c r="M70" t="s">
        <v>26</v>
      </c>
      <c r="N70" t="s">
        <v>59</v>
      </c>
    </row>
    <row r="71" spans="1:14" x14ac:dyDescent="0.35">
      <c r="A71">
        <v>8</v>
      </c>
      <c r="C71" s="5"/>
      <c r="G71">
        <v>8</v>
      </c>
      <c r="H71">
        <v>10</v>
      </c>
      <c r="I71" s="5">
        <f t="shared" si="11"/>
        <v>4.4642857142857144E-2</v>
      </c>
      <c r="J71" t="s">
        <v>62</v>
      </c>
      <c r="K71">
        <v>1</v>
      </c>
      <c r="L71" t="s">
        <v>66</v>
      </c>
      <c r="M71" t="s">
        <v>26</v>
      </c>
      <c r="N71" t="s">
        <v>67</v>
      </c>
    </row>
    <row r="72" spans="1:14" x14ac:dyDescent="0.35">
      <c r="B72">
        <f>SUM(B63:B70)</f>
        <v>224</v>
      </c>
      <c r="H72">
        <f>SUM(H63:H71)</f>
        <v>224</v>
      </c>
    </row>
    <row r="73" spans="1:14" x14ac:dyDescent="0.35">
      <c r="D73" t="s">
        <v>10</v>
      </c>
      <c r="E73">
        <v>224</v>
      </c>
      <c r="J73" t="s">
        <v>10</v>
      </c>
      <c r="K73">
        <v>224</v>
      </c>
    </row>
    <row r="74" spans="1:14" x14ac:dyDescent="0.35">
      <c r="D74" t="s">
        <v>15</v>
      </c>
      <c r="E74">
        <f>SUM((E64*B64)+(E68*B68))</f>
        <v>67</v>
      </c>
      <c r="F74" s="2"/>
      <c r="J74" t="s">
        <v>15</v>
      </c>
      <c r="K74">
        <f>SUM((K63*H63)+(K64*H64)+(K65*H65)+(K66*H66)+(K68*H68)+(K71*H71))</f>
        <v>151</v>
      </c>
    </row>
    <row r="76" spans="1:14" x14ac:dyDescent="0.35">
      <c r="A76" s="6" t="s">
        <v>68</v>
      </c>
      <c r="B76" s="6"/>
      <c r="C76" s="6"/>
      <c r="D76" s="6"/>
      <c r="E76" s="6"/>
      <c r="F76">
        <f>100/10</f>
        <v>10</v>
      </c>
      <c r="G76" s="7" t="s">
        <v>69</v>
      </c>
      <c r="H76" s="7"/>
      <c r="I76" s="7"/>
      <c r="J76" s="7"/>
      <c r="K76" s="7"/>
    </row>
    <row r="77" spans="1:14" x14ac:dyDescent="0.35">
      <c r="A77" s="1" t="s">
        <v>3</v>
      </c>
      <c r="B77" s="1" t="s">
        <v>1</v>
      </c>
      <c r="C77" s="1" t="s">
        <v>14</v>
      </c>
      <c r="D77" s="1" t="s">
        <v>2</v>
      </c>
      <c r="E77" s="1" t="s">
        <v>44</v>
      </c>
      <c r="G77" s="1" t="s">
        <v>3</v>
      </c>
      <c r="H77" s="1" t="s">
        <v>1</v>
      </c>
      <c r="I77" s="1" t="s">
        <v>14</v>
      </c>
      <c r="J77" s="1" t="s">
        <v>2</v>
      </c>
      <c r="K77" s="1" t="s">
        <v>44</v>
      </c>
    </row>
    <row r="78" spans="1:14" x14ac:dyDescent="0.35">
      <c r="A78">
        <v>0</v>
      </c>
      <c r="B78">
        <v>79</v>
      </c>
      <c r="C78" s="4">
        <f>+B78/224</f>
        <v>0.35267857142857145</v>
      </c>
      <c r="D78" t="s">
        <v>6</v>
      </c>
      <c r="G78">
        <v>0</v>
      </c>
      <c r="H78">
        <v>40</v>
      </c>
      <c r="I78" s="3">
        <f>+H78/224</f>
        <v>0.17857142857142858</v>
      </c>
      <c r="J78" t="s">
        <v>18</v>
      </c>
      <c r="K78">
        <v>1</v>
      </c>
      <c r="L78" t="s">
        <v>63</v>
      </c>
      <c r="M78" t="s">
        <v>56</v>
      </c>
      <c r="N78" t="s">
        <v>29</v>
      </c>
    </row>
    <row r="79" spans="1:14" x14ac:dyDescent="0.35">
      <c r="A79">
        <v>1</v>
      </c>
      <c r="C79" s="5">
        <f t="shared" ref="C79:C87" si="12">+B79/224</f>
        <v>0</v>
      </c>
      <c r="D79" t="s">
        <v>42</v>
      </c>
      <c r="G79">
        <v>1</v>
      </c>
      <c r="H79">
        <v>31</v>
      </c>
      <c r="I79" s="3">
        <f t="shared" ref="I79:I87" si="13">+H79/224</f>
        <v>0.13839285714285715</v>
      </c>
      <c r="J79" t="s">
        <v>4</v>
      </c>
      <c r="K79">
        <v>1</v>
      </c>
      <c r="L79" t="s">
        <v>46</v>
      </c>
      <c r="M79" t="s">
        <v>31</v>
      </c>
      <c r="N79" t="s">
        <v>32</v>
      </c>
    </row>
    <row r="80" spans="1:14" x14ac:dyDescent="0.35">
      <c r="A80">
        <v>2</v>
      </c>
      <c r="C80" s="5">
        <f t="shared" si="12"/>
        <v>0</v>
      </c>
      <c r="D80" t="s">
        <v>18</v>
      </c>
      <c r="G80">
        <v>2</v>
      </c>
      <c r="H80">
        <v>16</v>
      </c>
      <c r="I80" s="5">
        <f t="shared" si="13"/>
        <v>7.1428571428571425E-2</v>
      </c>
      <c r="J80" t="s">
        <v>70</v>
      </c>
      <c r="K80">
        <v>1</v>
      </c>
      <c r="L80" t="s">
        <v>74</v>
      </c>
      <c r="M80" t="s">
        <v>59</v>
      </c>
      <c r="N80" t="s">
        <v>75</v>
      </c>
    </row>
    <row r="81" spans="1:14" x14ac:dyDescent="0.35">
      <c r="A81">
        <v>3</v>
      </c>
      <c r="C81" s="2">
        <f t="shared" si="12"/>
        <v>0</v>
      </c>
      <c r="G81">
        <v>3</v>
      </c>
      <c r="H81">
        <v>15</v>
      </c>
      <c r="I81" s="5">
        <f t="shared" si="13"/>
        <v>6.6964285714285712E-2</v>
      </c>
      <c r="J81" t="s">
        <v>71</v>
      </c>
      <c r="K81">
        <v>1</v>
      </c>
      <c r="L81" t="s">
        <v>47</v>
      </c>
      <c r="M81" t="s">
        <v>48</v>
      </c>
      <c r="N81" t="s">
        <v>49</v>
      </c>
    </row>
    <row r="82" spans="1:14" x14ac:dyDescent="0.35">
      <c r="A82">
        <v>4</v>
      </c>
      <c r="C82" s="2">
        <f t="shared" si="12"/>
        <v>0</v>
      </c>
      <c r="G82">
        <v>4</v>
      </c>
      <c r="H82">
        <v>14</v>
      </c>
      <c r="I82" s="5">
        <f t="shared" si="13"/>
        <v>6.25E-2</v>
      </c>
      <c r="J82" t="s">
        <v>43</v>
      </c>
      <c r="L82" t="s">
        <v>24</v>
      </c>
      <c r="M82" t="s">
        <v>27</v>
      </c>
      <c r="N82" t="s">
        <v>28</v>
      </c>
    </row>
    <row r="83" spans="1:14" x14ac:dyDescent="0.35">
      <c r="A83">
        <v>5</v>
      </c>
      <c r="B83">
        <v>59</v>
      </c>
      <c r="C83" s="4">
        <f t="shared" si="12"/>
        <v>0.26339285714285715</v>
      </c>
      <c r="D83" t="s">
        <v>53</v>
      </c>
      <c r="E83">
        <v>1</v>
      </c>
      <c r="G83">
        <v>5</v>
      </c>
      <c r="H83">
        <v>17</v>
      </c>
      <c r="I83" s="5">
        <f t="shared" si="13"/>
        <v>7.5892857142857137E-2</v>
      </c>
      <c r="J83" t="s">
        <v>19</v>
      </c>
      <c r="K83">
        <v>1</v>
      </c>
      <c r="L83" t="s">
        <v>37</v>
      </c>
      <c r="M83" t="s">
        <v>38</v>
      </c>
      <c r="N83" t="s">
        <v>48</v>
      </c>
    </row>
    <row r="84" spans="1:14" x14ac:dyDescent="0.35">
      <c r="A84">
        <v>6</v>
      </c>
      <c r="C84" s="5">
        <f t="shared" si="12"/>
        <v>0</v>
      </c>
      <c r="G84">
        <v>6</v>
      </c>
      <c r="H84">
        <v>39</v>
      </c>
      <c r="I84" s="3">
        <f t="shared" si="13"/>
        <v>0.17410714285714285</v>
      </c>
      <c r="J84" t="s">
        <v>6</v>
      </c>
      <c r="L84" t="s">
        <v>50</v>
      </c>
      <c r="M84" t="s">
        <v>29</v>
      </c>
      <c r="N84" t="s">
        <v>31</v>
      </c>
    </row>
    <row r="85" spans="1:14" x14ac:dyDescent="0.35">
      <c r="A85">
        <v>7</v>
      </c>
      <c r="C85" s="5">
        <f t="shared" si="12"/>
        <v>0</v>
      </c>
      <c r="G85">
        <v>7</v>
      </c>
      <c r="H85">
        <v>14</v>
      </c>
      <c r="I85" s="5">
        <f t="shared" si="13"/>
        <v>6.25E-2</v>
      </c>
      <c r="J85" t="s">
        <v>6</v>
      </c>
      <c r="L85" t="s">
        <v>76</v>
      </c>
      <c r="M85" t="s">
        <v>26</v>
      </c>
      <c r="N85" t="s">
        <v>77</v>
      </c>
    </row>
    <row r="86" spans="1:14" ht="29" x14ac:dyDescent="0.35">
      <c r="A86">
        <v>8</v>
      </c>
      <c r="C86" s="5">
        <f t="shared" si="12"/>
        <v>0</v>
      </c>
      <c r="G86">
        <v>8</v>
      </c>
      <c r="H86">
        <v>6</v>
      </c>
      <c r="I86" s="5">
        <f t="shared" si="13"/>
        <v>2.6785714285714284E-2</v>
      </c>
      <c r="J86" s="9" t="s">
        <v>72</v>
      </c>
      <c r="K86">
        <v>1</v>
      </c>
      <c r="L86" t="s">
        <v>78</v>
      </c>
      <c r="M86" t="s">
        <v>26</v>
      </c>
      <c r="N86" t="s">
        <v>67</v>
      </c>
    </row>
    <row r="87" spans="1:14" x14ac:dyDescent="0.35">
      <c r="A87">
        <v>9</v>
      </c>
      <c r="B87">
        <v>86</v>
      </c>
      <c r="C87" s="5">
        <f t="shared" si="12"/>
        <v>0.38392857142857145</v>
      </c>
      <c r="D87" t="s">
        <v>6</v>
      </c>
      <c r="G87">
        <v>9</v>
      </c>
      <c r="H87">
        <v>32</v>
      </c>
      <c r="I87" s="3">
        <f t="shared" si="13"/>
        <v>0.14285714285714285</v>
      </c>
      <c r="J87" t="s">
        <v>73</v>
      </c>
      <c r="K87">
        <v>1</v>
      </c>
      <c r="L87" t="s">
        <v>79</v>
      </c>
      <c r="M87" t="s">
        <v>59</v>
      </c>
      <c r="N87" t="s">
        <v>80</v>
      </c>
    </row>
    <row r="88" spans="1:14" x14ac:dyDescent="0.35">
      <c r="B88">
        <f>SUM(B78:B85)</f>
        <v>138</v>
      </c>
      <c r="H88">
        <f>SUM(H78:H87)</f>
        <v>224</v>
      </c>
    </row>
    <row r="89" spans="1:14" x14ac:dyDescent="0.35">
      <c r="D89" t="s">
        <v>10</v>
      </c>
      <c r="E89">
        <v>224</v>
      </c>
      <c r="J89" t="s">
        <v>10</v>
      </c>
      <c r="K89">
        <v>224</v>
      </c>
    </row>
    <row r="90" spans="1:14" x14ac:dyDescent="0.35">
      <c r="D90" t="s">
        <v>15</v>
      </c>
      <c r="E90">
        <f>SUM((E83*B83))</f>
        <v>59</v>
      </c>
      <c r="F90" s="2"/>
      <c r="J90" t="s">
        <v>15</v>
      </c>
      <c r="K90">
        <f>SUM((K78*H78)+(K79*H79)+(K80*H80)+(K81*H81)+(K83*H83)+(K86*H86)+(K87*H87))</f>
        <v>157</v>
      </c>
    </row>
    <row r="92" spans="1:14" x14ac:dyDescent="0.35">
      <c r="A92" s="6" t="s">
        <v>81</v>
      </c>
      <c r="B92" s="6"/>
      <c r="C92" s="6"/>
      <c r="D92" s="6"/>
      <c r="E92" s="6"/>
      <c r="F92">
        <f>100/11</f>
        <v>9.0909090909090917</v>
      </c>
      <c r="G92" s="7" t="s">
        <v>82</v>
      </c>
      <c r="H92" s="7"/>
      <c r="I92" s="7"/>
      <c r="J92" s="7"/>
      <c r="K92" s="7"/>
    </row>
    <row r="93" spans="1:14" x14ac:dyDescent="0.35">
      <c r="A93" s="1" t="s">
        <v>3</v>
      </c>
      <c r="B93" s="1" t="s">
        <v>1</v>
      </c>
      <c r="C93" s="1" t="s">
        <v>14</v>
      </c>
      <c r="D93" s="1" t="s">
        <v>2</v>
      </c>
      <c r="E93" s="1" t="s">
        <v>44</v>
      </c>
      <c r="G93" s="1" t="s">
        <v>3</v>
      </c>
      <c r="H93" s="1" t="s">
        <v>1</v>
      </c>
      <c r="I93" s="1" t="s">
        <v>14</v>
      </c>
      <c r="J93" s="1" t="s">
        <v>2</v>
      </c>
      <c r="K93" s="1" t="s">
        <v>44</v>
      </c>
    </row>
    <row r="94" spans="1:14" x14ac:dyDescent="0.35">
      <c r="A94">
        <v>0</v>
      </c>
      <c r="B94">
        <v>70</v>
      </c>
      <c r="C94" s="4">
        <f>+B94/224</f>
        <v>0.3125</v>
      </c>
      <c r="D94" t="s">
        <v>6</v>
      </c>
      <c r="G94">
        <v>0</v>
      </c>
      <c r="H94">
        <v>39</v>
      </c>
      <c r="I94" s="3">
        <f>+H94/224</f>
        <v>0.17410714285714285</v>
      </c>
      <c r="J94" t="s">
        <v>18</v>
      </c>
      <c r="K94">
        <v>1</v>
      </c>
      <c r="L94" t="s">
        <v>55</v>
      </c>
      <c r="M94" t="s">
        <v>56</v>
      </c>
      <c r="N94" t="s">
        <v>29</v>
      </c>
    </row>
    <row r="95" spans="1:14" x14ac:dyDescent="0.35">
      <c r="A95">
        <v>1</v>
      </c>
      <c r="C95" s="5">
        <f t="shared" ref="C95:C104" si="14">+B95/224</f>
        <v>0</v>
      </c>
      <c r="D95" t="s">
        <v>42</v>
      </c>
      <c r="G95">
        <v>1</v>
      </c>
      <c r="H95">
        <v>31</v>
      </c>
      <c r="I95" s="3">
        <f t="shared" ref="I95:I104" si="15">+H95/224</f>
        <v>0.13839285714285715</v>
      </c>
      <c r="J95" t="s">
        <v>4</v>
      </c>
      <c r="K95">
        <v>1</v>
      </c>
      <c r="L95" t="s">
        <v>46</v>
      </c>
      <c r="M95" t="s">
        <v>31</v>
      </c>
      <c r="N95" t="s">
        <v>32</v>
      </c>
    </row>
    <row r="96" spans="1:14" x14ac:dyDescent="0.35">
      <c r="A96">
        <v>2</v>
      </c>
      <c r="C96" s="5">
        <f t="shared" si="14"/>
        <v>0</v>
      </c>
      <c r="D96" t="s">
        <v>18</v>
      </c>
      <c r="G96">
        <v>2</v>
      </c>
      <c r="H96">
        <v>16</v>
      </c>
      <c r="I96" s="5">
        <f t="shared" si="15"/>
        <v>7.1428571428571425E-2</v>
      </c>
      <c r="J96" t="s">
        <v>70</v>
      </c>
      <c r="K96">
        <v>1</v>
      </c>
      <c r="L96" t="s">
        <v>74</v>
      </c>
      <c r="M96" t="s">
        <v>59</v>
      </c>
      <c r="N96" t="s">
        <v>75</v>
      </c>
    </row>
    <row r="97" spans="1:14" x14ac:dyDescent="0.35">
      <c r="A97">
        <v>3</v>
      </c>
      <c r="C97" s="2">
        <f t="shared" si="14"/>
        <v>0</v>
      </c>
      <c r="G97">
        <v>3</v>
      </c>
      <c r="H97">
        <v>9</v>
      </c>
      <c r="I97" s="5">
        <f t="shared" si="15"/>
        <v>4.0178571428571432E-2</v>
      </c>
      <c r="J97" t="s">
        <v>71</v>
      </c>
      <c r="K97">
        <v>1</v>
      </c>
      <c r="L97" t="s">
        <v>85</v>
      </c>
      <c r="M97" t="s">
        <v>86</v>
      </c>
      <c r="N97" t="s">
        <v>49</v>
      </c>
    </row>
    <row r="98" spans="1:14" x14ac:dyDescent="0.35">
      <c r="A98">
        <v>4</v>
      </c>
      <c r="C98" s="2">
        <f t="shared" si="14"/>
        <v>0</v>
      </c>
      <c r="G98">
        <v>4</v>
      </c>
      <c r="H98">
        <v>14</v>
      </c>
      <c r="I98" s="5">
        <f t="shared" si="15"/>
        <v>6.25E-2</v>
      </c>
      <c r="J98" t="s">
        <v>43</v>
      </c>
      <c r="L98" t="s">
        <v>24</v>
      </c>
      <c r="M98" t="s">
        <v>27</v>
      </c>
      <c r="N98" t="s">
        <v>28</v>
      </c>
    </row>
    <row r="99" spans="1:14" x14ac:dyDescent="0.35">
      <c r="A99">
        <v>5</v>
      </c>
      <c r="B99">
        <v>46</v>
      </c>
      <c r="C99" s="4">
        <f t="shared" si="14"/>
        <v>0.20535714285714285</v>
      </c>
      <c r="D99" t="s">
        <v>53</v>
      </c>
      <c r="E99">
        <v>1</v>
      </c>
      <c r="G99">
        <v>5</v>
      </c>
      <c r="H99">
        <v>17</v>
      </c>
      <c r="I99" s="5">
        <f t="shared" si="15"/>
        <v>7.5892857142857137E-2</v>
      </c>
      <c r="J99" t="s">
        <v>19</v>
      </c>
      <c r="K99">
        <v>1</v>
      </c>
      <c r="L99" t="s">
        <v>37</v>
      </c>
      <c r="M99" t="s">
        <v>38</v>
      </c>
      <c r="N99" t="s">
        <v>48</v>
      </c>
    </row>
    <row r="100" spans="1:14" x14ac:dyDescent="0.35">
      <c r="A100">
        <v>6</v>
      </c>
      <c r="C100" s="5">
        <f t="shared" si="14"/>
        <v>0</v>
      </c>
      <c r="G100">
        <v>6</v>
      </c>
      <c r="H100">
        <v>41</v>
      </c>
      <c r="I100" s="3">
        <f t="shared" si="15"/>
        <v>0.18303571428571427</v>
      </c>
      <c r="J100" t="s">
        <v>87</v>
      </c>
      <c r="L100" t="s">
        <v>50</v>
      </c>
      <c r="M100" t="s">
        <v>29</v>
      </c>
      <c r="N100" t="s">
        <v>31</v>
      </c>
    </row>
    <row r="101" spans="1:14" x14ac:dyDescent="0.35">
      <c r="A101">
        <v>7</v>
      </c>
      <c r="C101" s="5">
        <f t="shared" si="14"/>
        <v>0</v>
      </c>
      <c r="G101">
        <v>7</v>
      </c>
      <c r="H101">
        <v>14</v>
      </c>
      <c r="I101" s="5">
        <f t="shared" si="15"/>
        <v>6.25E-2</v>
      </c>
      <c r="J101" t="s">
        <v>6</v>
      </c>
      <c r="L101" t="s">
        <v>76</v>
      </c>
      <c r="M101" t="s">
        <v>26</v>
      </c>
      <c r="N101" t="s">
        <v>77</v>
      </c>
    </row>
    <row r="102" spans="1:14" ht="29" x14ac:dyDescent="0.35">
      <c r="A102">
        <v>8</v>
      </c>
      <c r="C102" s="5">
        <f t="shared" si="14"/>
        <v>0</v>
      </c>
      <c r="G102">
        <v>8</v>
      </c>
      <c r="H102">
        <v>6</v>
      </c>
      <c r="I102" s="5">
        <f t="shared" si="15"/>
        <v>2.6785714285714284E-2</v>
      </c>
      <c r="J102" s="9" t="s">
        <v>72</v>
      </c>
      <c r="K102">
        <v>1</v>
      </c>
      <c r="L102" t="s">
        <v>78</v>
      </c>
      <c r="M102" t="s">
        <v>26</v>
      </c>
      <c r="N102" t="s">
        <v>67</v>
      </c>
    </row>
    <row r="103" spans="1:14" x14ac:dyDescent="0.35">
      <c r="A103">
        <v>9</v>
      </c>
      <c r="B103">
        <v>86</v>
      </c>
      <c r="C103" s="4">
        <f t="shared" si="14"/>
        <v>0.38392857142857145</v>
      </c>
      <c r="D103" t="s">
        <v>83</v>
      </c>
      <c r="G103">
        <v>9</v>
      </c>
      <c r="H103">
        <v>32</v>
      </c>
      <c r="I103" s="3">
        <f t="shared" si="15"/>
        <v>0.14285714285714285</v>
      </c>
      <c r="J103" t="s">
        <v>73</v>
      </c>
      <c r="K103">
        <v>1</v>
      </c>
      <c r="L103" t="s">
        <v>79</v>
      </c>
      <c r="M103" t="s">
        <v>59</v>
      </c>
      <c r="N103" t="s">
        <v>80</v>
      </c>
    </row>
    <row r="104" spans="1:14" x14ac:dyDescent="0.35">
      <c r="A104">
        <v>10</v>
      </c>
      <c r="B104">
        <v>22</v>
      </c>
      <c r="C104" s="4">
        <f t="shared" si="14"/>
        <v>9.8214285714285712E-2</v>
      </c>
      <c r="D104" t="s">
        <v>6</v>
      </c>
      <c r="G104">
        <v>10</v>
      </c>
      <c r="H104">
        <v>5</v>
      </c>
      <c r="I104" s="3">
        <f t="shared" si="15"/>
        <v>2.2321428571428572E-2</v>
      </c>
      <c r="J104" t="s">
        <v>84</v>
      </c>
      <c r="K104">
        <v>1</v>
      </c>
      <c r="L104" t="s">
        <v>88</v>
      </c>
      <c r="M104" t="s">
        <v>29</v>
      </c>
      <c r="N104" t="s">
        <v>48</v>
      </c>
    </row>
    <row r="105" spans="1:14" x14ac:dyDescent="0.35">
      <c r="B105">
        <f>SUM(B94:B104)</f>
        <v>224</v>
      </c>
      <c r="H105">
        <f>SUM(H94:H104)</f>
        <v>224</v>
      </c>
    </row>
    <row r="106" spans="1:14" x14ac:dyDescent="0.35">
      <c r="D106" t="s">
        <v>10</v>
      </c>
      <c r="E106">
        <v>224</v>
      </c>
      <c r="J106" t="s">
        <v>10</v>
      </c>
      <c r="K106">
        <v>224</v>
      </c>
    </row>
    <row r="107" spans="1:14" x14ac:dyDescent="0.35">
      <c r="D107" t="s">
        <v>15</v>
      </c>
      <c r="E107">
        <f>SUM((E99*B99))</f>
        <v>46</v>
      </c>
      <c r="F107" s="2"/>
      <c r="J107" t="s">
        <v>15</v>
      </c>
      <c r="K107">
        <f>SUM((K94*H94)+(K95*H95)+(K96*H96)+(K97*H97)+(K99*H99)+(K102*H102)+(K103*H103)+(K104*H104))</f>
        <v>155</v>
      </c>
    </row>
    <row r="109" spans="1:14" x14ac:dyDescent="0.35">
      <c r="A109" s="6" t="s">
        <v>89</v>
      </c>
      <c r="B109" s="6"/>
      <c r="C109" s="6"/>
      <c r="D109" s="6"/>
      <c r="E109" s="6"/>
      <c r="F109">
        <f>100/12</f>
        <v>8.3333333333333339</v>
      </c>
      <c r="G109" s="7" t="s">
        <v>90</v>
      </c>
      <c r="H109" s="7"/>
      <c r="I109" s="7"/>
      <c r="J109" s="7"/>
      <c r="K109" s="7"/>
    </row>
    <row r="110" spans="1:14" x14ac:dyDescent="0.35">
      <c r="A110" s="1" t="s">
        <v>3</v>
      </c>
      <c r="B110" s="1" t="s">
        <v>1</v>
      </c>
      <c r="C110" s="1" t="s">
        <v>14</v>
      </c>
      <c r="D110" s="1" t="s">
        <v>2</v>
      </c>
      <c r="E110" s="1" t="s">
        <v>44</v>
      </c>
      <c r="G110" s="1" t="s">
        <v>3</v>
      </c>
      <c r="H110" s="1" t="s">
        <v>1</v>
      </c>
      <c r="I110" s="1" t="s">
        <v>14</v>
      </c>
      <c r="J110" s="1" t="s">
        <v>2</v>
      </c>
      <c r="K110" s="1" t="s">
        <v>44</v>
      </c>
    </row>
    <row r="111" spans="1:14" x14ac:dyDescent="0.35">
      <c r="A111">
        <v>0</v>
      </c>
      <c r="B111">
        <v>68</v>
      </c>
      <c r="C111" s="4">
        <f>+B111/224</f>
        <v>0.30357142857142855</v>
      </c>
      <c r="D111" t="s">
        <v>6</v>
      </c>
      <c r="G111">
        <v>0</v>
      </c>
      <c r="H111">
        <v>39</v>
      </c>
      <c r="I111" s="3">
        <f>+H111/224</f>
        <v>0.17410714285714285</v>
      </c>
      <c r="J111" t="s">
        <v>18</v>
      </c>
      <c r="K111">
        <v>1</v>
      </c>
      <c r="L111" t="s">
        <v>55</v>
      </c>
      <c r="M111" t="s">
        <v>56</v>
      </c>
      <c r="N111" t="s">
        <v>29</v>
      </c>
    </row>
    <row r="112" spans="1:14" x14ac:dyDescent="0.35">
      <c r="A112">
        <v>1</v>
      </c>
      <c r="C112" s="5">
        <f t="shared" ref="C112:C121" si="16">+B112/224</f>
        <v>0</v>
      </c>
      <c r="D112" t="s">
        <v>42</v>
      </c>
      <c r="G112">
        <v>1</v>
      </c>
      <c r="H112">
        <v>26</v>
      </c>
      <c r="I112" s="3">
        <f t="shared" ref="I112:I122" si="17">+H112/224</f>
        <v>0.11607142857142858</v>
      </c>
      <c r="J112" t="s">
        <v>4</v>
      </c>
      <c r="K112">
        <v>1</v>
      </c>
      <c r="L112" t="s">
        <v>92</v>
      </c>
      <c r="M112" t="s">
        <v>31</v>
      </c>
      <c r="N112" t="s">
        <v>32</v>
      </c>
    </row>
    <row r="113" spans="1:14" x14ac:dyDescent="0.35">
      <c r="A113">
        <v>2</v>
      </c>
      <c r="C113" s="5">
        <f t="shared" si="16"/>
        <v>0</v>
      </c>
      <c r="D113" t="s">
        <v>18</v>
      </c>
      <c r="G113">
        <v>2</v>
      </c>
      <c r="H113">
        <v>16</v>
      </c>
      <c r="I113" s="5">
        <f t="shared" si="17"/>
        <v>7.1428571428571425E-2</v>
      </c>
      <c r="J113" t="s">
        <v>70</v>
      </c>
      <c r="K113">
        <v>1</v>
      </c>
      <c r="L113" t="s">
        <v>74</v>
      </c>
      <c r="M113" t="s">
        <v>59</v>
      </c>
      <c r="N113" t="s">
        <v>75</v>
      </c>
    </row>
    <row r="114" spans="1:14" x14ac:dyDescent="0.35">
      <c r="A114">
        <v>3</v>
      </c>
      <c r="C114" s="2">
        <f t="shared" si="16"/>
        <v>0</v>
      </c>
      <c r="G114">
        <v>3</v>
      </c>
      <c r="H114">
        <v>9</v>
      </c>
      <c r="I114" s="5">
        <f t="shared" si="17"/>
        <v>4.0178571428571432E-2</v>
      </c>
      <c r="J114" t="s">
        <v>71</v>
      </c>
      <c r="K114">
        <v>1</v>
      </c>
      <c r="L114" t="s">
        <v>85</v>
      </c>
      <c r="M114" t="s">
        <v>86</v>
      </c>
      <c r="N114" t="s">
        <v>49</v>
      </c>
    </row>
    <row r="115" spans="1:14" x14ac:dyDescent="0.35">
      <c r="A115">
        <v>4</v>
      </c>
      <c r="C115" s="2">
        <f t="shared" si="16"/>
        <v>0</v>
      </c>
      <c r="G115">
        <v>4</v>
      </c>
      <c r="H115">
        <v>14</v>
      </c>
      <c r="I115" s="5">
        <f t="shared" si="17"/>
        <v>6.25E-2</v>
      </c>
      <c r="J115" t="s">
        <v>43</v>
      </c>
      <c r="L115" t="s">
        <v>24</v>
      </c>
      <c r="M115" t="s">
        <v>27</v>
      </c>
      <c r="N115" t="s">
        <v>28</v>
      </c>
    </row>
    <row r="116" spans="1:14" x14ac:dyDescent="0.35">
      <c r="A116">
        <v>5</v>
      </c>
      <c r="B116">
        <v>48</v>
      </c>
      <c r="C116" s="4">
        <f t="shared" si="16"/>
        <v>0.21428571428571427</v>
      </c>
      <c r="D116" t="s">
        <v>53</v>
      </c>
      <c r="E116">
        <v>1</v>
      </c>
      <c r="G116">
        <v>5</v>
      </c>
      <c r="H116">
        <v>17</v>
      </c>
      <c r="I116" s="5">
        <f t="shared" si="17"/>
        <v>7.5892857142857137E-2</v>
      </c>
      <c r="J116" t="s">
        <v>19</v>
      </c>
      <c r="K116">
        <v>1</v>
      </c>
      <c r="L116" t="s">
        <v>37</v>
      </c>
      <c r="M116" t="s">
        <v>38</v>
      </c>
      <c r="N116" t="s">
        <v>48</v>
      </c>
    </row>
    <row r="117" spans="1:14" x14ac:dyDescent="0.35">
      <c r="A117">
        <v>6</v>
      </c>
      <c r="C117" s="5">
        <f t="shared" si="16"/>
        <v>0</v>
      </c>
      <c r="G117">
        <v>6</v>
      </c>
      <c r="H117">
        <v>40</v>
      </c>
      <c r="I117" s="3">
        <f t="shared" si="17"/>
        <v>0.17857142857142858</v>
      </c>
      <c r="J117" t="s">
        <v>87</v>
      </c>
      <c r="L117" t="s">
        <v>50</v>
      </c>
      <c r="M117" t="s">
        <v>29</v>
      </c>
      <c r="N117" t="s">
        <v>31</v>
      </c>
    </row>
    <row r="118" spans="1:14" x14ac:dyDescent="0.35">
      <c r="A118">
        <v>7</v>
      </c>
      <c r="C118" s="5">
        <f t="shared" si="16"/>
        <v>0</v>
      </c>
      <c r="G118">
        <v>7</v>
      </c>
      <c r="H118">
        <v>14</v>
      </c>
      <c r="I118" s="5">
        <f t="shared" si="17"/>
        <v>6.25E-2</v>
      </c>
      <c r="J118" t="s">
        <v>6</v>
      </c>
      <c r="L118" t="s">
        <v>76</v>
      </c>
      <c r="M118" t="s">
        <v>26</v>
      </c>
      <c r="N118" t="s">
        <v>77</v>
      </c>
    </row>
    <row r="119" spans="1:14" ht="29" x14ac:dyDescent="0.35">
      <c r="A119">
        <v>8</v>
      </c>
      <c r="C119" s="5">
        <f t="shared" si="16"/>
        <v>0</v>
      </c>
      <c r="G119">
        <v>8</v>
      </c>
      <c r="H119">
        <v>6</v>
      </c>
      <c r="I119" s="5">
        <f t="shared" si="17"/>
        <v>2.6785714285714284E-2</v>
      </c>
      <c r="J119" s="9" t="s">
        <v>72</v>
      </c>
      <c r="K119">
        <v>1</v>
      </c>
      <c r="L119" t="s">
        <v>78</v>
      </c>
      <c r="M119" t="s">
        <v>26</v>
      </c>
      <c r="N119" t="s">
        <v>67</v>
      </c>
    </row>
    <row r="120" spans="1:14" x14ac:dyDescent="0.35">
      <c r="A120">
        <v>9</v>
      </c>
      <c r="B120">
        <v>86</v>
      </c>
      <c r="C120" s="4">
        <f t="shared" si="16"/>
        <v>0.38392857142857145</v>
      </c>
      <c r="D120" t="s">
        <v>83</v>
      </c>
      <c r="G120">
        <v>9</v>
      </c>
      <c r="H120">
        <v>32</v>
      </c>
      <c r="I120" s="3">
        <f t="shared" si="17"/>
        <v>0.14285714285714285</v>
      </c>
      <c r="J120" t="s">
        <v>73</v>
      </c>
      <c r="K120">
        <v>1</v>
      </c>
      <c r="L120" t="s">
        <v>79</v>
      </c>
      <c r="M120" t="s">
        <v>59</v>
      </c>
      <c r="N120" t="s">
        <v>80</v>
      </c>
    </row>
    <row r="121" spans="1:14" x14ac:dyDescent="0.35">
      <c r="A121">
        <v>10</v>
      </c>
      <c r="B121">
        <v>24</v>
      </c>
      <c r="C121" s="4">
        <f t="shared" si="16"/>
        <v>0.10714285714285714</v>
      </c>
      <c r="D121" t="s">
        <v>18</v>
      </c>
      <c r="E121">
        <v>1</v>
      </c>
      <c r="G121">
        <v>10</v>
      </c>
      <c r="H121">
        <v>5</v>
      </c>
      <c r="I121" s="3">
        <f t="shared" si="17"/>
        <v>2.2321428571428572E-2</v>
      </c>
      <c r="J121" t="s">
        <v>84</v>
      </c>
      <c r="K121">
        <v>1</v>
      </c>
      <c r="L121" t="s">
        <v>88</v>
      </c>
      <c r="M121" t="s">
        <v>29</v>
      </c>
      <c r="N121" t="s">
        <v>48</v>
      </c>
    </row>
    <row r="122" spans="1:14" ht="29" x14ac:dyDescent="0.35">
      <c r="A122">
        <v>11</v>
      </c>
      <c r="C122" s="5"/>
      <c r="G122">
        <v>11</v>
      </c>
      <c r="H122">
        <v>6</v>
      </c>
      <c r="I122" s="3">
        <f t="shared" si="17"/>
        <v>2.6785714285714284E-2</v>
      </c>
      <c r="J122" s="9" t="s">
        <v>91</v>
      </c>
      <c r="K122">
        <v>1</v>
      </c>
      <c r="L122" t="s">
        <v>93</v>
      </c>
      <c r="M122" t="s">
        <v>94</v>
      </c>
      <c r="N122" t="s">
        <v>94</v>
      </c>
    </row>
    <row r="123" spans="1:14" x14ac:dyDescent="0.35">
      <c r="B123">
        <f>SUM(B111:B121)</f>
        <v>226</v>
      </c>
      <c r="H123">
        <f>SUM(H111:H122)</f>
        <v>224</v>
      </c>
    </row>
    <row r="124" spans="1:14" x14ac:dyDescent="0.35">
      <c r="D124" t="s">
        <v>10</v>
      </c>
      <c r="E124">
        <v>224</v>
      </c>
      <c r="J124" t="s">
        <v>10</v>
      </c>
      <c r="K124">
        <v>224</v>
      </c>
    </row>
    <row r="125" spans="1:14" x14ac:dyDescent="0.35">
      <c r="D125" t="s">
        <v>15</v>
      </c>
      <c r="E125">
        <f>SUM((E116*B116)+(E121*B121))</f>
        <v>72</v>
      </c>
      <c r="F125" s="2"/>
      <c r="J125" t="s">
        <v>15</v>
      </c>
      <c r="K125">
        <f>SUM((K111*H111)+(K112*H112)+(K113*H113)+(K114*H114)+(K116*H116)+(K119*H119)+(K120*H120)+(K121*H121))</f>
        <v>150</v>
      </c>
    </row>
    <row r="127" spans="1:14" x14ac:dyDescent="0.35">
      <c r="A127" s="6" t="s">
        <v>95</v>
      </c>
      <c r="B127" s="6"/>
      <c r="C127" s="6"/>
      <c r="D127" s="6"/>
      <c r="E127" s="6"/>
      <c r="F127">
        <f>100/13</f>
        <v>7.6923076923076925</v>
      </c>
      <c r="G127" s="7" t="s">
        <v>96</v>
      </c>
      <c r="H127" s="7"/>
      <c r="I127" s="7"/>
      <c r="J127" s="7"/>
      <c r="K127" s="7"/>
    </row>
    <row r="128" spans="1:14" x14ac:dyDescent="0.35">
      <c r="A128" s="1" t="s">
        <v>3</v>
      </c>
      <c r="B128" s="1" t="s">
        <v>1</v>
      </c>
      <c r="C128" s="1" t="s">
        <v>14</v>
      </c>
      <c r="D128" s="1" t="s">
        <v>2</v>
      </c>
      <c r="E128" s="1" t="s">
        <v>44</v>
      </c>
      <c r="G128" s="1" t="s">
        <v>3</v>
      </c>
      <c r="H128" s="1" t="s">
        <v>1</v>
      </c>
      <c r="I128" s="1" t="s">
        <v>14</v>
      </c>
      <c r="J128" s="1" t="s">
        <v>2</v>
      </c>
      <c r="K128" s="1" t="s">
        <v>44</v>
      </c>
    </row>
    <row r="129" spans="1:14" x14ac:dyDescent="0.35">
      <c r="A129">
        <v>0</v>
      </c>
      <c r="B129">
        <v>68</v>
      </c>
      <c r="C129" s="4">
        <f>+B129/224</f>
        <v>0.30357142857142855</v>
      </c>
      <c r="D129" t="s">
        <v>6</v>
      </c>
      <c r="G129">
        <v>0</v>
      </c>
      <c r="H129">
        <v>39</v>
      </c>
      <c r="I129" s="3">
        <f>+H129/224</f>
        <v>0.17410714285714285</v>
      </c>
      <c r="J129" t="s">
        <v>18</v>
      </c>
      <c r="K129">
        <v>1</v>
      </c>
      <c r="L129" t="s">
        <v>55</v>
      </c>
      <c r="M129" t="s">
        <v>56</v>
      </c>
      <c r="N129" t="s">
        <v>29</v>
      </c>
    </row>
    <row r="130" spans="1:14" ht="29" x14ac:dyDescent="0.35">
      <c r="A130">
        <v>1</v>
      </c>
      <c r="C130" s="5">
        <f t="shared" ref="C130:C139" si="18">+B130/224</f>
        <v>0</v>
      </c>
      <c r="D130" t="s">
        <v>42</v>
      </c>
      <c r="G130">
        <v>1</v>
      </c>
      <c r="H130">
        <v>18</v>
      </c>
      <c r="I130" s="3">
        <f t="shared" ref="I130:I141" si="19">+H130/224</f>
        <v>8.0357142857142863E-2</v>
      </c>
      <c r="J130" s="9" t="s">
        <v>102</v>
      </c>
      <c r="K130">
        <v>1</v>
      </c>
      <c r="L130" t="s">
        <v>97</v>
      </c>
      <c r="M130" t="s">
        <v>98</v>
      </c>
      <c r="N130" t="s">
        <v>32</v>
      </c>
    </row>
    <row r="131" spans="1:14" x14ac:dyDescent="0.35">
      <c r="A131">
        <v>2</v>
      </c>
      <c r="C131" s="5">
        <f t="shared" si="18"/>
        <v>0</v>
      </c>
      <c r="D131" t="s">
        <v>18</v>
      </c>
      <c r="G131">
        <v>2</v>
      </c>
      <c r="H131">
        <v>16</v>
      </c>
      <c r="I131" s="5">
        <f t="shared" si="19"/>
        <v>7.1428571428571425E-2</v>
      </c>
      <c r="J131" t="s">
        <v>70</v>
      </c>
      <c r="K131">
        <v>1</v>
      </c>
      <c r="L131" t="s">
        <v>74</v>
      </c>
      <c r="M131" t="s">
        <v>59</v>
      </c>
      <c r="N131" t="s">
        <v>75</v>
      </c>
    </row>
    <row r="132" spans="1:14" x14ac:dyDescent="0.35">
      <c r="A132">
        <v>3</v>
      </c>
      <c r="C132" s="2">
        <f t="shared" si="18"/>
        <v>0</v>
      </c>
      <c r="G132">
        <v>3</v>
      </c>
      <c r="H132">
        <v>9</v>
      </c>
      <c r="I132" s="5">
        <f t="shared" si="19"/>
        <v>4.0178571428571432E-2</v>
      </c>
      <c r="J132" t="s">
        <v>71</v>
      </c>
      <c r="K132">
        <v>1</v>
      </c>
      <c r="L132" t="s">
        <v>85</v>
      </c>
      <c r="M132" t="s">
        <v>86</v>
      </c>
      <c r="N132" t="s">
        <v>49</v>
      </c>
    </row>
    <row r="133" spans="1:14" x14ac:dyDescent="0.35">
      <c r="A133">
        <v>4</v>
      </c>
      <c r="C133" s="2">
        <f t="shared" si="18"/>
        <v>0</v>
      </c>
      <c r="G133">
        <v>4</v>
      </c>
      <c r="H133">
        <v>14</v>
      </c>
      <c r="I133" s="5">
        <f t="shared" si="19"/>
        <v>6.25E-2</v>
      </c>
      <c r="J133" t="s">
        <v>43</v>
      </c>
      <c r="L133" t="s">
        <v>24</v>
      </c>
      <c r="M133" t="s">
        <v>27</v>
      </c>
      <c r="N133" t="s">
        <v>28</v>
      </c>
    </row>
    <row r="134" spans="1:14" x14ac:dyDescent="0.35">
      <c r="A134">
        <v>5</v>
      </c>
      <c r="B134">
        <v>48</v>
      </c>
      <c r="C134" s="4">
        <f t="shared" si="18"/>
        <v>0.21428571428571427</v>
      </c>
      <c r="D134" t="s">
        <v>53</v>
      </c>
      <c r="E134">
        <v>1</v>
      </c>
      <c r="G134">
        <v>5</v>
      </c>
      <c r="H134">
        <v>17</v>
      </c>
      <c r="I134" s="5">
        <f t="shared" si="19"/>
        <v>7.5892857142857137E-2</v>
      </c>
      <c r="J134" t="s">
        <v>19</v>
      </c>
      <c r="K134">
        <v>1</v>
      </c>
      <c r="L134" t="s">
        <v>37</v>
      </c>
      <c r="M134" t="s">
        <v>38</v>
      </c>
      <c r="N134" t="s">
        <v>48</v>
      </c>
    </row>
    <row r="135" spans="1:14" x14ac:dyDescent="0.35">
      <c r="A135">
        <v>6</v>
      </c>
      <c r="C135" s="5">
        <f t="shared" si="18"/>
        <v>0</v>
      </c>
      <c r="G135">
        <v>6</v>
      </c>
      <c r="H135">
        <v>42</v>
      </c>
      <c r="I135" s="3">
        <f t="shared" si="19"/>
        <v>0.1875</v>
      </c>
      <c r="J135" t="s">
        <v>87</v>
      </c>
      <c r="L135" t="s">
        <v>50</v>
      </c>
      <c r="M135" t="s">
        <v>29</v>
      </c>
      <c r="N135" t="s">
        <v>31</v>
      </c>
    </row>
    <row r="136" spans="1:14" x14ac:dyDescent="0.35">
      <c r="A136">
        <v>7</v>
      </c>
      <c r="C136" s="5">
        <f t="shared" si="18"/>
        <v>0</v>
      </c>
      <c r="G136">
        <v>7</v>
      </c>
      <c r="H136">
        <v>14</v>
      </c>
      <c r="I136" s="5">
        <f t="shared" si="19"/>
        <v>6.25E-2</v>
      </c>
      <c r="J136" t="s">
        <v>6</v>
      </c>
      <c r="L136" t="s">
        <v>76</v>
      </c>
      <c r="M136" t="s">
        <v>26</v>
      </c>
      <c r="N136" t="s">
        <v>77</v>
      </c>
    </row>
    <row r="137" spans="1:14" ht="29" x14ac:dyDescent="0.35">
      <c r="A137">
        <v>8</v>
      </c>
      <c r="C137" s="5">
        <f t="shared" si="18"/>
        <v>0</v>
      </c>
      <c r="G137">
        <v>8</v>
      </c>
      <c r="H137">
        <v>6</v>
      </c>
      <c r="I137" s="5">
        <f t="shared" si="19"/>
        <v>2.6785714285714284E-2</v>
      </c>
      <c r="J137" s="9" t="s">
        <v>72</v>
      </c>
      <c r="K137">
        <v>1</v>
      </c>
      <c r="L137" t="s">
        <v>78</v>
      </c>
      <c r="M137" t="s">
        <v>26</v>
      </c>
      <c r="N137" t="s">
        <v>67</v>
      </c>
    </row>
    <row r="138" spans="1:14" x14ac:dyDescent="0.35">
      <c r="A138">
        <v>9</v>
      </c>
      <c r="B138">
        <v>86</v>
      </c>
      <c r="C138" s="4">
        <f t="shared" si="18"/>
        <v>0.38392857142857145</v>
      </c>
      <c r="D138" t="s">
        <v>83</v>
      </c>
      <c r="G138">
        <v>9</v>
      </c>
      <c r="H138">
        <v>32</v>
      </c>
      <c r="I138" s="3">
        <f t="shared" si="19"/>
        <v>0.14285714285714285</v>
      </c>
      <c r="J138" t="s">
        <v>73</v>
      </c>
      <c r="K138">
        <v>1</v>
      </c>
      <c r="L138" t="s">
        <v>79</v>
      </c>
      <c r="M138" t="s">
        <v>59</v>
      </c>
      <c r="N138" t="s">
        <v>80</v>
      </c>
    </row>
    <row r="139" spans="1:14" x14ac:dyDescent="0.35">
      <c r="A139">
        <v>10</v>
      </c>
      <c r="B139">
        <v>24</v>
      </c>
      <c r="C139" s="4">
        <f t="shared" si="18"/>
        <v>0.10714285714285714</v>
      </c>
      <c r="D139" t="s">
        <v>18</v>
      </c>
      <c r="E139">
        <v>1</v>
      </c>
      <c r="G139">
        <v>10</v>
      </c>
      <c r="H139">
        <v>5</v>
      </c>
      <c r="I139" s="5">
        <f t="shared" si="19"/>
        <v>2.2321428571428572E-2</v>
      </c>
      <c r="J139" t="s">
        <v>84</v>
      </c>
      <c r="K139">
        <v>1</v>
      </c>
      <c r="L139" t="s">
        <v>88</v>
      </c>
      <c r="M139" t="s">
        <v>29</v>
      </c>
      <c r="N139" t="s">
        <v>48</v>
      </c>
    </row>
    <row r="140" spans="1:14" ht="29" x14ac:dyDescent="0.35">
      <c r="A140">
        <v>11</v>
      </c>
      <c r="C140" s="5"/>
      <c r="G140">
        <v>11</v>
      </c>
      <c r="H140">
        <v>7</v>
      </c>
      <c r="I140" s="5">
        <f t="shared" si="19"/>
        <v>3.125E-2</v>
      </c>
      <c r="J140" s="9" t="s">
        <v>103</v>
      </c>
      <c r="K140">
        <v>1</v>
      </c>
      <c r="L140" t="s">
        <v>99</v>
      </c>
      <c r="M140" t="s">
        <v>94</v>
      </c>
      <c r="N140" t="s">
        <v>94</v>
      </c>
    </row>
    <row r="141" spans="1:14" ht="29" x14ac:dyDescent="0.35">
      <c r="C141" s="5"/>
      <c r="G141">
        <v>12</v>
      </c>
      <c r="H141">
        <v>5</v>
      </c>
      <c r="I141" s="5">
        <f t="shared" si="19"/>
        <v>2.2321428571428572E-2</v>
      </c>
      <c r="J141" s="9" t="s">
        <v>104</v>
      </c>
      <c r="K141">
        <v>1</v>
      </c>
      <c r="L141" t="s">
        <v>100</v>
      </c>
      <c r="M141" t="s">
        <v>101</v>
      </c>
      <c r="N141" t="s">
        <v>94</v>
      </c>
    </row>
    <row r="142" spans="1:14" x14ac:dyDescent="0.35">
      <c r="B142">
        <f>SUM(B129:B139)</f>
        <v>226</v>
      </c>
      <c r="H142">
        <f>SUM(H129:H141)</f>
        <v>224</v>
      </c>
    </row>
    <row r="143" spans="1:14" x14ac:dyDescent="0.35">
      <c r="D143" t="s">
        <v>10</v>
      </c>
      <c r="E143">
        <v>224</v>
      </c>
      <c r="J143" t="s">
        <v>10</v>
      </c>
      <c r="K143">
        <v>224</v>
      </c>
    </row>
    <row r="144" spans="1:14" x14ac:dyDescent="0.35">
      <c r="D144" t="s">
        <v>15</v>
      </c>
      <c r="E144">
        <f>SUM((E134*B134)+(E139*B139))</f>
        <v>72</v>
      </c>
      <c r="F144" s="2"/>
      <c r="J144" t="s">
        <v>15</v>
      </c>
      <c r="K144">
        <f>SUM((K129*H129)+(K130*H130)+(K131*H131)+(K132*H132)+(K134*H134)+(K137*H137)+(K138*H138)+(K139*H139))</f>
        <v>142</v>
      </c>
    </row>
    <row r="146" spans="1:14" x14ac:dyDescent="0.35">
      <c r="A146" s="6" t="s">
        <v>105</v>
      </c>
      <c r="B146" s="6"/>
      <c r="C146" s="6"/>
      <c r="D146" s="6"/>
      <c r="E146" s="6"/>
      <c r="F146">
        <f>100/15</f>
        <v>6.666666666666667</v>
      </c>
      <c r="G146" s="7" t="s">
        <v>106</v>
      </c>
      <c r="H146" s="7"/>
      <c r="I146" s="7"/>
      <c r="J146" s="7"/>
      <c r="K146" s="7"/>
    </row>
    <row r="147" spans="1:14" x14ac:dyDescent="0.35">
      <c r="A147" s="1" t="s">
        <v>3</v>
      </c>
      <c r="B147" s="1" t="s">
        <v>1</v>
      </c>
      <c r="C147" s="1" t="s">
        <v>14</v>
      </c>
      <c r="D147" s="1" t="s">
        <v>2</v>
      </c>
      <c r="E147" s="1" t="s">
        <v>44</v>
      </c>
      <c r="G147" s="1" t="s">
        <v>3</v>
      </c>
      <c r="H147" s="1" t="s">
        <v>1</v>
      </c>
      <c r="I147" s="1" t="s">
        <v>14</v>
      </c>
      <c r="J147" s="1" t="s">
        <v>2</v>
      </c>
      <c r="K147" s="1" t="s">
        <v>44</v>
      </c>
    </row>
    <row r="148" spans="1:14" x14ac:dyDescent="0.35">
      <c r="A148">
        <v>0</v>
      </c>
      <c r="B148">
        <v>68</v>
      </c>
      <c r="C148" s="4">
        <f>+B148/224</f>
        <v>0.30357142857142855</v>
      </c>
      <c r="D148" t="s">
        <v>6</v>
      </c>
      <c r="G148">
        <v>0</v>
      </c>
      <c r="H148">
        <v>38</v>
      </c>
      <c r="I148" s="3">
        <f>+H148/224</f>
        <v>0.16964285714285715</v>
      </c>
      <c r="J148" t="s">
        <v>18</v>
      </c>
      <c r="K148">
        <v>1</v>
      </c>
      <c r="L148" t="s">
        <v>55</v>
      </c>
      <c r="M148" t="s">
        <v>56</v>
      </c>
      <c r="N148" t="s">
        <v>29</v>
      </c>
    </row>
    <row r="149" spans="1:14" ht="29" x14ac:dyDescent="0.35">
      <c r="A149">
        <v>1</v>
      </c>
      <c r="C149" s="5">
        <f t="shared" ref="C149:C158" si="20">+B149/224</f>
        <v>0</v>
      </c>
      <c r="D149" t="s">
        <v>42</v>
      </c>
      <c r="G149">
        <v>1</v>
      </c>
      <c r="H149">
        <v>19</v>
      </c>
      <c r="I149" s="3">
        <f t="shared" ref="I149:I162" si="21">+H149/224</f>
        <v>8.4821428571428575E-2</v>
      </c>
      <c r="J149" s="9" t="s">
        <v>102</v>
      </c>
      <c r="K149">
        <v>1</v>
      </c>
      <c r="L149" t="s">
        <v>97</v>
      </c>
      <c r="M149" t="s">
        <v>98</v>
      </c>
      <c r="N149" t="s">
        <v>32</v>
      </c>
    </row>
    <row r="150" spans="1:14" x14ac:dyDescent="0.35">
      <c r="A150">
        <v>2</v>
      </c>
      <c r="C150" s="5">
        <f t="shared" si="20"/>
        <v>0</v>
      </c>
      <c r="D150" t="s">
        <v>18</v>
      </c>
      <c r="G150">
        <v>2</v>
      </c>
      <c r="H150">
        <v>17</v>
      </c>
      <c r="I150" s="3">
        <f t="shared" si="21"/>
        <v>7.5892857142857137E-2</v>
      </c>
      <c r="J150" t="s">
        <v>70</v>
      </c>
      <c r="K150">
        <v>1</v>
      </c>
      <c r="L150" t="s">
        <v>74</v>
      </c>
      <c r="M150" t="s">
        <v>59</v>
      </c>
      <c r="N150" t="s">
        <v>75</v>
      </c>
    </row>
    <row r="151" spans="1:14" ht="29" x14ac:dyDescent="0.35">
      <c r="A151">
        <v>3</v>
      </c>
      <c r="C151" s="2">
        <f t="shared" si="20"/>
        <v>0</v>
      </c>
      <c r="G151">
        <v>3</v>
      </c>
      <c r="H151">
        <v>9</v>
      </c>
      <c r="I151" s="3">
        <f t="shared" si="21"/>
        <v>4.0178571428571432E-2</v>
      </c>
      <c r="J151" s="9" t="s">
        <v>114</v>
      </c>
      <c r="K151">
        <v>1</v>
      </c>
      <c r="L151" t="s">
        <v>85</v>
      </c>
      <c r="M151" t="s">
        <v>86</v>
      </c>
      <c r="N151" t="s">
        <v>49</v>
      </c>
    </row>
    <row r="152" spans="1:14" x14ac:dyDescent="0.35">
      <c r="A152">
        <v>4</v>
      </c>
      <c r="C152" s="2">
        <f t="shared" si="20"/>
        <v>0</v>
      </c>
      <c r="G152">
        <v>4</v>
      </c>
      <c r="H152">
        <v>15</v>
      </c>
      <c r="I152" s="3">
        <f t="shared" si="21"/>
        <v>6.6964285714285712E-2</v>
      </c>
      <c r="J152" t="s">
        <v>43</v>
      </c>
      <c r="L152" t="s">
        <v>24</v>
      </c>
      <c r="M152" t="s">
        <v>27</v>
      </c>
      <c r="N152" t="s">
        <v>28</v>
      </c>
    </row>
    <row r="153" spans="1:14" x14ac:dyDescent="0.35">
      <c r="A153">
        <v>5</v>
      </c>
      <c r="B153">
        <v>48</v>
      </c>
      <c r="C153" s="4">
        <f t="shared" si="20"/>
        <v>0.21428571428571427</v>
      </c>
      <c r="D153" t="s">
        <v>53</v>
      </c>
      <c r="E153">
        <v>1</v>
      </c>
      <c r="G153">
        <v>5</v>
      </c>
      <c r="H153">
        <v>15</v>
      </c>
      <c r="I153" s="3">
        <f t="shared" si="21"/>
        <v>6.6964285714285712E-2</v>
      </c>
      <c r="J153" t="s">
        <v>19</v>
      </c>
      <c r="K153">
        <v>1</v>
      </c>
      <c r="L153" t="s">
        <v>107</v>
      </c>
      <c r="M153" t="s">
        <v>38</v>
      </c>
      <c r="N153" t="s">
        <v>48</v>
      </c>
    </row>
    <row r="154" spans="1:14" ht="29" x14ac:dyDescent="0.35">
      <c r="A154">
        <v>6</v>
      </c>
      <c r="C154" s="5">
        <f t="shared" si="20"/>
        <v>0</v>
      </c>
      <c r="G154">
        <v>6</v>
      </c>
      <c r="H154">
        <v>27</v>
      </c>
      <c r="I154" s="3">
        <f t="shared" si="21"/>
        <v>0.12053571428571429</v>
      </c>
      <c r="J154" s="9" t="s">
        <v>115</v>
      </c>
      <c r="K154">
        <v>1</v>
      </c>
      <c r="L154" t="s">
        <v>108</v>
      </c>
      <c r="M154" t="s">
        <v>109</v>
      </c>
      <c r="N154" t="s">
        <v>98</v>
      </c>
    </row>
    <row r="155" spans="1:14" x14ac:dyDescent="0.35">
      <c r="A155">
        <v>7</v>
      </c>
      <c r="C155" s="5">
        <f t="shared" si="20"/>
        <v>0</v>
      </c>
      <c r="G155">
        <v>7</v>
      </c>
      <c r="H155">
        <v>7</v>
      </c>
      <c r="I155" s="5">
        <f t="shared" si="21"/>
        <v>3.125E-2</v>
      </c>
      <c r="J155" t="s">
        <v>6</v>
      </c>
      <c r="L155" t="s">
        <v>110</v>
      </c>
      <c r="M155" t="s">
        <v>77</v>
      </c>
      <c r="N155" t="s">
        <v>77</v>
      </c>
    </row>
    <row r="156" spans="1:14" ht="29" x14ac:dyDescent="0.35">
      <c r="A156">
        <v>8</v>
      </c>
      <c r="C156" s="5">
        <f t="shared" si="20"/>
        <v>0</v>
      </c>
      <c r="G156">
        <v>8</v>
      </c>
      <c r="H156">
        <v>5</v>
      </c>
      <c r="I156" s="5">
        <f t="shared" si="21"/>
        <v>2.2321428571428572E-2</v>
      </c>
      <c r="J156" s="9" t="s">
        <v>72</v>
      </c>
      <c r="K156">
        <v>1</v>
      </c>
      <c r="L156" t="s">
        <v>78</v>
      </c>
      <c r="M156" t="s">
        <v>26</v>
      </c>
      <c r="N156" t="s">
        <v>67</v>
      </c>
    </row>
    <row r="157" spans="1:14" x14ac:dyDescent="0.35">
      <c r="A157">
        <v>9</v>
      </c>
      <c r="B157">
        <v>86</v>
      </c>
      <c r="C157" s="4">
        <f t="shared" si="20"/>
        <v>0.38392857142857145</v>
      </c>
      <c r="D157" t="s">
        <v>83</v>
      </c>
      <c r="G157">
        <v>9</v>
      </c>
      <c r="H157">
        <v>31</v>
      </c>
      <c r="I157" s="3">
        <f t="shared" si="21"/>
        <v>0.13839285714285715</v>
      </c>
      <c r="J157" t="s">
        <v>73</v>
      </c>
      <c r="K157">
        <v>1</v>
      </c>
      <c r="L157" t="s">
        <v>79</v>
      </c>
      <c r="M157" t="s">
        <v>59</v>
      </c>
      <c r="N157" t="s">
        <v>80</v>
      </c>
    </row>
    <row r="158" spans="1:14" ht="43.5" x14ac:dyDescent="0.35">
      <c r="A158">
        <v>10</v>
      </c>
      <c r="B158">
        <v>24</v>
      </c>
      <c r="C158" s="4">
        <f t="shared" si="20"/>
        <v>0.10714285714285714</v>
      </c>
      <c r="D158" t="s">
        <v>18</v>
      </c>
      <c r="E158">
        <v>1</v>
      </c>
      <c r="G158">
        <v>10</v>
      </c>
      <c r="H158">
        <v>15</v>
      </c>
      <c r="I158" s="3">
        <f t="shared" si="21"/>
        <v>6.6964285714285712E-2</v>
      </c>
      <c r="J158" s="9" t="s">
        <v>116</v>
      </c>
      <c r="K158">
        <v>1</v>
      </c>
      <c r="L158" t="s">
        <v>111</v>
      </c>
      <c r="M158" t="s">
        <v>29</v>
      </c>
      <c r="N158" t="s">
        <v>86</v>
      </c>
    </row>
    <row r="159" spans="1:14" ht="29" x14ac:dyDescent="0.35">
      <c r="A159">
        <v>11</v>
      </c>
      <c r="C159" s="5"/>
      <c r="G159">
        <v>11</v>
      </c>
      <c r="H159">
        <v>6</v>
      </c>
      <c r="I159" s="5">
        <f t="shared" si="21"/>
        <v>2.6785714285714284E-2</v>
      </c>
      <c r="J159" s="9" t="s">
        <v>117</v>
      </c>
      <c r="K159">
        <v>1</v>
      </c>
      <c r="L159" t="s">
        <v>112</v>
      </c>
      <c r="M159" t="s">
        <v>48</v>
      </c>
      <c r="N159" t="s">
        <v>49</v>
      </c>
    </row>
    <row r="160" spans="1:14" ht="43.5" x14ac:dyDescent="0.35">
      <c r="C160" s="5"/>
      <c r="G160">
        <v>12</v>
      </c>
      <c r="H160">
        <v>5</v>
      </c>
      <c r="I160" s="5">
        <f t="shared" si="21"/>
        <v>2.2321428571428572E-2</v>
      </c>
      <c r="J160" s="9" t="s">
        <v>118</v>
      </c>
      <c r="K160">
        <v>1</v>
      </c>
      <c r="L160" t="s">
        <v>100</v>
      </c>
      <c r="M160" t="s">
        <v>101</v>
      </c>
      <c r="N160" t="s">
        <v>94</v>
      </c>
    </row>
    <row r="161" spans="2:14" x14ac:dyDescent="0.35">
      <c r="C161" s="5"/>
      <c r="G161">
        <v>13</v>
      </c>
      <c r="H161">
        <v>8</v>
      </c>
      <c r="I161" s="5">
        <f t="shared" si="21"/>
        <v>3.5714285714285712E-2</v>
      </c>
      <c r="J161" s="9" t="s">
        <v>6</v>
      </c>
      <c r="L161" t="s">
        <v>113</v>
      </c>
      <c r="M161" t="s">
        <v>26</v>
      </c>
      <c r="N161" t="s">
        <v>77</v>
      </c>
    </row>
    <row r="162" spans="2:14" ht="43.5" x14ac:dyDescent="0.35">
      <c r="C162" s="5"/>
      <c r="G162">
        <v>14</v>
      </c>
      <c r="H162">
        <v>7</v>
      </c>
      <c r="I162" s="3">
        <f t="shared" si="21"/>
        <v>3.125E-2</v>
      </c>
      <c r="J162" s="9" t="s">
        <v>119</v>
      </c>
      <c r="K162">
        <v>1</v>
      </c>
      <c r="L162" t="s">
        <v>99</v>
      </c>
      <c r="M162" t="s">
        <v>94</v>
      </c>
      <c r="N162" t="s">
        <v>94</v>
      </c>
    </row>
    <row r="163" spans="2:14" x14ac:dyDescent="0.35">
      <c r="C163" s="5"/>
      <c r="I163" s="5"/>
      <c r="J163" s="9"/>
    </row>
    <row r="164" spans="2:14" x14ac:dyDescent="0.35">
      <c r="B164">
        <f>SUM(B148:B158)</f>
        <v>226</v>
      </c>
      <c r="H164">
        <f>SUM(H148:H162)</f>
        <v>224</v>
      </c>
    </row>
    <row r="165" spans="2:14" x14ac:dyDescent="0.35">
      <c r="D165" t="s">
        <v>10</v>
      </c>
      <c r="E165">
        <v>224</v>
      </c>
      <c r="J165" t="s">
        <v>10</v>
      </c>
      <c r="K165">
        <v>224</v>
      </c>
    </row>
    <row r="166" spans="2:14" x14ac:dyDescent="0.35">
      <c r="D166" t="s">
        <v>15</v>
      </c>
      <c r="E166">
        <f>SUM((E153*B153)+(E158*B158))</f>
        <v>72</v>
      </c>
      <c r="F166" s="2"/>
      <c r="J166" t="s">
        <v>15</v>
      </c>
      <c r="K166">
        <f>SUM((K148*H148)+(K149*H149)+(K150*H150)+(K151*H151)+(K153*H153)+(K154*H154)+(K156*H156)+(K157*H157)+(K158*H158)+K159*H159)+(K160*H160)+(K162*H162)</f>
        <v>194</v>
      </c>
    </row>
  </sheetData>
  <mergeCells count="22">
    <mergeCell ref="A127:E127"/>
    <mergeCell ref="G127:K127"/>
    <mergeCell ref="A146:E146"/>
    <mergeCell ref="G146:K146"/>
    <mergeCell ref="A76:E76"/>
    <mergeCell ref="G76:K76"/>
    <mergeCell ref="A92:E92"/>
    <mergeCell ref="G92:K92"/>
    <mergeCell ref="A109:E109"/>
    <mergeCell ref="G109:K109"/>
    <mergeCell ref="A34:E34"/>
    <mergeCell ref="G34:K34"/>
    <mergeCell ref="A47:E47"/>
    <mergeCell ref="G47:K47"/>
    <mergeCell ref="A61:E61"/>
    <mergeCell ref="G61:K61"/>
    <mergeCell ref="A11:E11"/>
    <mergeCell ref="G11:K11"/>
    <mergeCell ref="A22:E22"/>
    <mergeCell ref="G22:K22"/>
    <mergeCell ref="A1:E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bigram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Beaman, Dan</dc:creator>
  <cp:lastModifiedBy>Beaman, Dan</cp:lastModifiedBy>
  <dcterms:created xsi:type="dcterms:W3CDTF">2019-03-06T00:58:48Z</dcterms:created>
  <dcterms:modified xsi:type="dcterms:W3CDTF">2019-03-08T04:44:12Z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