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ones/Desktop/"/>
    </mc:Choice>
  </mc:AlternateContent>
  <xr:revisionPtr revIDLastSave="0" documentId="13_ncr:1_{ECAEF620-DD0D-944F-B9BB-B138044A9D24}" xr6:coauthVersionLast="45" xr6:coauthVersionMax="45" xr10:uidLastSave="{00000000-0000-0000-0000-000000000000}"/>
  <bookViews>
    <workbookView xWindow="0" yWindow="460" windowWidth="33600" windowHeight="20540" activeTab="3" xr2:uid="{5A335EFD-D218-DE41-ABD9-7665490059A3}"/>
  </bookViews>
  <sheets>
    <sheet name="Netherlands" sheetId="1" r:id="rId1"/>
    <sheet name="Australia" sheetId="2" r:id="rId2"/>
    <sheet name="AU &amp; NL" sheetId="3" r:id="rId3"/>
    <sheet name="DE" sheetId="4" r:id="rId4"/>
    <sheet name="Sheet1" sheetId="5" r:id="rId5"/>
    <sheet name="Sheet2" sheetId="6" r:id="rId6"/>
  </sheets>
  <definedNames>
    <definedName name="_xlnm._FilterDatabase" localSheetId="1" hidden="1">Australia!$A$1:$F$51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" i="5" l="1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" i="5"/>
  <c r="K4" i="5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A32" i="4"/>
  <c r="A31" i="4" s="1"/>
  <c r="A30" i="4" s="1"/>
  <c r="A29" i="4" s="1"/>
  <c r="A28" i="4" s="1"/>
  <c r="A27" i="4" s="1"/>
  <c r="A26" i="4" s="1"/>
  <c r="A25" i="4" s="1"/>
  <c r="A24" i="4" s="1"/>
  <c r="A23" i="4" s="1"/>
  <c r="A22" i="4" s="1"/>
  <c r="A21" i="4" s="1"/>
  <c r="A20" i="4" s="1"/>
  <c r="A19" i="4" s="1"/>
  <c r="A18" i="4" s="1"/>
  <c r="A17" i="4" s="1"/>
  <c r="A16" i="4" s="1"/>
  <c r="A15" i="4" s="1"/>
  <c r="A14" i="4" s="1"/>
  <c r="A13" i="4" s="1"/>
  <c r="A12" i="4" s="1"/>
  <c r="A11" i="4" s="1"/>
  <c r="A10" i="4" s="1"/>
  <c r="A9" i="4" s="1"/>
  <c r="A8" i="4" s="1"/>
  <c r="A7" i="4" s="1"/>
  <c r="A6" i="4" s="1"/>
  <c r="A5" i="4" s="1"/>
  <c r="A4" i="4" s="1"/>
  <c r="A3" i="4" s="1"/>
  <c r="A2" i="4" s="1"/>
  <c r="A33" i="4"/>
  <c r="A2" i="5"/>
  <c r="A3" i="5" s="1"/>
  <c r="A4" i="5" s="1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P2" i="1"/>
  <c r="O2" i="1"/>
  <c r="N2" i="1"/>
  <c r="M2" i="1"/>
  <c r="L2" i="1"/>
  <c r="K2" i="1"/>
  <c r="J2" i="1"/>
  <c r="G2" i="1"/>
  <c r="F2" i="1"/>
  <c r="C2" i="1"/>
  <c r="I2" i="1"/>
  <c r="A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K34" i="4"/>
  <c r="J34" i="4"/>
  <c r="I34" i="4"/>
  <c r="I33" i="4"/>
  <c r="I32" i="4"/>
  <c r="I31" i="4"/>
  <c r="I30" i="4"/>
  <c r="I29" i="4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" i="1"/>
  <c r="K3" i="1"/>
  <c r="K4" i="1"/>
  <c r="K5" i="1"/>
  <c r="K6" i="1"/>
  <c r="K7" i="1"/>
  <c r="K8" i="1"/>
  <c r="K9" i="1"/>
  <c r="K10" i="1"/>
  <c r="K11" i="1"/>
  <c r="K12" i="1"/>
  <c r="K13" i="1"/>
  <c r="K14" i="1"/>
  <c r="F34" i="4"/>
  <c r="F5" i="4"/>
  <c r="E2" i="4"/>
  <c r="D2" i="4"/>
  <c r="I6" i="4" s="1"/>
  <c r="C2" i="4"/>
  <c r="H2" i="2"/>
  <c r="H3" i="2"/>
  <c r="G2" i="2"/>
  <c r="B2" i="2"/>
  <c r="A2" i="2"/>
  <c r="J3" i="1"/>
  <c r="G3" i="1"/>
  <c r="C3" i="1"/>
  <c r="F3" i="1"/>
  <c r="F4" i="4" l="1"/>
  <c r="I3" i="4"/>
  <c r="I7" i="4"/>
  <c r="I4" i="4"/>
  <c r="I8" i="4"/>
  <c r="F2" i="4"/>
  <c r="I9" i="4"/>
  <c r="I5" i="4"/>
  <c r="F3" i="4"/>
  <c r="I2" i="4"/>
  <c r="J2" i="4" s="1"/>
  <c r="K2" i="4" s="1"/>
  <c r="D4" i="4"/>
  <c r="D3" i="4"/>
  <c r="E3" i="4" s="1"/>
  <c r="C4" i="4"/>
  <c r="C3" i="4"/>
  <c r="K2" i="3" a="1"/>
  <c r="K2" i="3"/>
  <c r="K3" i="3" a="1"/>
  <c r="K3" i="3"/>
  <c r="I2" i="3" a="1"/>
  <c r="I2" i="3" s="1"/>
  <c r="I3" i="3" a="1"/>
  <c r="I3" i="3"/>
  <c r="G3" i="3"/>
  <c r="E2" i="3" a="1"/>
  <c r="E2" i="3" s="1"/>
  <c r="E3" i="3" a="1"/>
  <c r="E3" i="3" s="1"/>
  <c r="C2" i="3" a="1"/>
  <c r="C2" i="3" s="1"/>
  <c r="C3" i="3" a="1"/>
  <c r="C3" i="3"/>
  <c r="A3" i="3"/>
  <c r="A2" i="3" s="1"/>
  <c r="H4" i="2"/>
  <c r="H5" i="2"/>
  <c r="H6" i="2"/>
  <c r="G3" i="2"/>
  <c r="G4" i="2"/>
  <c r="G5" i="2"/>
  <c r="G6" i="2"/>
  <c r="B3" i="2"/>
  <c r="B4" i="2"/>
  <c r="B5" i="2"/>
  <c r="B6" i="2"/>
  <c r="A6" i="2"/>
  <c r="A5" i="2" s="1"/>
  <c r="A4" i="2" s="1"/>
  <c r="A3" i="2" s="1"/>
  <c r="G4" i="1"/>
  <c r="B4" i="1"/>
  <c r="L5" i="1"/>
  <c r="J5" i="1"/>
  <c r="G5" i="1"/>
  <c r="C5" i="1"/>
  <c r="J4" i="4" l="1"/>
  <c r="K4" i="4" s="1"/>
  <c r="E4" i="4"/>
  <c r="J3" i="4"/>
  <c r="K3" i="4" s="1"/>
  <c r="C4" i="1"/>
  <c r="L3" i="1"/>
  <c r="J4" i="1"/>
  <c r="L4" i="1"/>
  <c r="L6" i="1"/>
  <c r="J6" i="1"/>
  <c r="C6" i="1"/>
  <c r="G6" i="1"/>
  <c r="F7" i="1"/>
  <c r="E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34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J8" i="4" s="1"/>
  <c r="K8" i="4" s="1"/>
  <c r="D7" i="4"/>
  <c r="J7" i="4" s="1"/>
  <c r="K7" i="4" s="1"/>
  <c r="D6" i="4"/>
  <c r="D5" i="4"/>
  <c r="D33" i="4"/>
  <c r="K5" i="3" a="1"/>
  <c r="K5" i="3" s="1"/>
  <c r="K6" i="3" a="1"/>
  <c r="K6" i="3" s="1"/>
  <c r="K7" i="3" a="1"/>
  <c r="K7" i="3" s="1"/>
  <c r="K8" i="3" a="1"/>
  <c r="K8" i="3" s="1"/>
  <c r="K9" i="3" a="1"/>
  <c r="K9" i="3" s="1"/>
  <c r="K10" i="3" a="1"/>
  <c r="K10" i="3" s="1"/>
  <c r="K11" i="3" a="1"/>
  <c r="K11" i="3" s="1"/>
  <c r="K12" i="3" a="1"/>
  <c r="K12" i="3" s="1"/>
  <c r="K13" i="3" a="1"/>
  <c r="K13" i="3" s="1"/>
  <c r="K14" i="3" a="1"/>
  <c r="K14" i="3" s="1"/>
  <c r="K15" i="3" a="1"/>
  <c r="K15" i="3" s="1"/>
  <c r="K16" i="3" a="1"/>
  <c r="K16" i="3" s="1"/>
  <c r="K17" i="3" a="1"/>
  <c r="K17" i="3" s="1"/>
  <c r="K18" i="3" a="1"/>
  <c r="K18" i="3" s="1"/>
  <c r="K19" i="3" a="1"/>
  <c r="K19" i="3" s="1"/>
  <c r="K20" i="3" a="1"/>
  <c r="K20" i="3"/>
  <c r="K21" i="3" a="1"/>
  <c r="K21" i="3" s="1"/>
  <c r="K22" i="3" a="1"/>
  <c r="K22" i="3" s="1"/>
  <c r="K23" i="3" a="1"/>
  <c r="K23" i="3" s="1"/>
  <c r="K24" i="3" a="1"/>
  <c r="K24" i="3" s="1"/>
  <c r="K25" i="3" a="1"/>
  <c r="K25" i="3" s="1"/>
  <c r="K26" i="3" a="1"/>
  <c r="K26" i="3" s="1"/>
  <c r="K27" i="3" a="1"/>
  <c r="K27" i="3" s="1"/>
  <c r="K28" i="3" a="1"/>
  <c r="K28" i="3"/>
  <c r="K29" i="3" a="1"/>
  <c r="K29" i="3" s="1"/>
  <c r="K30" i="3" a="1"/>
  <c r="K30" i="3" s="1"/>
  <c r="K31" i="3" a="1"/>
  <c r="K31" i="3" s="1"/>
  <c r="K32" i="3" a="1"/>
  <c r="K32" i="3" s="1"/>
  <c r="K33" i="3" a="1"/>
  <c r="K33" i="3" s="1"/>
  <c r="K34" i="3" a="1"/>
  <c r="K34" i="3" s="1"/>
  <c r="K35" i="3" a="1"/>
  <c r="K35" i="3" s="1"/>
  <c r="K36" i="3" a="1"/>
  <c r="K36" i="3"/>
  <c r="K37" i="3" a="1"/>
  <c r="K37" i="3" s="1"/>
  <c r="K38" i="3" a="1"/>
  <c r="K38" i="3" s="1"/>
  <c r="K39" i="3" a="1"/>
  <c r="K39" i="3" s="1"/>
  <c r="K40" i="3" a="1"/>
  <c r="K40" i="3" s="1"/>
  <c r="K41" i="3" a="1"/>
  <c r="K41" i="3" s="1"/>
  <c r="K42" i="3" a="1"/>
  <c r="K42" i="3" s="1"/>
  <c r="K43" i="3" a="1"/>
  <c r="K43" i="3" s="1"/>
  <c r="K44" i="3" a="1"/>
  <c r="K44" i="3"/>
  <c r="K45" i="3" a="1"/>
  <c r="K45" i="3" s="1"/>
  <c r="K46" i="3" a="1"/>
  <c r="K46" i="3" s="1"/>
  <c r="K47" i="3" a="1"/>
  <c r="K47" i="3" s="1"/>
  <c r="K48" i="3" a="1"/>
  <c r="K48" i="3" s="1"/>
  <c r="K49" i="3" a="1"/>
  <c r="K49" i="3" s="1"/>
  <c r="K50" i="3" a="1"/>
  <c r="K50" i="3" s="1"/>
  <c r="K4" i="3" a="1"/>
  <c r="K4" i="3" s="1"/>
  <c r="I5" i="3" a="1"/>
  <c r="I5" i="3" s="1"/>
  <c r="I6" i="3" a="1"/>
  <c r="I6" i="3" s="1"/>
  <c r="I7" i="3" a="1"/>
  <c r="I7" i="3" s="1"/>
  <c r="I8" i="3" a="1"/>
  <c r="I8" i="3" s="1"/>
  <c r="I9" i="3" a="1"/>
  <c r="I9" i="3" s="1"/>
  <c r="I10" i="3" a="1"/>
  <c r="I10" i="3" s="1"/>
  <c r="I11" i="3" a="1"/>
  <c r="I11" i="3" s="1"/>
  <c r="I12" i="3" a="1"/>
  <c r="I12" i="3"/>
  <c r="I13" i="3" a="1"/>
  <c r="I13" i="3" s="1"/>
  <c r="I14" i="3" a="1"/>
  <c r="I14" i="3" s="1"/>
  <c r="I15" i="3" a="1"/>
  <c r="I15" i="3" s="1"/>
  <c r="I16" i="3" a="1"/>
  <c r="I16" i="3" s="1"/>
  <c r="I17" i="3" a="1"/>
  <c r="I17" i="3" s="1"/>
  <c r="I18" i="3" a="1"/>
  <c r="I18" i="3" s="1"/>
  <c r="I19" i="3" a="1"/>
  <c r="I19" i="3" s="1"/>
  <c r="I20" i="3" a="1"/>
  <c r="I20" i="3"/>
  <c r="I21" i="3" a="1"/>
  <c r="I21" i="3" s="1"/>
  <c r="I22" i="3" a="1"/>
  <c r="I22" i="3" s="1"/>
  <c r="I23" i="3" a="1"/>
  <c r="I23" i="3" s="1"/>
  <c r="I24" i="3" a="1"/>
  <c r="I24" i="3" s="1"/>
  <c r="I25" i="3" a="1"/>
  <c r="I25" i="3" s="1"/>
  <c r="I26" i="3" a="1"/>
  <c r="I26" i="3" s="1"/>
  <c r="I27" i="3" a="1"/>
  <c r="I27" i="3" s="1"/>
  <c r="I28" i="3" a="1"/>
  <c r="I28" i="3"/>
  <c r="I29" i="3" a="1"/>
  <c r="I29" i="3" s="1"/>
  <c r="I30" i="3" a="1"/>
  <c r="I30" i="3" s="1"/>
  <c r="I31" i="3" a="1"/>
  <c r="I31" i="3" s="1"/>
  <c r="I32" i="3" a="1"/>
  <c r="I32" i="3" s="1"/>
  <c r="I33" i="3" a="1"/>
  <c r="I33" i="3" s="1"/>
  <c r="I34" i="3" a="1"/>
  <c r="I34" i="3" s="1"/>
  <c r="I35" i="3" a="1"/>
  <c r="I35" i="3" s="1"/>
  <c r="I36" i="3" a="1"/>
  <c r="I36" i="3"/>
  <c r="I37" i="3" a="1"/>
  <c r="I37" i="3" s="1"/>
  <c r="I38" i="3" a="1"/>
  <c r="I38" i="3" s="1"/>
  <c r="I39" i="3" a="1"/>
  <c r="I39" i="3" s="1"/>
  <c r="I40" i="3" a="1"/>
  <c r="I40" i="3" s="1"/>
  <c r="I41" i="3" a="1"/>
  <c r="I41" i="3" s="1"/>
  <c r="I42" i="3" a="1"/>
  <c r="I42" i="3" s="1"/>
  <c r="I43" i="3" a="1"/>
  <c r="I43" i="3" s="1"/>
  <c r="I44" i="3" a="1"/>
  <c r="I44" i="3"/>
  <c r="I45" i="3" a="1"/>
  <c r="I45" i="3" s="1"/>
  <c r="I46" i="3" a="1"/>
  <c r="I46" i="3" s="1"/>
  <c r="I47" i="3" a="1"/>
  <c r="I47" i="3" s="1"/>
  <c r="I48" i="3" a="1"/>
  <c r="I48" i="3" s="1"/>
  <c r="I49" i="3" a="1"/>
  <c r="I49" i="3" s="1"/>
  <c r="I50" i="3" a="1"/>
  <c r="I50" i="3" s="1"/>
  <c r="I4" i="3" a="1"/>
  <c r="I4" i="3" s="1"/>
  <c r="C4" i="3" a="1"/>
  <c r="C4" i="3" s="1"/>
  <c r="E8" i="3" a="1"/>
  <c r="E8" i="3" s="1"/>
  <c r="E9" i="3" a="1"/>
  <c r="E9" i="3" s="1"/>
  <c r="E10" i="3" a="1"/>
  <c r="E10" i="3" s="1"/>
  <c r="E11" i="3" a="1"/>
  <c r="E11" i="3"/>
  <c r="E12" i="3" a="1"/>
  <c r="E12" i="3" s="1"/>
  <c r="E13" i="3" a="1"/>
  <c r="E13" i="3" s="1"/>
  <c r="E14" i="3" a="1"/>
  <c r="E14" i="3" s="1"/>
  <c r="E15" i="3" a="1"/>
  <c r="E15" i="3" s="1"/>
  <c r="E16" i="3" a="1"/>
  <c r="E16" i="3" s="1"/>
  <c r="E17" i="3" a="1"/>
  <c r="E17" i="3" s="1"/>
  <c r="E18" i="3" a="1"/>
  <c r="E18" i="3" s="1"/>
  <c r="E19" i="3" a="1"/>
  <c r="E19" i="3"/>
  <c r="E20" i="3" a="1"/>
  <c r="E20" i="3" s="1"/>
  <c r="E21" i="3" a="1"/>
  <c r="E21" i="3" s="1"/>
  <c r="E22" i="3" a="1"/>
  <c r="E22" i="3" s="1"/>
  <c r="E23" i="3" a="1"/>
  <c r="E23" i="3" s="1"/>
  <c r="E24" i="3" a="1"/>
  <c r="E24" i="3" s="1"/>
  <c r="E25" i="3" a="1"/>
  <c r="E25" i="3"/>
  <c r="E26" i="3" a="1"/>
  <c r="E26" i="3" s="1"/>
  <c r="E27" i="3" a="1"/>
  <c r="E27" i="3" s="1"/>
  <c r="E28" i="3" a="1"/>
  <c r="E28" i="3" s="1"/>
  <c r="E29" i="3" a="1"/>
  <c r="E29" i="3" s="1"/>
  <c r="E30" i="3" a="1"/>
  <c r="E30" i="3" s="1"/>
  <c r="E31" i="3" a="1"/>
  <c r="E31" i="3" s="1"/>
  <c r="E32" i="3" a="1"/>
  <c r="E32" i="3" s="1"/>
  <c r="E33" i="3" a="1"/>
  <c r="E33" i="3"/>
  <c r="E34" i="3" a="1"/>
  <c r="E34" i="3" s="1"/>
  <c r="E35" i="3" a="1"/>
  <c r="E35" i="3" s="1"/>
  <c r="E36" i="3" a="1"/>
  <c r="E36" i="3" s="1"/>
  <c r="E37" i="3" a="1"/>
  <c r="E37" i="3" s="1"/>
  <c r="E38" i="3" a="1"/>
  <c r="E38" i="3" s="1"/>
  <c r="E39" i="3" a="1"/>
  <c r="E39" i="3"/>
  <c r="E40" i="3" a="1"/>
  <c r="E40" i="3" s="1"/>
  <c r="E41" i="3" a="1"/>
  <c r="E41" i="3" s="1"/>
  <c r="E42" i="3" a="1"/>
  <c r="E42" i="3" s="1"/>
  <c r="E43" i="3" a="1"/>
  <c r="E43" i="3"/>
  <c r="E44" i="3" a="1"/>
  <c r="E44" i="3" s="1"/>
  <c r="E45" i="3" a="1"/>
  <c r="E45" i="3" s="1"/>
  <c r="E46" i="3" a="1"/>
  <c r="E46" i="3" s="1"/>
  <c r="E47" i="3" a="1"/>
  <c r="E47" i="3" s="1"/>
  <c r="E48" i="3" a="1"/>
  <c r="E48" i="3" s="1"/>
  <c r="E49" i="3" a="1"/>
  <c r="E49" i="3"/>
  <c r="E50" i="3" a="1"/>
  <c r="E50" i="3" s="1"/>
  <c r="C28" i="3" a="1"/>
  <c r="C28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/>
  <c r="C18" i="3" a="1"/>
  <c r="C18" i="3" s="1"/>
  <c r="C19" i="3" a="1"/>
  <c r="C19" i="3" s="1"/>
  <c r="C20" i="3" a="1"/>
  <c r="C20" i="3" s="1"/>
  <c r="C21" i="3" a="1"/>
  <c r="C21" i="3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/>
  <c r="C29" i="3" a="1"/>
  <c r="C29" i="3" s="1"/>
  <c r="C30" i="3" a="1"/>
  <c r="C30" i="3" s="1"/>
  <c r="C31" i="3" a="1"/>
  <c r="C31" i="3"/>
  <c r="C32" i="3" a="1"/>
  <c r="C32" i="3" s="1"/>
  <c r="C33" i="3" a="1"/>
  <c r="C33" i="3" s="1"/>
  <c r="C34" i="3" a="1"/>
  <c r="C34" i="3" s="1"/>
  <c r="C35" i="3" a="1"/>
  <c r="C35" i="3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/>
  <c r="C48" i="3" a="1"/>
  <c r="C48" i="3" s="1"/>
  <c r="C49" i="3" a="1"/>
  <c r="C49" i="3" s="1"/>
  <c r="C50" i="3" a="1"/>
  <c r="C50" i="3" s="1"/>
  <c r="C5" i="3" a="1"/>
  <c r="C5" i="3" s="1"/>
  <c r="G7" i="3"/>
  <c r="G5" i="3"/>
  <c r="D7" i="3"/>
  <c r="E6" i="3" s="1" a="1"/>
  <c r="E6" i="3" s="1"/>
  <c r="D5" i="3"/>
  <c r="A8" i="3"/>
  <c r="A7" i="3" s="1"/>
  <c r="A6" i="3" s="1"/>
  <c r="A5" i="3" s="1"/>
  <c r="A4" i="3" s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7" i="1"/>
  <c r="G8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E5" i="4" l="1"/>
  <c r="I12" i="4"/>
  <c r="J12" i="4" s="1"/>
  <c r="K12" i="4" s="1"/>
  <c r="F8" i="4"/>
  <c r="E9" i="4"/>
  <c r="I16" i="4"/>
  <c r="J16" i="4" s="1"/>
  <c r="K16" i="4" s="1"/>
  <c r="F12" i="4"/>
  <c r="E13" i="4"/>
  <c r="I20" i="4"/>
  <c r="J20" i="4" s="1"/>
  <c r="K20" i="4" s="1"/>
  <c r="F16" i="4"/>
  <c r="E17" i="4"/>
  <c r="I24" i="4"/>
  <c r="J24" i="4" s="1"/>
  <c r="K24" i="4" s="1"/>
  <c r="F20" i="4"/>
  <c r="E21" i="4"/>
  <c r="I28" i="4"/>
  <c r="J28" i="4" s="1"/>
  <c r="K28" i="4" s="1"/>
  <c r="F24" i="4"/>
  <c r="E25" i="4"/>
  <c r="F28" i="4"/>
  <c r="E29" i="4"/>
  <c r="J29" i="4"/>
  <c r="K29" i="4" s="1"/>
  <c r="F32" i="4"/>
  <c r="J9" i="4"/>
  <c r="K9" i="4" s="1"/>
  <c r="J5" i="4"/>
  <c r="K5" i="4" s="1"/>
  <c r="E6" i="4"/>
  <c r="I13" i="4"/>
  <c r="J13" i="4" s="1"/>
  <c r="K13" i="4" s="1"/>
  <c r="F9" i="4"/>
  <c r="J6" i="4"/>
  <c r="K6" i="4" s="1"/>
  <c r="E10" i="4"/>
  <c r="I17" i="4"/>
  <c r="J17" i="4" s="1"/>
  <c r="K17" i="4" s="1"/>
  <c r="F13" i="4"/>
  <c r="E14" i="4"/>
  <c r="I21" i="4"/>
  <c r="J21" i="4" s="1"/>
  <c r="K21" i="4" s="1"/>
  <c r="F17" i="4"/>
  <c r="E18" i="4"/>
  <c r="I25" i="4"/>
  <c r="J25" i="4" s="1"/>
  <c r="K25" i="4" s="1"/>
  <c r="F21" i="4"/>
  <c r="E22" i="4"/>
  <c r="F25" i="4"/>
  <c r="E26" i="4"/>
  <c r="F29" i="4"/>
  <c r="E30" i="4"/>
  <c r="J30" i="4"/>
  <c r="K30" i="4" s="1"/>
  <c r="E7" i="4"/>
  <c r="I14" i="4"/>
  <c r="J14" i="4" s="1"/>
  <c r="K14" i="4" s="1"/>
  <c r="F10" i="4"/>
  <c r="E11" i="4"/>
  <c r="I18" i="4"/>
  <c r="J18" i="4" s="1"/>
  <c r="K18" i="4" s="1"/>
  <c r="F14" i="4"/>
  <c r="E15" i="4"/>
  <c r="I22" i="4"/>
  <c r="J22" i="4" s="1"/>
  <c r="K22" i="4" s="1"/>
  <c r="F18" i="4"/>
  <c r="E19" i="4"/>
  <c r="I26" i="4"/>
  <c r="J26" i="4" s="1"/>
  <c r="K26" i="4" s="1"/>
  <c r="F22" i="4"/>
  <c r="E23" i="4"/>
  <c r="F26" i="4"/>
  <c r="E27" i="4"/>
  <c r="F30" i="4"/>
  <c r="E31" i="4"/>
  <c r="J31" i="4"/>
  <c r="K31" i="4" s="1"/>
  <c r="F6" i="4"/>
  <c r="I11" i="4"/>
  <c r="J11" i="4" s="1"/>
  <c r="K11" i="4" s="1"/>
  <c r="E33" i="4"/>
  <c r="J33" i="4"/>
  <c r="K33" i="4" s="1"/>
  <c r="E8" i="4"/>
  <c r="F11" i="4"/>
  <c r="I15" i="4"/>
  <c r="J15" i="4" s="1"/>
  <c r="K15" i="4" s="1"/>
  <c r="E12" i="4"/>
  <c r="F15" i="4"/>
  <c r="I19" i="4"/>
  <c r="J19" i="4" s="1"/>
  <c r="K19" i="4" s="1"/>
  <c r="E16" i="4"/>
  <c r="F19" i="4"/>
  <c r="I23" i="4"/>
  <c r="J23" i="4" s="1"/>
  <c r="K23" i="4" s="1"/>
  <c r="E20" i="4"/>
  <c r="F23" i="4"/>
  <c r="I27" i="4"/>
  <c r="J27" i="4" s="1"/>
  <c r="K27" i="4" s="1"/>
  <c r="E24" i="4"/>
  <c r="F27" i="4"/>
  <c r="E28" i="4"/>
  <c r="F31" i="4"/>
  <c r="E32" i="4"/>
  <c r="F33" i="4"/>
  <c r="J32" i="4"/>
  <c r="K32" i="4" s="1"/>
  <c r="I10" i="4"/>
  <c r="J10" i="4" s="1"/>
  <c r="K10" i="4" s="1"/>
  <c r="F7" i="4"/>
  <c r="E5" i="3" a="1"/>
  <c r="E5" i="3" s="1"/>
  <c r="D4" i="3"/>
  <c r="E4" i="3" s="1" a="1"/>
  <c r="E4" i="3" s="1"/>
  <c r="E7" i="3" a="1"/>
  <c r="E7" i="3" s="1"/>
  <c r="J7" i="1"/>
  <c r="I7" i="1"/>
  <c r="I6" i="1" s="1"/>
  <c r="I5" i="1" s="1"/>
  <c r="G7" i="1"/>
  <c r="L7" i="1" l="1"/>
  <c r="L8" i="1"/>
  <c r="J8" i="1"/>
  <c r="H7" i="2"/>
  <c r="H8" i="2"/>
  <c r="G7" i="2"/>
  <c r="G8" i="2"/>
  <c r="B7" i="2"/>
  <c r="B8" i="2"/>
  <c r="A8" i="2"/>
  <c r="A7" i="2" s="1"/>
  <c r="J9" i="1" l="1"/>
  <c r="I9" i="1"/>
  <c r="F9" i="1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9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10" i="2"/>
  <c r="B11" i="2"/>
  <c r="B12" i="2"/>
  <c r="B13" i="2"/>
  <c r="B14" i="2"/>
  <c r="B9" i="2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O31" i="1" s="1"/>
  <c r="L32" i="1"/>
  <c r="J10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O24" i="1" l="1"/>
  <c r="O20" i="1"/>
  <c r="O16" i="1"/>
  <c r="O12" i="1"/>
  <c r="O27" i="1"/>
  <c r="O23" i="1"/>
  <c r="O19" i="1"/>
  <c r="O15" i="1"/>
  <c r="O11" i="1"/>
  <c r="O26" i="1"/>
  <c r="O22" i="1"/>
  <c r="O18" i="1"/>
  <c r="O14" i="1"/>
  <c r="O10" i="1"/>
  <c r="O25" i="1"/>
  <c r="O21" i="1"/>
  <c r="O17" i="1"/>
  <c r="O13" i="1"/>
  <c r="O29" i="1"/>
  <c r="O30" i="1"/>
  <c r="O28" i="1"/>
  <c r="L9" i="1"/>
  <c r="O3" i="1" s="1"/>
  <c r="G9" i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10" i="2"/>
  <c r="A9" i="2" s="1"/>
  <c r="A11" i="1"/>
  <c r="A13" i="1"/>
  <c r="A10" i="1" l="1"/>
  <c r="A14" i="1"/>
  <c r="O9" i="1"/>
  <c r="O8" i="1"/>
  <c r="O4" i="1"/>
  <c r="O7" i="1"/>
  <c r="O5" i="1"/>
  <c r="O6" i="1"/>
  <c r="A15" i="1" l="1"/>
  <c r="A9" i="1"/>
  <c r="A8" i="1" l="1"/>
  <c r="A16" i="1"/>
  <c r="A17" i="1" l="1"/>
  <c r="A7" i="1"/>
  <c r="A6" i="1" l="1"/>
  <c r="A18" i="1"/>
  <c r="A5" i="1" l="1"/>
  <c r="A19" i="1"/>
  <c r="A20" i="1" l="1"/>
  <c r="A4" i="1"/>
  <c r="A21" i="1" l="1"/>
  <c r="A3" i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<sst xmlns="http://schemas.openxmlformats.org/spreadsheetml/2006/main" count="213" uniqueCount="61">
  <si>
    <t>date</t>
  </si>
  <si>
    <t>new_cases</t>
  </si>
  <si>
    <t>total_cases</t>
  </si>
  <si>
    <t>new_deaths</t>
  </si>
  <si>
    <t>total_deaths</t>
  </si>
  <si>
    <t>Confirmed</t>
  </si>
  <si>
    <t>Recovered</t>
  </si>
  <si>
    <t>Deaths</t>
  </si>
  <si>
    <t>Existing</t>
  </si>
  <si>
    <t>New Cases AU</t>
  </si>
  <si>
    <t>New Cases NL</t>
  </si>
  <si>
    <t>Total Cases AU</t>
  </si>
  <si>
    <t>Total Cases NL</t>
  </si>
  <si>
    <t>Daily Deaths NL</t>
  </si>
  <si>
    <t>Total Deaths NL</t>
  </si>
  <si>
    <t>Daily Deaths AU</t>
  </si>
  <si>
    <t>case fatality ratio</t>
  </si>
  <si>
    <t>daily increase rate</t>
  </si>
  <si>
    <t>average daily increase</t>
  </si>
  <si>
    <t>New cases</t>
  </si>
  <si>
    <t>fatality rate</t>
  </si>
  <si>
    <t>daily increase std</t>
  </si>
  <si>
    <t>log(total_cases)</t>
  </si>
  <si>
    <t>total cases</t>
  </si>
  <si>
    <t>total deaths</t>
  </si>
  <si>
    <t>new cases</t>
  </si>
  <si>
    <t>new deaths</t>
  </si>
  <si>
    <t>log total cases</t>
  </si>
  <si>
    <t>log new cases</t>
  </si>
  <si>
    <t>Date</t>
  </si>
  <si>
    <t>log(new cases NL)</t>
  </si>
  <si>
    <t>log(total cases NL)</t>
  </si>
  <si>
    <t>Log(new cases AU)</t>
  </si>
  <si>
    <t>log(total cases AU)</t>
  </si>
  <si>
    <t>log(new_cases)</t>
  </si>
  <si>
    <t>log(average new cases)</t>
  </si>
  <si>
    <t>doubling time</t>
  </si>
  <si>
    <t>Growth Rate</t>
  </si>
  <si>
    <t>Log(Growth Rate)</t>
  </si>
  <si>
    <t>average daily increase rate</t>
  </si>
  <si>
    <t>Doubling Time</t>
  </si>
  <si>
    <t>new cases per 100k</t>
  </si>
  <si>
    <t>averaged cases/100k</t>
  </si>
  <si>
    <t>new cases NL</t>
  </si>
  <si>
    <t>total cases NL</t>
  </si>
  <si>
    <t>new cases AU</t>
  </si>
  <si>
    <t>total cases AU</t>
  </si>
  <si>
    <t>new cases DE</t>
  </si>
  <si>
    <t>total cases DE</t>
  </si>
  <si>
    <t>log(NL new cases / last week)</t>
  </si>
  <si>
    <t>log(NL Total cases)</t>
  </si>
  <si>
    <t>log(AU new cases / last week)</t>
  </si>
  <si>
    <t>log(AU Total cases)</t>
  </si>
  <si>
    <t>log(DE new cases / last week)</t>
  </si>
  <si>
    <t>log(DE Total cases)</t>
  </si>
  <si>
    <t>Germany</t>
  </si>
  <si>
    <t>Australia</t>
  </si>
  <si>
    <t>Netherlands</t>
  </si>
  <si>
    <t>log_total_cases</t>
  </si>
  <si>
    <t>log_new_cases_past_week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</si>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</sst>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22222"/>
      <name val="Arial"/>
      <family val="2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4" fillId="0" borderId="0" xfId="0" applyFont="1"/>
    <xf numFmtId="3" fontId="4" fillId="0" borderId="0" xfId="0" applyNumberFormat="1" applyFont="1"/>
    <xf numFmtId="0" fontId="0" fillId="0" borderId="0" xfId="0" applyFont="1"/>
    <xf numFmtId="14" fontId="0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1" fontId="2" fillId="0" borderId="0" xfId="0" applyNumberFormat="1" applyFont="1"/>
    <xf numFmtId="1" fontId="5" fillId="0" borderId="0" xfId="0" applyNumberFormat="1" applyFont="1"/>
    <xf numFmtId="0" fontId="5" fillId="0" borderId="0" xfId="0" applyFont="1"/>
    <xf numFmtId="2" fontId="5" fillId="0" borderId="0" xfId="0" applyNumberFormat="1" applyFont="1"/>
    <xf numFmtId="0" fontId="6" fillId="0" borderId="0" xfId="0" applyFont="1"/>
    <xf numFmtId="2" fontId="6" fillId="0" borderId="0" xfId="0" applyNumberFormat="1" applyFont="1"/>
    <xf numFmtId="1" fontId="6" fillId="0" borderId="0" xfId="0" applyNumberFormat="1" applyFont="1"/>
    <xf numFmtId="1" fontId="0" fillId="0" borderId="0" xfId="0" applyNumberFormat="1" applyFont="1" applyFill="1"/>
    <xf numFmtId="1" fontId="6" fillId="0" borderId="0" xfId="1" applyNumberFormat="1" applyFont="1"/>
    <xf numFmtId="4" fontId="5" fillId="0" borderId="0" xfId="0" applyNumberFormat="1" applyFont="1"/>
    <xf numFmtId="1" fontId="6" fillId="0" borderId="0" xfId="0" applyNumberFormat="1" applyFont="1" applyFill="1"/>
    <xf numFmtId="14" fontId="6" fillId="0" borderId="0" xfId="0" applyNumberFormat="1" applyFont="1"/>
    <xf numFmtId="2" fontId="0" fillId="0" borderId="0" xfId="0" applyNumberFormat="1"/>
    <xf numFmtId="1" fontId="0" fillId="0" borderId="0" xfId="0" applyNumberFormat="1"/>
    <xf numFmtId="2" fontId="2" fillId="0" borderId="0" xfId="0" applyNumberFormat="1" applyFont="1"/>
    <xf numFmtId="3" fontId="0" fillId="0" borderId="0" xfId="0" applyNumberFormat="1"/>
    <xf numFmtId="2" fontId="6" fillId="0" borderId="0" xfId="1" applyNumberFormat="1" applyFont="1"/>
    <xf numFmtId="2" fontId="4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NL Corona</a:t>
            </a:r>
            <a:r>
              <a:rPr lang="en-GB" baseline="0"/>
              <a:t> Virus  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Netherlands!$B$1</c:f>
              <c:strCache>
                <c:ptCount val="1"/>
                <c:pt idx="0">
                  <c:v>new_cases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Netherlands!$B$2:$B$47</c:f>
              <c:numCache>
                <c:formatCode>General</c:formatCode>
                <c:ptCount val="46"/>
                <c:pt idx="0">
                  <c:v>1159</c:v>
                </c:pt>
                <c:pt idx="1">
                  <c:v>1172</c:v>
                </c:pt>
                <c:pt idx="2">
                  <c:v>1019</c:v>
                </c:pt>
                <c:pt idx="3">
                  <c:v>852</c:v>
                </c:pt>
                <c:pt idx="4">
                  <c:v>811</c:v>
                </c:pt>
                <c:pt idx="5">
                  <c:v>545</c:v>
                </c:pt>
                <c:pt idx="6">
                  <c:v>573</c:v>
                </c:pt>
                <c:pt idx="7">
                  <c:v>637</c:v>
                </c:pt>
                <c:pt idx="8">
                  <c:v>534</c:v>
                </c:pt>
                <c:pt idx="9">
                  <c:v>409</c:v>
                </c:pt>
                <c:pt idx="10">
                  <c:v>346</c:v>
                </c:pt>
                <c:pt idx="11">
                  <c:v>292</c:v>
                </c:pt>
                <c:pt idx="12">
                  <c:v>278</c:v>
                </c:pt>
                <c:pt idx="13">
                  <c:v>176</c:v>
                </c:pt>
                <c:pt idx="14">
                  <c:v>155</c:v>
                </c:pt>
                <c:pt idx="15">
                  <c:v>190</c:v>
                </c:pt>
                <c:pt idx="16">
                  <c:v>111</c:v>
                </c:pt>
                <c:pt idx="17">
                  <c:v>121</c:v>
                </c:pt>
                <c:pt idx="18">
                  <c:v>61</c:v>
                </c:pt>
                <c:pt idx="19">
                  <c:v>56</c:v>
                </c:pt>
                <c:pt idx="20">
                  <c:v>77</c:v>
                </c:pt>
                <c:pt idx="21">
                  <c:v>60</c:v>
                </c:pt>
                <c:pt idx="22">
                  <c:v>46</c:v>
                </c:pt>
                <c:pt idx="23">
                  <c:v>44</c:v>
                </c:pt>
                <c:pt idx="24">
                  <c:v>15</c:v>
                </c:pt>
                <c:pt idx="25">
                  <c:v>6</c:v>
                </c:pt>
                <c:pt idx="26">
                  <c:v>3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4-584B-B4C7-8D8C3C3CA1F8}"/>
            </c:ext>
          </c:extLst>
        </c:ser>
        <c:ser>
          <c:idx val="1"/>
          <c:order val="1"/>
          <c:tx>
            <c:strRef>
              <c:f>Netherlands!$F$1</c:f>
              <c:strCache>
                <c:ptCount val="1"/>
                <c:pt idx="0">
                  <c:v>total_cases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Netherlands!$F$2:$F$47</c:f>
              <c:numCache>
                <c:formatCode>0</c:formatCode>
                <c:ptCount val="46"/>
                <c:pt idx="0">
                  <c:v>9762</c:v>
                </c:pt>
                <c:pt idx="1">
                  <c:v>8603</c:v>
                </c:pt>
                <c:pt idx="2">
                  <c:v>7431</c:v>
                </c:pt>
                <c:pt idx="3">
                  <c:v>6412</c:v>
                </c:pt>
                <c:pt idx="4">
                  <c:v>5560</c:v>
                </c:pt>
                <c:pt idx="5">
                  <c:v>4749</c:v>
                </c:pt>
                <c:pt idx="6">
                  <c:v>4204</c:v>
                </c:pt>
                <c:pt idx="7">
                  <c:v>3631</c:v>
                </c:pt>
                <c:pt idx="8">
                  <c:v>2994</c:v>
                </c:pt>
                <c:pt idx="9">
                  <c:v>2460</c:v>
                </c:pt>
                <c:pt idx="10">
                  <c:v>2051</c:v>
                </c:pt>
                <c:pt idx="11">
                  <c:v>1705</c:v>
                </c:pt>
                <c:pt idx="12">
                  <c:v>1413</c:v>
                </c:pt>
                <c:pt idx="13">
                  <c:v>1135</c:v>
                </c:pt>
                <c:pt idx="14">
                  <c:v>959</c:v>
                </c:pt>
                <c:pt idx="15">
                  <c:v>804</c:v>
                </c:pt>
                <c:pt idx="16">
                  <c:v>614</c:v>
                </c:pt>
                <c:pt idx="17">
                  <c:v>503</c:v>
                </c:pt>
                <c:pt idx="18">
                  <c:v>382</c:v>
                </c:pt>
                <c:pt idx="19">
                  <c:v>321</c:v>
                </c:pt>
                <c:pt idx="20">
                  <c:v>265</c:v>
                </c:pt>
                <c:pt idx="21">
                  <c:v>188</c:v>
                </c:pt>
                <c:pt idx="22">
                  <c:v>128</c:v>
                </c:pt>
                <c:pt idx="23">
                  <c:v>82</c:v>
                </c:pt>
                <c:pt idx="24">
                  <c:v>38</c:v>
                </c:pt>
                <c:pt idx="25">
                  <c:v>24</c:v>
                </c:pt>
                <c:pt idx="26">
                  <c:v>10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C34-584B-B4C7-8D8C3C3CA1F8}"/>
            </c:ext>
          </c:extLst>
        </c:ser>
        <c:ser>
          <c:idx val="2"/>
          <c:order val="2"/>
          <c:tx>
            <c:strRef>
              <c:f>Netherlands!$H$1</c:f>
              <c:strCache>
                <c:ptCount val="1"/>
                <c:pt idx="0">
                  <c:v>new_deaths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Netherlands!$H$2:$H$47</c:f>
              <c:numCache>
                <c:formatCode>0</c:formatCode>
                <c:ptCount val="46"/>
                <c:pt idx="0">
                  <c:v>93</c:v>
                </c:pt>
                <c:pt idx="1">
                  <c:v>112</c:v>
                </c:pt>
                <c:pt idx="2">
                  <c:v>78</c:v>
                </c:pt>
                <c:pt idx="3">
                  <c:v>80</c:v>
                </c:pt>
                <c:pt idx="4">
                  <c:v>63</c:v>
                </c:pt>
                <c:pt idx="5">
                  <c:v>34</c:v>
                </c:pt>
                <c:pt idx="6">
                  <c:v>43</c:v>
                </c:pt>
                <c:pt idx="7">
                  <c:v>30</c:v>
                </c:pt>
                <c:pt idx="8">
                  <c:v>30</c:v>
                </c:pt>
                <c:pt idx="9">
                  <c:v>18</c:v>
                </c:pt>
                <c:pt idx="10">
                  <c:v>15</c:v>
                </c:pt>
                <c:pt idx="11">
                  <c:v>19</c:v>
                </c:pt>
                <c:pt idx="12">
                  <c:v>4</c:v>
                </c:pt>
                <c:pt idx="13">
                  <c:v>8</c:v>
                </c:pt>
                <c:pt idx="14">
                  <c:v>2</c:v>
                </c:pt>
                <c:pt idx="15">
                  <c:v>5</c:v>
                </c:pt>
                <c:pt idx="16">
                  <c:v>0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2</c:v>
                </c:pt>
                <c:pt idx="21">
                  <c:v>0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C34-584B-B4C7-8D8C3C3CA1F8}"/>
            </c:ext>
          </c:extLst>
        </c:ser>
        <c:ser>
          <c:idx val="3"/>
          <c:order val="3"/>
          <c:tx>
            <c:strRef>
              <c:f>Netherlands!$I$1</c:f>
              <c:strCache>
                <c:ptCount val="1"/>
                <c:pt idx="0">
                  <c:v>total_deaths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Netherlands!$I$2:$I$47</c:f>
              <c:numCache>
                <c:formatCode>0</c:formatCode>
                <c:ptCount val="46"/>
                <c:pt idx="0">
                  <c:v>639</c:v>
                </c:pt>
                <c:pt idx="1">
                  <c:v>546</c:v>
                </c:pt>
                <c:pt idx="2">
                  <c:v>434</c:v>
                </c:pt>
                <c:pt idx="3">
                  <c:v>356</c:v>
                </c:pt>
                <c:pt idx="4">
                  <c:v>276</c:v>
                </c:pt>
                <c:pt idx="5">
                  <c:v>213</c:v>
                </c:pt>
                <c:pt idx="6">
                  <c:v>179</c:v>
                </c:pt>
                <c:pt idx="7">
                  <c:v>136</c:v>
                </c:pt>
                <c:pt idx="8">
                  <c:v>106</c:v>
                </c:pt>
                <c:pt idx="9">
                  <c:v>76</c:v>
                </c:pt>
                <c:pt idx="10">
                  <c:v>58</c:v>
                </c:pt>
                <c:pt idx="11">
                  <c:v>43</c:v>
                </c:pt>
                <c:pt idx="12">
                  <c:v>24</c:v>
                </c:pt>
                <c:pt idx="13">
                  <c:v>20</c:v>
                </c:pt>
                <c:pt idx="14">
                  <c:v>12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C34-584B-B4C7-8D8C3C3CA1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157263"/>
        <c:axId val="1776190735"/>
      </c:lineChart>
      <c:dateAx>
        <c:axId val="1774157263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190735"/>
        <c:crosses val="autoZero"/>
        <c:auto val="1"/>
        <c:lblOffset val="100"/>
        <c:baseTimeUnit val="days"/>
      </c:dateAx>
      <c:valAx>
        <c:axId val="1776190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157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Netherlands!$J$1</c:f>
              <c:strCache>
                <c:ptCount val="1"/>
                <c:pt idx="0">
                  <c:v>case fatality ratio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Netherlands!$J$2:$J$47</c:f>
              <c:numCache>
                <c:formatCode>0.00</c:formatCode>
                <c:ptCount val="46"/>
                <c:pt idx="0">
                  <c:v>8.0241587575496105</c:v>
                </c:pt>
                <c:pt idx="1">
                  <c:v>9.5563139931740615</c:v>
                </c:pt>
                <c:pt idx="2">
                  <c:v>7.654563297350343</c:v>
                </c:pt>
                <c:pt idx="3">
                  <c:v>9.3896713615023462</c:v>
                </c:pt>
                <c:pt idx="4">
                  <c:v>7.7681874229346484</c:v>
                </c:pt>
                <c:pt idx="5">
                  <c:v>6.238532110091743</c:v>
                </c:pt>
                <c:pt idx="6">
                  <c:v>7.504363001745201</c:v>
                </c:pt>
                <c:pt idx="7">
                  <c:v>4.7095761381475674</c:v>
                </c:pt>
                <c:pt idx="8">
                  <c:v>5.6179775280898872</c:v>
                </c:pt>
                <c:pt idx="9">
                  <c:v>4.4009779951100247</c:v>
                </c:pt>
                <c:pt idx="10">
                  <c:v>4.3352601156069364</c:v>
                </c:pt>
                <c:pt idx="11">
                  <c:v>6.506849315068493</c:v>
                </c:pt>
                <c:pt idx="12">
                  <c:v>1.4388489208633095</c:v>
                </c:pt>
                <c:pt idx="13">
                  <c:v>4.5454545454545459</c:v>
                </c:pt>
                <c:pt idx="14">
                  <c:v>1.2903225806451613</c:v>
                </c:pt>
                <c:pt idx="15">
                  <c:v>2.6315789473684208</c:v>
                </c:pt>
                <c:pt idx="16">
                  <c:v>0</c:v>
                </c:pt>
                <c:pt idx="17">
                  <c:v>0.82644628099173556</c:v>
                </c:pt>
                <c:pt idx="18">
                  <c:v>1.639344262295082</c:v>
                </c:pt>
                <c:pt idx="19">
                  <c:v>0</c:v>
                </c:pt>
                <c:pt idx="20">
                  <c:v>2.5974025974025974</c:v>
                </c:pt>
                <c:pt idx="21">
                  <c:v>0</c:v>
                </c:pt>
                <c:pt idx="22">
                  <c:v>2.1739130434782608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1B-FC4F-8AA2-3C0F27BC32D6}"/>
            </c:ext>
          </c:extLst>
        </c:ser>
        <c:ser>
          <c:idx val="1"/>
          <c:order val="1"/>
          <c:tx>
            <c:strRef>
              <c:f>Netherlands!$K$1</c:f>
              <c:strCache>
                <c:ptCount val="1"/>
                <c:pt idx="0">
                  <c:v>daily increase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Netherlands!$K$2:$K$47</c:f>
              <c:numCache>
                <c:formatCode>0.00</c:formatCode>
                <c:ptCount val="46"/>
                <c:pt idx="0">
                  <c:v>11.872567096906371</c:v>
                </c:pt>
                <c:pt idx="1">
                  <c:v>13.623154713472044</c:v>
                </c:pt>
                <c:pt idx="2">
                  <c:v>13.71282465347867</c:v>
                </c:pt>
                <c:pt idx="3">
                  <c:v>13.287585776668745</c:v>
                </c:pt>
                <c:pt idx="4">
                  <c:v>14.586330935251798</c:v>
                </c:pt>
                <c:pt idx="5">
                  <c:v>11.476100231627711</c:v>
                </c:pt>
                <c:pt idx="6">
                  <c:v>13.629876308277829</c:v>
                </c:pt>
                <c:pt idx="7">
                  <c:v>17.543376480308456</c:v>
                </c:pt>
                <c:pt idx="8">
                  <c:v>17.835671342685373</c:v>
                </c:pt>
                <c:pt idx="9">
                  <c:v>16.626016260162601</c:v>
                </c:pt>
                <c:pt idx="10">
                  <c:v>16.869819600195026</c:v>
                </c:pt>
                <c:pt idx="11">
                  <c:v>17.126099706744867</c:v>
                </c:pt>
                <c:pt idx="12">
                  <c:v>19.674451521585279</c:v>
                </c:pt>
                <c:pt idx="13">
                  <c:v>15.506607929515418</c:v>
                </c:pt>
                <c:pt idx="14">
                  <c:v>16.162669447340981</c:v>
                </c:pt>
                <c:pt idx="15">
                  <c:v>23.631840796019901</c:v>
                </c:pt>
                <c:pt idx="16">
                  <c:v>18.078175895765472</c:v>
                </c:pt>
                <c:pt idx="17">
                  <c:v>24.055666003976143</c:v>
                </c:pt>
                <c:pt idx="18">
                  <c:v>15.968586387434556</c:v>
                </c:pt>
                <c:pt idx="19">
                  <c:v>17.445482866043612</c:v>
                </c:pt>
                <c:pt idx="20">
                  <c:v>29.056603773584904</c:v>
                </c:pt>
                <c:pt idx="21">
                  <c:v>31.914893617021278</c:v>
                </c:pt>
                <c:pt idx="22">
                  <c:v>35.9375</c:v>
                </c:pt>
                <c:pt idx="23">
                  <c:v>53.658536585365859</c:v>
                </c:pt>
                <c:pt idx="24">
                  <c:v>39.473684210526315</c:v>
                </c:pt>
                <c:pt idx="25">
                  <c:v>25</c:v>
                </c:pt>
                <c:pt idx="26">
                  <c:v>30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1B-FC4F-8AA2-3C0F27BC32D6}"/>
            </c:ext>
          </c:extLst>
        </c:ser>
        <c:ser>
          <c:idx val="2"/>
          <c:order val="2"/>
          <c:tx>
            <c:strRef>
              <c:f>Netherlands!$L$1</c:f>
              <c:strCache>
                <c:ptCount val="1"/>
                <c:pt idx="0">
                  <c:v>average daily increase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Netherlands!$L$2:$L$47</c:f>
              <c:numCache>
                <c:formatCode>0.00</c:formatCode>
                <c:ptCount val="46"/>
                <c:pt idx="0">
                  <c:v>10.761114525711944</c:v>
                </c:pt>
                <c:pt idx="1">
                  <c:v>11.199581541322795</c:v>
                </c:pt>
                <c:pt idx="2">
                  <c:v>10.856546898129457</c:v>
                </c:pt>
                <c:pt idx="3">
                  <c:v>10.842950717404866</c:v>
                </c:pt>
                <c:pt idx="4">
                  <c:v>11.537769784172662</c:v>
                </c:pt>
                <c:pt idx="5">
                  <c:v>12.049905243209096</c:v>
                </c:pt>
                <c:pt idx="6">
                  <c:v>12.803282588011417</c:v>
                </c:pt>
                <c:pt idx="7">
                  <c:v>13.260809694299091</c:v>
                </c:pt>
                <c:pt idx="8">
                  <c:v>13.201402805611224</c:v>
                </c:pt>
                <c:pt idx="9">
                  <c:v>13.465447154471544</c:v>
                </c:pt>
                <c:pt idx="10">
                  <c:v>13.310580204778159</c:v>
                </c:pt>
                <c:pt idx="11">
                  <c:v>13.211143695014663</c:v>
                </c:pt>
                <c:pt idx="12">
                  <c:v>14.136588818117479</c:v>
                </c:pt>
                <c:pt idx="13">
                  <c:v>13.920704845814976</c:v>
                </c:pt>
                <c:pt idx="14">
                  <c:v>15.041710114702816</c:v>
                </c:pt>
                <c:pt idx="15">
                  <c:v>15.018656716417912</c:v>
                </c:pt>
                <c:pt idx="16">
                  <c:v>14.210097719869708</c:v>
                </c:pt>
                <c:pt idx="17">
                  <c:v>15.656063618290258</c:v>
                </c:pt>
                <c:pt idx="18">
                  <c:v>16.623036649214658</c:v>
                </c:pt>
                <c:pt idx="19">
                  <c:v>18.613707165109034</c:v>
                </c:pt>
                <c:pt idx="20">
                  <c:v>21.415094339622641</c:v>
                </c:pt>
                <c:pt idx="21">
                  <c:v>21.941489361702125</c:v>
                </c:pt>
                <c:pt idx="22">
                  <c:v>21.6796875</c:v>
                </c:pt>
                <c:pt idx="23">
                  <c:v>20.73170731707317</c:v>
                </c:pt>
                <c:pt idx="24">
                  <c:v>16.447368421052634</c:v>
                </c:pt>
                <c:pt idx="25">
                  <c:v>11.458333333333332</c:v>
                </c:pt>
                <c:pt idx="26">
                  <c:v>15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1B-FC4F-8AA2-3C0F27BC32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8513567"/>
        <c:axId val="2044043119"/>
      </c:lineChart>
      <c:dateAx>
        <c:axId val="202851356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043119"/>
        <c:crosses val="autoZero"/>
        <c:auto val="1"/>
        <c:lblOffset val="100"/>
        <c:baseTimeUnit val="days"/>
      </c:dateAx>
      <c:valAx>
        <c:axId val="20440431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5135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Netherlands!$L$1</c:f>
              <c:strCache>
                <c:ptCount val="1"/>
                <c:pt idx="0">
                  <c:v>average daily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Netherlands!$L$2:$L$28</c:f>
              <c:numCache>
                <c:formatCode>0.00</c:formatCode>
                <c:ptCount val="27"/>
                <c:pt idx="0">
                  <c:v>10.761114525711944</c:v>
                </c:pt>
                <c:pt idx="1">
                  <c:v>11.199581541322795</c:v>
                </c:pt>
                <c:pt idx="2">
                  <c:v>10.856546898129457</c:v>
                </c:pt>
                <c:pt idx="3">
                  <c:v>10.842950717404866</c:v>
                </c:pt>
                <c:pt idx="4">
                  <c:v>11.537769784172662</c:v>
                </c:pt>
                <c:pt idx="5">
                  <c:v>12.049905243209096</c:v>
                </c:pt>
                <c:pt idx="6">
                  <c:v>12.803282588011417</c:v>
                </c:pt>
                <c:pt idx="7">
                  <c:v>13.260809694299091</c:v>
                </c:pt>
                <c:pt idx="8">
                  <c:v>13.201402805611224</c:v>
                </c:pt>
                <c:pt idx="9">
                  <c:v>13.465447154471544</c:v>
                </c:pt>
                <c:pt idx="10">
                  <c:v>13.310580204778159</c:v>
                </c:pt>
                <c:pt idx="11">
                  <c:v>13.211143695014663</c:v>
                </c:pt>
                <c:pt idx="12">
                  <c:v>14.136588818117479</c:v>
                </c:pt>
                <c:pt idx="13">
                  <c:v>13.920704845814976</c:v>
                </c:pt>
                <c:pt idx="14">
                  <c:v>15.041710114702816</c:v>
                </c:pt>
                <c:pt idx="15">
                  <c:v>15.018656716417912</c:v>
                </c:pt>
                <c:pt idx="16">
                  <c:v>14.210097719869708</c:v>
                </c:pt>
                <c:pt idx="17">
                  <c:v>15.656063618290258</c:v>
                </c:pt>
                <c:pt idx="18">
                  <c:v>16.623036649214658</c:v>
                </c:pt>
                <c:pt idx="19">
                  <c:v>18.613707165109034</c:v>
                </c:pt>
                <c:pt idx="20">
                  <c:v>21.415094339622641</c:v>
                </c:pt>
                <c:pt idx="21">
                  <c:v>21.941489361702125</c:v>
                </c:pt>
                <c:pt idx="22">
                  <c:v>21.6796875</c:v>
                </c:pt>
                <c:pt idx="23">
                  <c:v>20.73170731707317</c:v>
                </c:pt>
                <c:pt idx="24">
                  <c:v>16.447368421052634</c:v>
                </c:pt>
                <c:pt idx="25">
                  <c:v>11.458333333333332</c:v>
                </c:pt>
                <c:pt idx="26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7F-4344-A4BB-5F276F70A5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4019968"/>
        <c:axId val="723669488"/>
      </c:lineChart>
      <c:dateAx>
        <c:axId val="7240199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3669488"/>
        <c:crosses val="autoZero"/>
        <c:auto val="1"/>
        <c:lblOffset val="100"/>
        <c:baseTimeUnit val="days"/>
      </c:dateAx>
      <c:valAx>
        <c:axId val="72366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4019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Logarithmic</a:t>
            </a:r>
            <a:r>
              <a:rPr lang="en-GB" baseline="0"/>
              <a:t> Plot of Corona in NL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Netherlands!$C$1</c:f>
              <c:strCache>
                <c:ptCount val="1"/>
                <c:pt idx="0">
                  <c:v>log(new_cases)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Netherlands!$C$2:$C$47</c:f>
              <c:numCache>
                <c:formatCode>0.00</c:formatCode>
                <c:ptCount val="46"/>
                <c:pt idx="0">
                  <c:v>3.064083435963596</c:v>
                </c:pt>
                <c:pt idx="1">
                  <c:v>3.0689276116820721</c:v>
                </c:pt>
                <c:pt idx="2">
                  <c:v>3.0081741840064264</c:v>
                </c:pt>
                <c:pt idx="3">
                  <c:v>2.9304395947667001</c:v>
                </c:pt>
                <c:pt idx="4">
                  <c:v>2.909020854211156</c:v>
                </c:pt>
                <c:pt idx="5">
                  <c:v>2.7363965022766426</c:v>
                </c:pt>
                <c:pt idx="6">
                  <c:v>2.7581546219673898</c:v>
                </c:pt>
                <c:pt idx="7">
                  <c:v>2.8041394323353503</c:v>
                </c:pt>
                <c:pt idx="8">
                  <c:v>2.7275412570285562</c:v>
                </c:pt>
                <c:pt idx="9">
                  <c:v>2.6117233080073419</c:v>
                </c:pt>
                <c:pt idx="10">
                  <c:v>2.5390760987927767</c:v>
                </c:pt>
                <c:pt idx="11">
                  <c:v>2.4653828514484184</c:v>
                </c:pt>
                <c:pt idx="12">
                  <c:v>2.4440447959180762</c:v>
                </c:pt>
                <c:pt idx="13">
                  <c:v>2.2455126678141499</c:v>
                </c:pt>
                <c:pt idx="14">
                  <c:v>2.1903316981702914</c:v>
                </c:pt>
                <c:pt idx="15">
                  <c:v>2.2787536009528289</c:v>
                </c:pt>
                <c:pt idx="16">
                  <c:v>2.0453229787866576</c:v>
                </c:pt>
                <c:pt idx="17">
                  <c:v>2.0827853703164503</c:v>
                </c:pt>
                <c:pt idx="18">
                  <c:v>1.7853298350107671</c:v>
                </c:pt>
                <c:pt idx="19">
                  <c:v>1.7481880270062005</c:v>
                </c:pt>
                <c:pt idx="20">
                  <c:v>1.8864907251724818</c:v>
                </c:pt>
                <c:pt idx="21">
                  <c:v>1.7781512503836436</c:v>
                </c:pt>
                <c:pt idx="22">
                  <c:v>1.6627578316815741</c:v>
                </c:pt>
                <c:pt idx="23">
                  <c:v>1.6434526764861874</c:v>
                </c:pt>
                <c:pt idx="24">
                  <c:v>1.1760912590556813</c:v>
                </c:pt>
                <c:pt idx="25">
                  <c:v>0.77815125038364363</c:v>
                </c:pt>
                <c:pt idx="26">
                  <c:v>0.47712125471966244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C5-3A44-AF74-518E215A1227}"/>
            </c:ext>
          </c:extLst>
        </c:ser>
        <c:ser>
          <c:idx val="1"/>
          <c:order val="1"/>
          <c:tx>
            <c:strRef>
              <c:f>Netherlands!$G$1</c:f>
              <c:strCache>
                <c:ptCount val="1"/>
                <c:pt idx="0">
                  <c:v>log(total_cases)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Netherlands!$G$2:$G$47</c:f>
              <c:numCache>
                <c:formatCode>0.00</c:formatCode>
                <c:ptCount val="46"/>
                <c:pt idx="0">
                  <c:v>3.9895388033205026</c:v>
                </c:pt>
                <c:pt idx="1">
                  <c:v>3.9346499229007108</c:v>
                </c:pt>
                <c:pt idx="2">
                  <c:v>3.8710472613054994</c:v>
                </c:pt>
                <c:pt idx="3">
                  <c:v>3.8069935136821074</c:v>
                </c:pt>
                <c:pt idx="4">
                  <c:v>3.7450747915820575</c:v>
                </c:pt>
                <c:pt idx="5">
                  <c:v>3.6766021695820181</c:v>
                </c:pt>
                <c:pt idx="6">
                  <c:v>3.6236627073562047</c:v>
                </c:pt>
                <c:pt idx="7">
                  <c:v>3.5600262489128922</c:v>
                </c:pt>
                <c:pt idx="8">
                  <c:v>3.4762517960070336</c:v>
                </c:pt>
                <c:pt idx="9">
                  <c:v>3.3909351071033793</c:v>
                </c:pt>
                <c:pt idx="10">
                  <c:v>3.3119656603683665</c:v>
                </c:pt>
                <c:pt idx="11">
                  <c:v>3.2317243833285163</c:v>
                </c:pt>
                <c:pt idx="12">
                  <c:v>3.1501421618485588</c:v>
                </c:pt>
                <c:pt idx="13">
                  <c:v>3.0549958615291417</c:v>
                </c:pt>
                <c:pt idx="14">
                  <c:v>2.9818186071706636</c:v>
                </c:pt>
                <c:pt idx="15">
                  <c:v>2.9052560487484511</c:v>
                </c:pt>
                <c:pt idx="16">
                  <c:v>2.7881683711411678</c:v>
                </c:pt>
                <c:pt idx="17">
                  <c:v>2.7015679850559273</c:v>
                </c:pt>
                <c:pt idx="18">
                  <c:v>2.5820633629117089</c:v>
                </c:pt>
                <c:pt idx="19">
                  <c:v>2.5065050324048719</c:v>
                </c:pt>
                <c:pt idx="20">
                  <c:v>2.4232458739368079</c:v>
                </c:pt>
                <c:pt idx="21">
                  <c:v>2.27415784926368</c:v>
                </c:pt>
                <c:pt idx="22">
                  <c:v>2.1072099696478683</c:v>
                </c:pt>
                <c:pt idx="23">
                  <c:v>1.9138138523837167</c:v>
                </c:pt>
                <c:pt idx="24">
                  <c:v>1.5797835966168101</c:v>
                </c:pt>
                <c:pt idx="25">
                  <c:v>1.3802112417116059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C5-3A44-AF74-518E215A1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73375"/>
        <c:axId val="155877087"/>
      </c:lineChart>
      <c:dateAx>
        <c:axId val="15317337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77087"/>
        <c:crosses val="autoZero"/>
        <c:auto val="1"/>
        <c:lblOffset val="100"/>
        <c:baseTimeUnit val="days"/>
      </c:dateAx>
      <c:valAx>
        <c:axId val="15587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7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Growth Rate &amp; Doubling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Netherlands!$N$1</c:f>
              <c:strCache>
                <c:ptCount val="1"/>
                <c:pt idx="0">
                  <c:v>Log(Growth Rate)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Netherlands!$N$2:$N$47</c:f>
              <c:numCache>
                <c:formatCode>0.00</c:formatCode>
                <c:ptCount val="46"/>
                <c:pt idx="0">
                  <c:v>-3.2226182542127051E-2</c:v>
                </c:pt>
                <c:pt idx="1">
                  <c:v>-1.972581559131099E-2</c:v>
                </c:pt>
                <c:pt idx="2">
                  <c:v>2.7517528764016707E-2</c:v>
                </c:pt>
                <c:pt idx="3">
                  <c:v>0.10470788908738979</c:v>
                </c:pt>
                <c:pt idx="4">
                  <c:v>0.15310101491773379</c:v>
                </c:pt>
                <c:pt idx="5">
                  <c:v>0.34458712948791964</c:v>
                </c:pt>
                <c:pt idx="6">
                  <c:v>0.34916670917193027</c:v>
                </c:pt>
                <c:pt idx="7">
                  <c:v>0.31843061021231062</c:v>
                </c:pt>
                <c:pt idx="8">
                  <c:v>0.39307882556865675</c:v>
                </c:pt>
                <c:pt idx="9">
                  <c:v>0.5174974718341433</c:v>
                </c:pt>
                <c:pt idx="10">
                  <c:v>0.58512088787961314</c:v>
                </c:pt>
                <c:pt idx="11">
                  <c:v>0.65555756487416583</c:v>
                </c:pt>
                <c:pt idx="12">
                  <c:v>0.70629983021939413</c:v>
                </c:pt>
                <c:pt idx="13">
                  <c:v>0.89814855761113122</c:v>
                </c:pt>
                <c:pt idx="14">
                  <c:v>0.98696551648681397</c:v>
                </c:pt>
                <c:pt idx="15">
                  <c:v>0.89787748972226966</c:v>
                </c:pt>
                <c:pt idx="16">
                  <c:v>1.1072740857033923</c:v>
                </c:pt>
                <c:pt idx="17">
                  <c:v>1.1118972070892605</c:v>
                </c:pt>
                <c:pt idx="18">
                  <c:v>1.4353805273694999</c:v>
                </c:pt>
                <c:pt idx="19">
                  <c:v>1.5216448502091029</c:v>
                </c:pt>
                <c:pt idx="20">
                  <c:v>1.4442292667558707</c:v>
                </c:pt>
                <c:pt idx="21">
                  <c:v>1.5631148532386203</c:v>
                </c:pt>
                <c:pt idx="22">
                  <c:v>1.6732951861292527</c:v>
                </c:pt>
                <c:pt idx="23">
                  <c:v>1.6731823925083698</c:v>
                </c:pt>
                <c:pt idx="24">
                  <c:v>2.040005161671584</c:v>
                </c:pt>
                <c:pt idx="25">
                  <c:v>2.2809702017350131</c:v>
                </c:pt>
                <c:pt idx="26">
                  <c:v>2.6989700043360187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73-0141-80D0-71CCE260EBD8}"/>
            </c:ext>
          </c:extLst>
        </c:ser>
        <c:ser>
          <c:idx val="1"/>
          <c:order val="1"/>
          <c:tx>
            <c:strRef>
              <c:f>Netherlands!$P$1</c:f>
              <c:strCache>
                <c:ptCount val="1"/>
                <c:pt idx="0">
                  <c:v>doubling time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Netherlands!$A$2:$A$47</c:f>
              <c:numCache>
                <c:formatCode>m/d/yy</c:formatCode>
                <c:ptCount val="4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Netherlands!$P$2:$P$47</c:f>
              <c:numCache>
                <c:formatCode>General</c:formatCode>
                <c:ptCount val="46"/>
                <c:pt idx="0">
                  <c:v>5.9957400820305722</c:v>
                </c:pt>
                <c:pt idx="1">
                  <c:v>5.552993324101239</c:v>
                </c:pt>
                <c:pt idx="2">
                  <c:v>5.0374457872389558</c:v>
                </c:pt>
                <c:pt idx="3">
                  <c:v>4.5819364019625741</c:v>
                </c:pt>
                <c:pt idx="4">
                  <c:v>4.1862817646482213</c:v>
                </c:pt>
                <c:pt idx="5">
                  <c:v>3.8522021505641688</c:v>
                </c:pt>
                <c:pt idx="6">
                  <c:v>3.4754972503007706</c:v>
                </c:pt>
                <c:pt idx="7">
                  <c:v>3.1347675734910907</c:v>
                </c:pt>
                <c:pt idx="8">
                  <c:v>2.9403048806595939</c:v>
                </c:pt>
                <c:pt idx="9">
                  <c:v>2.685591719363519</c:v>
                </c:pt>
                <c:pt idx="10">
                  <c:v>2.5124102297801598</c:v>
                </c:pt>
                <c:pt idx="11">
                  <c:v>2.2304268545870607</c:v>
                </c:pt>
                <c:pt idx="12">
                  <c:v>2.0182316681200065</c:v>
                </c:pt>
                <c:pt idx="13">
                  <c:v>1.9024228753933967</c:v>
                </c:pt>
                <c:pt idx="14">
                  <c:v>1.7932249779341043</c:v>
                </c:pt>
                <c:pt idx="15">
                  <c:v>1.688092618484327</c:v>
                </c:pt>
                <c:pt idx="16">
                  <c:v>1.605720418253374</c:v>
                </c:pt>
                <c:pt idx="17">
                  <c:v>1.4678903671471386</c:v>
                </c:pt>
                <c:pt idx="18">
                  <c:v>1.3236965155032521</c:v>
                </c:pt>
                <c:pt idx="19">
                  <c:v>1.148354704331952</c:v>
                </c:pt>
                <c:pt idx="20">
                  <c:v>0.76768696961821858</c:v>
                </c:pt>
                <c:pt idx="21">
                  <c:v>0.70460152712778323</c:v>
                </c:pt>
                <c:pt idx="22">
                  <c:v>0.67139704237782039</c:v>
                </c:pt>
                <c:pt idx="23">
                  <c:v>0.64944284058511514</c:v>
                </c:pt>
                <c:pt idx="24">
                  <c:v>0.63952950701339906</c:v>
                </c:pt>
                <c:pt idx="25">
                  <c:v>0.62855174242593426</c:v>
                </c:pt>
                <c:pt idx="26">
                  <c:v>0.61614843601369251</c:v>
                </c:pt>
                <c:pt idx="27">
                  <c:v>0.60205345494244389</c:v>
                </c:pt>
                <c:pt idx="28">
                  <c:v>0.60205345494244389</c:v>
                </c:pt>
                <c:pt idx="29">
                  <c:v>0.60205345494244389</c:v>
                </c:pt>
                <c:pt idx="30">
                  <c:v>0.60205345494244389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73-0141-80D0-71CCE260EB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603040"/>
        <c:axId val="1405788176"/>
      </c:lineChart>
      <c:dateAx>
        <c:axId val="14956030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788176"/>
        <c:crosses val="autoZero"/>
        <c:auto val="1"/>
        <c:lblOffset val="100"/>
        <c:baseTimeUnit val="days"/>
      </c:dateAx>
      <c:valAx>
        <c:axId val="140578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6030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Cases per head of population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Netherlands!$D$1</c:f>
              <c:strCache>
                <c:ptCount val="1"/>
                <c:pt idx="0">
                  <c:v>new cases per 100k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Netherlands!$A$2:$A$67</c:f>
              <c:numCache>
                <c:formatCode>m/d/yy</c:formatCode>
                <c:ptCount val="6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Netherlands!$D$2:$D$67</c:f>
              <c:numCache>
                <c:formatCode>0.00</c:formatCode>
                <c:ptCount val="66"/>
                <c:pt idx="0">
                  <c:v>6.7639839970791735</c:v>
                </c:pt>
                <c:pt idx="1">
                  <c:v>6.8398526700403721</c:v>
                </c:pt>
                <c:pt idx="2">
                  <c:v>5.9469367498047259</c:v>
                </c:pt>
                <c:pt idx="3">
                  <c:v>4.972316104841636</c:v>
                </c:pt>
                <c:pt idx="4">
                  <c:v>4.7330379824255475</c:v>
                </c:pt>
                <c:pt idx="5">
                  <c:v>3.180648212604098</c:v>
                </c:pt>
                <c:pt idx="6">
                  <c:v>3.3440576620589875</c:v>
                </c:pt>
                <c:pt idx="7">
                  <c:v>3.7175649750987345</c:v>
                </c:pt>
                <c:pt idx="8">
                  <c:v>3.1164516431753913</c:v>
                </c:pt>
                <c:pt idx="9">
                  <c:v>2.3869451723946349</c:v>
                </c:pt>
                <c:pt idx="10">
                  <c:v>2.0192739111211337</c:v>
                </c:pt>
                <c:pt idx="11">
                  <c:v>1.7041271157438469</c:v>
                </c:pt>
                <c:pt idx="12">
                  <c:v>1.6224223910164022</c:v>
                </c:pt>
                <c:pt idx="13">
                  <c:v>1.027145110859305</c:v>
                </c:pt>
                <c:pt idx="14">
                  <c:v>0.90458802376813796</c:v>
                </c:pt>
                <c:pt idx="15">
                  <c:v>1.1088498355867498</c:v>
                </c:pt>
                <c:pt idx="16">
                  <c:v>0.64780174605331164</c:v>
                </c:pt>
                <c:pt idx="17">
                  <c:v>0.70616226371577218</c:v>
                </c:pt>
                <c:pt idx="18">
                  <c:v>0.3559991577410091</c:v>
                </c:pt>
                <c:pt idx="19">
                  <c:v>0.32681889890977889</c:v>
                </c:pt>
                <c:pt idx="20">
                  <c:v>0.44937598600094597</c:v>
                </c:pt>
                <c:pt idx="21">
                  <c:v>0.35016310597476308</c:v>
                </c:pt>
                <c:pt idx="22">
                  <c:v>0.26845838124731836</c:v>
                </c:pt>
                <c:pt idx="23">
                  <c:v>0.25678627771482626</c:v>
                </c:pt>
                <c:pt idx="24">
                  <c:v>8.754077649369077E-2</c:v>
                </c:pt>
                <c:pt idx="25">
                  <c:v>3.5016310597476306E-2</c:v>
                </c:pt>
                <c:pt idx="26">
                  <c:v>1.7508155298738153E-2</c:v>
                </c:pt>
                <c:pt idx="27">
                  <c:v>5.8360517662460511E-3</c:v>
                </c:pt>
                <c:pt idx="28">
                  <c:v>5.8360517662460511E-3</c:v>
                </c:pt>
                <c:pt idx="29">
                  <c:v>5.8360517662460511E-3</c:v>
                </c:pt>
                <c:pt idx="30">
                  <c:v>5.8360517662460511E-3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27-784F-B532-4083F858AD99}"/>
            </c:ext>
          </c:extLst>
        </c:ser>
        <c:ser>
          <c:idx val="1"/>
          <c:order val="1"/>
          <c:tx>
            <c:strRef>
              <c:f>Netherlands!$E$1</c:f>
              <c:strCache>
                <c:ptCount val="1"/>
                <c:pt idx="0">
                  <c:v>averaged cases/100k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Netherlands!$A$2:$A$67</c:f>
              <c:numCache>
                <c:formatCode>m/d/yy</c:formatCode>
                <c:ptCount val="66"/>
                <c:pt idx="0">
                  <c:v>43918</c:v>
                </c:pt>
                <c:pt idx="1">
                  <c:v>43917</c:v>
                </c:pt>
                <c:pt idx="2">
                  <c:v>43916</c:v>
                </c:pt>
                <c:pt idx="3">
                  <c:v>43915</c:v>
                </c:pt>
                <c:pt idx="4">
                  <c:v>43914</c:v>
                </c:pt>
                <c:pt idx="5">
                  <c:v>43913</c:v>
                </c:pt>
                <c:pt idx="6">
                  <c:v>43912</c:v>
                </c:pt>
                <c:pt idx="7">
                  <c:v>43911</c:v>
                </c:pt>
                <c:pt idx="8">
                  <c:v>43910</c:v>
                </c:pt>
                <c:pt idx="9">
                  <c:v>43909</c:v>
                </c:pt>
                <c:pt idx="10">
                  <c:v>43908</c:v>
                </c:pt>
                <c:pt idx="11">
                  <c:v>43907</c:v>
                </c:pt>
                <c:pt idx="12">
                  <c:v>43906</c:v>
                </c:pt>
                <c:pt idx="13">
                  <c:v>43905</c:v>
                </c:pt>
                <c:pt idx="14">
                  <c:v>43904</c:v>
                </c:pt>
                <c:pt idx="15">
                  <c:v>43903</c:v>
                </c:pt>
                <c:pt idx="16">
                  <c:v>43902</c:v>
                </c:pt>
                <c:pt idx="17">
                  <c:v>43901</c:v>
                </c:pt>
                <c:pt idx="18">
                  <c:v>43900</c:v>
                </c:pt>
                <c:pt idx="19">
                  <c:v>43899</c:v>
                </c:pt>
                <c:pt idx="20">
                  <c:v>43898</c:v>
                </c:pt>
                <c:pt idx="21">
                  <c:v>43897</c:v>
                </c:pt>
                <c:pt idx="22">
                  <c:v>43896</c:v>
                </c:pt>
                <c:pt idx="23">
                  <c:v>43895</c:v>
                </c:pt>
                <c:pt idx="24">
                  <c:v>43894</c:v>
                </c:pt>
                <c:pt idx="25">
                  <c:v>43893</c:v>
                </c:pt>
                <c:pt idx="26">
                  <c:v>43892</c:v>
                </c:pt>
                <c:pt idx="27">
                  <c:v>43891</c:v>
                </c:pt>
                <c:pt idx="28">
                  <c:v>43890</c:v>
                </c:pt>
                <c:pt idx="29">
                  <c:v>43889</c:v>
                </c:pt>
                <c:pt idx="30">
                  <c:v>43888</c:v>
                </c:pt>
              </c:numCache>
            </c:numRef>
          </c:cat>
          <c:val>
            <c:numRef>
              <c:f>Netherlands!$E$2:$E$67</c:f>
              <c:numCache>
                <c:formatCode>0.00</c:formatCode>
                <c:ptCount val="66"/>
                <c:pt idx="0">
                  <c:v>5.4061292861325922</c:v>
                </c:pt>
                <c:pt idx="1">
                  <c:v>4.8361415636292273</c:v>
                </c:pt>
                <c:pt idx="2">
                  <c:v>4.3157602811389548</c:v>
                </c:pt>
                <c:pt idx="3">
                  <c:v>3.8440127633673988</c:v>
                </c:pt>
                <c:pt idx="4">
                  <c:v>3.413117607959566</c:v>
                </c:pt>
                <c:pt idx="5">
                  <c:v>2.9608235960754965</c:v>
                </c:pt>
                <c:pt idx="6">
                  <c:v>2.7147367465987884</c:v>
                </c:pt>
                <c:pt idx="7">
                  <c:v>2.4277975347583571</c:v>
                </c:pt>
                <c:pt idx="8">
                  <c:v>1.9793942240517859</c:v>
                </c:pt>
                <c:pt idx="9">
                  <c:v>1.6107502874839101</c:v>
                </c:pt>
                <c:pt idx="10">
                  <c:v>1.3977343980159294</c:v>
                </c:pt>
                <c:pt idx="11">
                  <c:v>1.169155703837959</c:v>
                </c:pt>
                <c:pt idx="12">
                  <c:v>1.0028282284999466</c:v>
                </c:pt>
                <c:pt idx="13">
                  <c:v>0.79175768962071424</c:v>
                </c:pt>
                <c:pt idx="14">
                  <c:v>0.67503665429579329</c:v>
                </c:pt>
                <c:pt idx="15">
                  <c:v>0.59916798133459459</c:v>
                </c:pt>
                <c:pt idx="16">
                  <c:v>0.47272019306593016</c:v>
                </c:pt>
                <c:pt idx="17">
                  <c:v>0.40949629893159795</c:v>
                </c:pt>
                <c:pt idx="18">
                  <c:v>0.33460030126477364</c:v>
                </c:pt>
                <c:pt idx="19">
                  <c:v>0.28985723772355387</c:v>
                </c:pt>
                <c:pt idx="20">
                  <c:v>0.24122347300483679</c:v>
                </c:pt>
                <c:pt idx="21">
                  <c:v>0.16924550122113549</c:v>
                </c:pt>
                <c:pt idx="22">
                  <c:v>0.11185765885304932</c:v>
                </c:pt>
                <c:pt idx="23">
                  <c:v>6.8087270606203926E-2</c:v>
                </c:pt>
                <c:pt idx="24">
                  <c:v>2.6262232948107232E-2</c:v>
                </c:pt>
                <c:pt idx="25">
                  <c:v>1.2644778826866444E-2</c:v>
                </c:pt>
                <c:pt idx="26">
                  <c:v>8.1704724727444718E-3</c:v>
                </c:pt>
                <c:pt idx="27">
                  <c:v>5.8360517662460511E-3</c:v>
                </c:pt>
                <c:pt idx="28">
                  <c:v>5.8360517662460511E-3</c:v>
                </c:pt>
                <c:pt idx="29">
                  <c:v>5.8360517662460511E-3</c:v>
                </c:pt>
                <c:pt idx="30">
                  <c:v>5.8360517662460511E-3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27-784F-B532-4083F858AD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51006544"/>
        <c:axId val="1495514736"/>
      </c:lineChart>
      <c:dateAx>
        <c:axId val="145100654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514736"/>
        <c:crosses val="autoZero"/>
        <c:auto val="1"/>
        <c:lblOffset val="100"/>
        <c:baseTimeUnit val="days"/>
      </c:dateAx>
      <c:valAx>
        <c:axId val="149551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006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AU</a:t>
            </a:r>
            <a:r>
              <a:rPr lang="en-GB" baseline="0"/>
              <a:t> Corona Cases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Australia!$C$1</c:f>
              <c:strCache>
                <c:ptCount val="1"/>
                <c:pt idx="0">
                  <c:v>Confirmed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Australia!$A$2:$A$52</c:f>
              <c:numCache>
                <c:formatCode>m/d/yy</c:formatCode>
                <c:ptCount val="51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  <c:pt idx="33">
                  <c:v>43884</c:v>
                </c:pt>
                <c:pt idx="34">
                  <c:v>43883</c:v>
                </c:pt>
                <c:pt idx="35">
                  <c:v>43882</c:v>
                </c:pt>
                <c:pt idx="36">
                  <c:v>43881</c:v>
                </c:pt>
                <c:pt idx="37">
                  <c:v>43880</c:v>
                </c:pt>
                <c:pt idx="38">
                  <c:v>43879</c:v>
                </c:pt>
                <c:pt idx="39">
                  <c:v>43878</c:v>
                </c:pt>
                <c:pt idx="40">
                  <c:v>43877</c:v>
                </c:pt>
                <c:pt idx="41">
                  <c:v>43874</c:v>
                </c:pt>
                <c:pt idx="42">
                  <c:v>43873</c:v>
                </c:pt>
                <c:pt idx="43">
                  <c:v>43869</c:v>
                </c:pt>
                <c:pt idx="44">
                  <c:v>43863</c:v>
                </c:pt>
                <c:pt idx="45">
                  <c:v>43862</c:v>
                </c:pt>
                <c:pt idx="46">
                  <c:v>43860</c:v>
                </c:pt>
                <c:pt idx="47">
                  <c:v>43859</c:v>
                </c:pt>
                <c:pt idx="48">
                  <c:v>43857</c:v>
                </c:pt>
                <c:pt idx="49">
                  <c:v>43855</c:v>
                </c:pt>
              </c:numCache>
            </c:numRef>
          </c:cat>
          <c:val>
            <c:numRef>
              <c:f>Australia!$C$2:$C$52</c:f>
              <c:numCache>
                <c:formatCode>General</c:formatCode>
                <c:ptCount val="51"/>
                <c:pt idx="0">
                  <c:v>3167</c:v>
                </c:pt>
                <c:pt idx="1">
                  <c:v>2805</c:v>
                </c:pt>
                <c:pt idx="2">
                  <c:v>2431</c:v>
                </c:pt>
                <c:pt idx="3">
                  <c:v>2146</c:v>
                </c:pt>
                <c:pt idx="4">
                  <c:v>1716</c:v>
                </c:pt>
                <c:pt idx="5" formatCode="0">
                  <c:v>1352</c:v>
                </c:pt>
                <c:pt idx="6" formatCode="0">
                  <c:v>1071</c:v>
                </c:pt>
                <c:pt idx="7" formatCode="0">
                  <c:v>875</c:v>
                </c:pt>
                <c:pt idx="8" formatCode="0">
                  <c:v>707</c:v>
                </c:pt>
                <c:pt idx="9" formatCode="0">
                  <c:v>567</c:v>
                </c:pt>
                <c:pt idx="10" formatCode="0">
                  <c:v>453</c:v>
                </c:pt>
                <c:pt idx="11" formatCode="0">
                  <c:v>376</c:v>
                </c:pt>
                <c:pt idx="12" formatCode="0">
                  <c:v>298</c:v>
                </c:pt>
                <c:pt idx="13" formatCode="0">
                  <c:v>248</c:v>
                </c:pt>
                <c:pt idx="14" formatCode="0">
                  <c:v>198</c:v>
                </c:pt>
                <c:pt idx="15" formatCode="0">
                  <c:v>156</c:v>
                </c:pt>
                <c:pt idx="16" formatCode="0">
                  <c:v>127</c:v>
                </c:pt>
                <c:pt idx="17" formatCode="0">
                  <c:v>112</c:v>
                </c:pt>
                <c:pt idx="18" formatCode="0">
                  <c:v>92</c:v>
                </c:pt>
                <c:pt idx="19" formatCode="0">
                  <c:v>80</c:v>
                </c:pt>
                <c:pt idx="20" formatCode="0">
                  <c:v>73</c:v>
                </c:pt>
                <c:pt idx="21" formatCode="0">
                  <c:v>63</c:v>
                </c:pt>
                <c:pt idx="22" formatCode="0">
                  <c:v>57</c:v>
                </c:pt>
                <c:pt idx="23" formatCode="0">
                  <c:v>52</c:v>
                </c:pt>
                <c:pt idx="24" formatCode="0">
                  <c:v>41</c:v>
                </c:pt>
                <c:pt idx="25" formatCode="0">
                  <c:v>33</c:v>
                </c:pt>
                <c:pt idx="26" formatCode="0">
                  <c:v>29</c:v>
                </c:pt>
                <c:pt idx="27" formatCode="0">
                  <c:v>26</c:v>
                </c:pt>
                <c:pt idx="28" formatCode="0">
                  <c:v>25</c:v>
                </c:pt>
                <c:pt idx="29" formatCode="0">
                  <c:v>23</c:v>
                </c:pt>
                <c:pt idx="30" formatCode="0">
                  <c:v>23</c:v>
                </c:pt>
                <c:pt idx="31" formatCode="0">
                  <c:v>23</c:v>
                </c:pt>
                <c:pt idx="32" formatCode="0">
                  <c:v>22</c:v>
                </c:pt>
                <c:pt idx="33" formatCode="0">
                  <c:v>22</c:v>
                </c:pt>
                <c:pt idx="34" formatCode="0">
                  <c:v>22</c:v>
                </c:pt>
                <c:pt idx="35" formatCode="0">
                  <c:v>21</c:v>
                </c:pt>
                <c:pt idx="36" formatCode="0">
                  <c:v>17</c:v>
                </c:pt>
                <c:pt idx="37" formatCode="0">
                  <c:v>15</c:v>
                </c:pt>
                <c:pt idx="38" formatCode="0">
                  <c:v>15</c:v>
                </c:pt>
                <c:pt idx="39" formatCode="0">
                  <c:v>15</c:v>
                </c:pt>
                <c:pt idx="40" formatCode="0">
                  <c:v>15</c:v>
                </c:pt>
                <c:pt idx="41" formatCode="0">
                  <c:v>15</c:v>
                </c:pt>
                <c:pt idx="42" formatCode="0">
                  <c:v>15</c:v>
                </c:pt>
                <c:pt idx="43" formatCode="0">
                  <c:v>15</c:v>
                </c:pt>
                <c:pt idx="44" formatCode="0">
                  <c:v>12</c:v>
                </c:pt>
                <c:pt idx="45" formatCode="0">
                  <c:v>10</c:v>
                </c:pt>
                <c:pt idx="46" formatCode="0">
                  <c:v>9</c:v>
                </c:pt>
                <c:pt idx="47" formatCode="0">
                  <c:v>7</c:v>
                </c:pt>
                <c:pt idx="48" formatCode="0">
                  <c:v>5</c:v>
                </c:pt>
                <c:pt idx="49" formatCode="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A2-4546-84A3-807F3340D325}"/>
            </c:ext>
          </c:extLst>
        </c:ser>
        <c:ser>
          <c:idx val="1"/>
          <c:order val="1"/>
          <c:tx>
            <c:strRef>
              <c:f>Australia!$D$1</c:f>
              <c:strCache>
                <c:ptCount val="1"/>
                <c:pt idx="0">
                  <c:v>Recovered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Australia!$A$2:$A$52</c:f>
              <c:numCache>
                <c:formatCode>m/d/yy</c:formatCode>
                <c:ptCount val="51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  <c:pt idx="33">
                  <c:v>43884</c:v>
                </c:pt>
                <c:pt idx="34">
                  <c:v>43883</c:v>
                </c:pt>
                <c:pt idx="35">
                  <c:v>43882</c:v>
                </c:pt>
                <c:pt idx="36">
                  <c:v>43881</c:v>
                </c:pt>
                <c:pt idx="37">
                  <c:v>43880</c:v>
                </c:pt>
                <c:pt idx="38">
                  <c:v>43879</c:v>
                </c:pt>
                <c:pt idx="39">
                  <c:v>43878</c:v>
                </c:pt>
                <c:pt idx="40">
                  <c:v>43877</c:v>
                </c:pt>
                <c:pt idx="41">
                  <c:v>43874</c:v>
                </c:pt>
                <c:pt idx="42">
                  <c:v>43873</c:v>
                </c:pt>
                <c:pt idx="43">
                  <c:v>43869</c:v>
                </c:pt>
                <c:pt idx="44">
                  <c:v>43863</c:v>
                </c:pt>
                <c:pt idx="45">
                  <c:v>43862</c:v>
                </c:pt>
                <c:pt idx="46">
                  <c:v>43860</c:v>
                </c:pt>
                <c:pt idx="47">
                  <c:v>43859</c:v>
                </c:pt>
                <c:pt idx="48">
                  <c:v>43857</c:v>
                </c:pt>
                <c:pt idx="49">
                  <c:v>43855</c:v>
                </c:pt>
              </c:numCache>
            </c:numRef>
          </c:cat>
          <c:val>
            <c:numRef>
              <c:f>Australia!$D$2:$D$52</c:f>
              <c:numCache>
                <c:formatCode>General</c:formatCode>
                <c:ptCount val="51"/>
                <c:pt idx="0" formatCode="0">
                  <c:v>215</c:v>
                </c:pt>
                <c:pt idx="1">
                  <c:v>176</c:v>
                </c:pt>
                <c:pt idx="2">
                  <c:v>155</c:v>
                </c:pt>
                <c:pt idx="3">
                  <c:v>135</c:v>
                </c:pt>
                <c:pt idx="4">
                  <c:v>92</c:v>
                </c:pt>
                <c:pt idx="5" formatCode="0">
                  <c:v>46</c:v>
                </c:pt>
                <c:pt idx="6" formatCode="0">
                  <c:v>46</c:v>
                </c:pt>
                <c:pt idx="7" formatCode="0">
                  <c:v>46</c:v>
                </c:pt>
                <c:pt idx="8" formatCode="0">
                  <c:v>46</c:v>
                </c:pt>
                <c:pt idx="9" formatCode="0">
                  <c:v>43</c:v>
                </c:pt>
                <c:pt idx="10" formatCode="0">
                  <c:v>27</c:v>
                </c:pt>
                <c:pt idx="11" formatCode="0">
                  <c:v>27</c:v>
                </c:pt>
                <c:pt idx="12" formatCode="0">
                  <c:v>27</c:v>
                </c:pt>
                <c:pt idx="13" formatCode="0">
                  <c:v>27</c:v>
                </c:pt>
                <c:pt idx="14" formatCode="0">
                  <c:v>27</c:v>
                </c:pt>
                <c:pt idx="15" formatCode="0">
                  <c:v>24</c:v>
                </c:pt>
                <c:pt idx="16" formatCode="0">
                  <c:v>24</c:v>
                </c:pt>
                <c:pt idx="17" formatCode="0">
                  <c:v>22</c:v>
                </c:pt>
                <c:pt idx="18" formatCode="0">
                  <c:v>22</c:v>
                </c:pt>
                <c:pt idx="19" formatCode="0">
                  <c:v>22</c:v>
                </c:pt>
                <c:pt idx="20" formatCode="0">
                  <c:v>22</c:v>
                </c:pt>
                <c:pt idx="21" formatCode="0">
                  <c:v>22</c:v>
                </c:pt>
                <c:pt idx="22" formatCode="0">
                  <c:v>21</c:v>
                </c:pt>
                <c:pt idx="23" formatCode="0">
                  <c:v>21</c:v>
                </c:pt>
                <c:pt idx="24" formatCode="0">
                  <c:v>21</c:v>
                </c:pt>
                <c:pt idx="25" formatCode="0">
                  <c:v>21</c:v>
                </c:pt>
                <c:pt idx="26" formatCode="0">
                  <c:v>15</c:v>
                </c:pt>
                <c:pt idx="27" formatCode="0">
                  <c:v>15</c:v>
                </c:pt>
                <c:pt idx="28" formatCode="0">
                  <c:v>15</c:v>
                </c:pt>
                <c:pt idx="29" formatCode="0">
                  <c:v>15</c:v>
                </c:pt>
                <c:pt idx="30" formatCode="0">
                  <c:v>15</c:v>
                </c:pt>
                <c:pt idx="31" formatCode="0">
                  <c:v>15</c:v>
                </c:pt>
                <c:pt idx="32" formatCode="0">
                  <c:v>15</c:v>
                </c:pt>
                <c:pt idx="33" formatCode="0">
                  <c:v>10</c:v>
                </c:pt>
                <c:pt idx="34" formatCode="0">
                  <c:v>10</c:v>
                </c:pt>
                <c:pt idx="35" formatCode="0">
                  <c:v>10</c:v>
                </c:pt>
                <c:pt idx="36" formatCode="0">
                  <c:v>10</c:v>
                </c:pt>
                <c:pt idx="37" formatCode="0">
                  <c:v>10</c:v>
                </c:pt>
                <c:pt idx="38" formatCode="0">
                  <c:v>8</c:v>
                </c:pt>
                <c:pt idx="39" formatCode="0">
                  <c:v>8</c:v>
                </c:pt>
                <c:pt idx="40" formatCode="0">
                  <c:v>8</c:v>
                </c:pt>
                <c:pt idx="41" formatCode="0">
                  <c:v>6</c:v>
                </c:pt>
                <c:pt idx="42" formatCode="0">
                  <c:v>5</c:v>
                </c:pt>
                <c:pt idx="43" formatCode="0">
                  <c:v>5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A2-4546-84A3-807F3340D325}"/>
            </c:ext>
          </c:extLst>
        </c:ser>
        <c:ser>
          <c:idx val="2"/>
          <c:order val="2"/>
          <c:tx>
            <c:strRef>
              <c:f>Australia!$E$1</c:f>
              <c:strCache>
                <c:ptCount val="1"/>
                <c:pt idx="0">
                  <c:v>Deaths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Australia!$A$2:$A$52</c:f>
              <c:numCache>
                <c:formatCode>m/d/yy</c:formatCode>
                <c:ptCount val="51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  <c:pt idx="33">
                  <c:v>43884</c:v>
                </c:pt>
                <c:pt idx="34">
                  <c:v>43883</c:v>
                </c:pt>
                <c:pt idx="35">
                  <c:v>43882</c:v>
                </c:pt>
                <c:pt idx="36">
                  <c:v>43881</c:v>
                </c:pt>
                <c:pt idx="37">
                  <c:v>43880</c:v>
                </c:pt>
                <c:pt idx="38">
                  <c:v>43879</c:v>
                </c:pt>
                <c:pt idx="39">
                  <c:v>43878</c:v>
                </c:pt>
                <c:pt idx="40">
                  <c:v>43877</c:v>
                </c:pt>
                <c:pt idx="41">
                  <c:v>43874</c:v>
                </c:pt>
                <c:pt idx="42">
                  <c:v>43873</c:v>
                </c:pt>
                <c:pt idx="43">
                  <c:v>43869</c:v>
                </c:pt>
                <c:pt idx="44">
                  <c:v>43863</c:v>
                </c:pt>
                <c:pt idx="45">
                  <c:v>43862</c:v>
                </c:pt>
                <c:pt idx="46">
                  <c:v>43860</c:v>
                </c:pt>
                <c:pt idx="47">
                  <c:v>43859</c:v>
                </c:pt>
                <c:pt idx="48">
                  <c:v>43857</c:v>
                </c:pt>
                <c:pt idx="49">
                  <c:v>43855</c:v>
                </c:pt>
              </c:numCache>
            </c:numRef>
          </c:cat>
          <c:val>
            <c:numRef>
              <c:f>Australia!$E$2:$E$52</c:f>
              <c:numCache>
                <c:formatCode>0</c:formatCode>
                <c:ptCount val="51"/>
                <c:pt idx="0">
                  <c:v>13</c:v>
                </c:pt>
                <c:pt idx="1">
                  <c:v>13</c:v>
                </c:pt>
                <c:pt idx="2">
                  <c:v>9</c:v>
                </c:pt>
                <c:pt idx="3">
                  <c:v>8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6</c:v>
                </c:pt>
                <c:pt idx="9">
                  <c:v>6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3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A2-4546-84A3-807F3340D325}"/>
            </c:ext>
          </c:extLst>
        </c:ser>
        <c:ser>
          <c:idx val="3"/>
          <c:order val="3"/>
          <c:tx>
            <c:strRef>
              <c:f>Australia!$F$1</c:f>
              <c:strCache>
                <c:ptCount val="1"/>
                <c:pt idx="0">
                  <c:v>Existing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Australia!$A$2:$A$52</c:f>
              <c:numCache>
                <c:formatCode>m/d/yy</c:formatCode>
                <c:ptCount val="51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  <c:pt idx="33">
                  <c:v>43884</c:v>
                </c:pt>
                <c:pt idx="34">
                  <c:v>43883</c:v>
                </c:pt>
                <c:pt idx="35">
                  <c:v>43882</c:v>
                </c:pt>
                <c:pt idx="36">
                  <c:v>43881</c:v>
                </c:pt>
                <c:pt idx="37">
                  <c:v>43880</c:v>
                </c:pt>
                <c:pt idx="38">
                  <c:v>43879</c:v>
                </c:pt>
                <c:pt idx="39">
                  <c:v>43878</c:v>
                </c:pt>
                <c:pt idx="40">
                  <c:v>43877</c:v>
                </c:pt>
                <c:pt idx="41">
                  <c:v>43874</c:v>
                </c:pt>
                <c:pt idx="42">
                  <c:v>43873</c:v>
                </c:pt>
                <c:pt idx="43">
                  <c:v>43869</c:v>
                </c:pt>
                <c:pt idx="44">
                  <c:v>43863</c:v>
                </c:pt>
                <c:pt idx="45">
                  <c:v>43862</c:v>
                </c:pt>
                <c:pt idx="46">
                  <c:v>43860</c:v>
                </c:pt>
                <c:pt idx="47">
                  <c:v>43859</c:v>
                </c:pt>
                <c:pt idx="48">
                  <c:v>43857</c:v>
                </c:pt>
                <c:pt idx="49">
                  <c:v>43855</c:v>
                </c:pt>
              </c:numCache>
            </c:numRef>
          </c:cat>
          <c:val>
            <c:numRef>
              <c:f>Australia!$F$2:$F$52</c:f>
              <c:numCache>
                <c:formatCode>General</c:formatCode>
                <c:ptCount val="51"/>
                <c:pt idx="0">
                  <c:v>2939</c:v>
                </c:pt>
                <c:pt idx="1">
                  <c:v>2616</c:v>
                </c:pt>
                <c:pt idx="2">
                  <c:v>2267</c:v>
                </c:pt>
                <c:pt idx="3">
                  <c:v>2003</c:v>
                </c:pt>
                <c:pt idx="4">
                  <c:v>1617</c:v>
                </c:pt>
                <c:pt idx="5">
                  <c:v>1299</c:v>
                </c:pt>
                <c:pt idx="6">
                  <c:v>1018</c:v>
                </c:pt>
                <c:pt idx="7">
                  <c:v>822</c:v>
                </c:pt>
                <c:pt idx="8">
                  <c:v>655</c:v>
                </c:pt>
                <c:pt idx="9">
                  <c:v>518</c:v>
                </c:pt>
                <c:pt idx="10">
                  <c:v>421</c:v>
                </c:pt>
                <c:pt idx="11">
                  <c:v>344</c:v>
                </c:pt>
                <c:pt idx="12">
                  <c:v>266</c:v>
                </c:pt>
                <c:pt idx="13">
                  <c:v>218</c:v>
                </c:pt>
                <c:pt idx="14">
                  <c:v>168</c:v>
                </c:pt>
                <c:pt idx="15">
                  <c:v>129</c:v>
                </c:pt>
                <c:pt idx="16">
                  <c:v>100</c:v>
                </c:pt>
                <c:pt idx="17">
                  <c:v>85</c:v>
                </c:pt>
                <c:pt idx="18">
                  <c:v>67</c:v>
                </c:pt>
                <c:pt idx="19">
                  <c:v>55</c:v>
                </c:pt>
                <c:pt idx="20">
                  <c:v>49</c:v>
                </c:pt>
                <c:pt idx="21">
                  <c:v>39</c:v>
                </c:pt>
                <c:pt idx="22">
                  <c:v>34</c:v>
                </c:pt>
                <c:pt idx="23">
                  <c:v>29</c:v>
                </c:pt>
                <c:pt idx="24">
                  <c:v>19</c:v>
                </c:pt>
                <c:pt idx="25">
                  <c:v>11</c:v>
                </c:pt>
                <c:pt idx="26">
                  <c:v>14</c:v>
                </c:pt>
                <c:pt idx="27">
                  <c:v>11</c:v>
                </c:pt>
                <c:pt idx="28">
                  <c:v>10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7</c:v>
                </c:pt>
                <c:pt idx="33">
                  <c:v>12</c:v>
                </c:pt>
                <c:pt idx="34">
                  <c:v>10</c:v>
                </c:pt>
                <c:pt idx="35">
                  <c:v>11</c:v>
                </c:pt>
                <c:pt idx="36">
                  <c:v>7</c:v>
                </c:pt>
                <c:pt idx="37">
                  <c:v>5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9</c:v>
                </c:pt>
                <c:pt idx="42">
                  <c:v>10</c:v>
                </c:pt>
                <c:pt idx="43">
                  <c:v>10</c:v>
                </c:pt>
                <c:pt idx="46">
                  <c:v>9</c:v>
                </c:pt>
                <c:pt idx="47">
                  <c:v>7</c:v>
                </c:pt>
                <c:pt idx="48">
                  <c:v>5</c:v>
                </c:pt>
                <c:pt idx="4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A2-4546-84A3-807F3340D3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6097999"/>
        <c:axId val="1804614623"/>
      </c:lineChart>
      <c:dateAx>
        <c:axId val="177609799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614623"/>
        <c:crosses val="autoZero"/>
        <c:auto val="1"/>
        <c:lblOffset val="100"/>
        <c:baseTimeUnit val="days"/>
      </c:dateAx>
      <c:valAx>
        <c:axId val="180461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979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Daily Averages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Australia!$G$1</c:f>
              <c:strCache>
                <c:ptCount val="1"/>
                <c:pt idx="0">
                  <c:v>average daily increase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Australia!$A$2:$A$51</c:f>
              <c:numCache>
                <c:formatCode>m/d/yy</c:formatCode>
                <c:ptCount val="50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  <c:pt idx="33">
                  <c:v>43884</c:v>
                </c:pt>
                <c:pt idx="34">
                  <c:v>43883</c:v>
                </c:pt>
                <c:pt idx="35">
                  <c:v>43882</c:v>
                </c:pt>
                <c:pt idx="36">
                  <c:v>43881</c:v>
                </c:pt>
                <c:pt idx="37">
                  <c:v>43880</c:v>
                </c:pt>
                <c:pt idx="38">
                  <c:v>43879</c:v>
                </c:pt>
                <c:pt idx="39">
                  <c:v>43878</c:v>
                </c:pt>
                <c:pt idx="40">
                  <c:v>43877</c:v>
                </c:pt>
                <c:pt idx="41">
                  <c:v>43874</c:v>
                </c:pt>
                <c:pt idx="42">
                  <c:v>43873</c:v>
                </c:pt>
                <c:pt idx="43">
                  <c:v>43869</c:v>
                </c:pt>
                <c:pt idx="44">
                  <c:v>43863</c:v>
                </c:pt>
                <c:pt idx="45">
                  <c:v>43862</c:v>
                </c:pt>
                <c:pt idx="46">
                  <c:v>43860</c:v>
                </c:pt>
                <c:pt idx="47">
                  <c:v>43859</c:v>
                </c:pt>
                <c:pt idx="48">
                  <c:v>43857</c:v>
                </c:pt>
                <c:pt idx="49">
                  <c:v>43855</c:v>
                </c:pt>
              </c:numCache>
            </c:numRef>
          </c:cat>
          <c:val>
            <c:numRef>
              <c:f>Australia!$G$2:$G$51</c:f>
              <c:numCache>
                <c:formatCode>0.00</c:formatCode>
                <c:ptCount val="50"/>
                <c:pt idx="0">
                  <c:v>11.454057467634986</c:v>
                </c:pt>
                <c:pt idx="1">
                  <c:v>12.950089126559714</c:v>
                </c:pt>
                <c:pt idx="2">
                  <c:v>13.986013986013987</c:v>
                </c:pt>
                <c:pt idx="3">
                  <c:v>14.806616961789377</c:v>
                </c:pt>
                <c:pt idx="4">
                  <c:v>14.699883449883449</c:v>
                </c:pt>
                <c:pt idx="5">
                  <c:v>14.515532544378699</c:v>
                </c:pt>
                <c:pt idx="6">
                  <c:v>14.425770308123248</c:v>
                </c:pt>
                <c:pt idx="7">
                  <c:v>14.257142857142856</c:v>
                </c:pt>
                <c:pt idx="8">
                  <c:v>14.462517680339463</c:v>
                </c:pt>
                <c:pt idx="9">
                  <c:v>14.065255731922399</c:v>
                </c:pt>
                <c:pt idx="10">
                  <c:v>14.072847682119205</c:v>
                </c:pt>
                <c:pt idx="11">
                  <c:v>14.627659574468085</c:v>
                </c:pt>
                <c:pt idx="12">
                  <c:v>14.345637583892618</c:v>
                </c:pt>
                <c:pt idx="13">
                  <c:v>13.709677419354838</c:v>
                </c:pt>
                <c:pt idx="14">
                  <c:v>13.383838383838384</c:v>
                </c:pt>
                <c:pt idx="15">
                  <c:v>12.179487179487179</c:v>
                </c:pt>
                <c:pt idx="16">
                  <c:v>10.62992125984252</c:v>
                </c:pt>
                <c:pt idx="17">
                  <c:v>10.9375</c:v>
                </c:pt>
                <c:pt idx="18">
                  <c:v>9.5108695652173925</c:v>
                </c:pt>
                <c:pt idx="19">
                  <c:v>8.75</c:v>
                </c:pt>
                <c:pt idx="20">
                  <c:v>10.95890410958904</c:v>
                </c:pt>
                <c:pt idx="21">
                  <c:v>11.904761904761903</c:v>
                </c:pt>
                <c:pt idx="22">
                  <c:v>12.280701754385964</c:v>
                </c:pt>
                <c:pt idx="23">
                  <c:v>12.5</c:v>
                </c:pt>
                <c:pt idx="24">
                  <c:v>9.7560975609756095</c:v>
                </c:pt>
                <c:pt idx="25">
                  <c:v>7.5757575757575761</c:v>
                </c:pt>
                <c:pt idx="26">
                  <c:v>5.1724137931034484</c:v>
                </c:pt>
                <c:pt idx="27">
                  <c:v>2.8846153846153846</c:v>
                </c:pt>
                <c:pt idx="28">
                  <c:v>3</c:v>
                </c:pt>
                <c:pt idx="29">
                  <c:v>1.0869565217391304</c:v>
                </c:pt>
                <c:pt idx="30">
                  <c:v>1.0869565217391304</c:v>
                </c:pt>
                <c:pt idx="31">
                  <c:v>2.1739130434782608</c:v>
                </c:pt>
                <c:pt idx="32">
                  <c:v>5.6818181818181817</c:v>
                </c:pt>
                <c:pt idx="33">
                  <c:v>7.9545454545454541</c:v>
                </c:pt>
                <c:pt idx="34">
                  <c:v>7.9545454545454541</c:v>
                </c:pt>
                <c:pt idx="35">
                  <c:v>7.1428571428571423</c:v>
                </c:pt>
                <c:pt idx="36">
                  <c:v>2.9411764705882351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5</c:v>
                </c:pt>
                <c:pt idx="41">
                  <c:v>8.3333333333333321</c:v>
                </c:pt>
                <c:pt idx="42">
                  <c:v>10</c:v>
                </c:pt>
                <c:pt idx="43">
                  <c:v>13.333333333333334</c:v>
                </c:pt>
                <c:pt idx="44">
                  <c:v>14.583333333333334</c:v>
                </c:pt>
                <c:pt idx="45">
                  <c:v>15</c:v>
                </c:pt>
                <c:pt idx="46">
                  <c:v>25</c:v>
                </c:pt>
                <c:pt idx="47">
                  <c:v>33.333333333333336</c:v>
                </c:pt>
                <c:pt idx="48">
                  <c:v>50</c:v>
                </c:pt>
                <c:pt idx="4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3C-6045-BEF4-5BB08746BE98}"/>
            </c:ext>
          </c:extLst>
        </c:ser>
        <c:ser>
          <c:idx val="1"/>
          <c:order val="1"/>
          <c:tx>
            <c:strRef>
              <c:f>Australia!$H$1</c:f>
              <c:strCache>
                <c:ptCount val="1"/>
                <c:pt idx="0">
                  <c:v>fatality rate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Australia!$A$2:$A$51</c:f>
              <c:numCache>
                <c:formatCode>m/d/yy</c:formatCode>
                <c:ptCount val="50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  <c:pt idx="33">
                  <c:v>43884</c:v>
                </c:pt>
                <c:pt idx="34">
                  <c:v>43883</c:v>
                </c:pt>
                <c:pt idx="35">
                  <c:v>43882</c:v>
                </c:pt>
                <c:pt idx="36">
                  <c:v>43881</c:v>
                </c:pt>
                <c:pt idx="37">
                  <c:v>43880</c:v>
                </c:pt>
                <c:pt idx="38">
                  <c:v>43879</c:v>
                </c:pt>
                <c:pt idx="39">
                  <c:v>43878</c:v>
                </c:pt>
                <c:pt idx="40">
                  <c:v>43877</c:v>
                </c:pt>
                <c:pt idx="41">
                  <c:v>43874</c:v>
                </c:pt>
                <c:pt idx="42">
                  <c:v>43873</c:v>
                </c:pt>
                <c:pt idx="43">
                  <c:v>43869</c:v>
                </c:pt>
                <c:pt idx="44">
                  <c:v>43863</c:v>
                </c:pt>
                <c:pt idx="45">
                  <c:v>43862</c:v>
                </c:pt>
                <c:pt idx="46">
                  <c:v>43860</c:v>
                </c:pt>
                <c:pt idx="47">
                  <c:v>43859</c:v>
                </c:pt>
                <c:pt idx="48">
                  <c:v>43857</c:v>
                </c:pt>
                <c:pt idx="49">
                  <c:v>43855</c:v>
                </c:pt>
              </c:numCache>
            </c:numRef>
          </c:cat>
          <c:val>
            <c:numRef>
              <c:f>Australia!$H$2:$H$51</c:f>
              <c:numCache>
                <c:formatCode>0.00</c:formatCode>
                <c:ptCount val="50"/>
                <c:pt idx="0">
                  <c:v>0.41048310704136409</c:v>
                </c:pt>
                <c:pt idx="1">
                  <c:v>0.46345811051693409</c:v>
                </c:pt>
                <c:pt idx="2">
                  <c:v>0.37021801727684078</c:v>
                </c:pt>
                <c:pt idx="3">
                  <c:v>0.37278657968313139</c:v>
                </c:pt>
                <c:pt idx="4">
                  <c:v>0.40792540792540788</c:v>
                </c:pt>
                <c:pt idx="5">
                  <c:v>0.51775147928994092</c:v>
                </c:pt>
                <c:pt idx="6">
                  <c:v>0.65359477124183007</c:v>
                </c:pt>
                <c:pt idx="7">
                  <c:v>0.8</c:v>
                </c:pt>
                <c:pt idx="8">
                  <c:v>0.84865629420084865</c:v>
                </c:pt>
                <c:pt idx="9">
                  <c:v>1.0582010582010581</c:v>
                </c:pt>
                <c:pt idx="10">
                  <c:v>1.1037527593818985</c:v>
                </c:pt>
                <c:pt idx="11">
                  <c:v>1.3297872340425532</c:v>
                </c:pt>
                <c:pt idx="12">
                  <c:v>1.6778523489932886</c:v>
                </c:pt>
                <c:pt idx="13">
                  <c:v>1.2096774193548387</c:v>
                </c:pt>
                <c:pt idx="14">
                  <c:v>1.5151515151515151</c:v>
                </c:pt>
                <c:pt idx="15">
                  <c:v>1.9230769230769231</c:v>
                </c:pt>
                <c:pt idx="16">
                  <c:v>2.3622047244094486</c:v>
                </c:pt>
                <c:pt idx="17">
                  <c:v>2.6785714285714284</c:v>
                </c:pt>
                <c:pt idx="18">
                  <c:v>3.2608695652173911</c:v>
                </c:pt>
                <c:pt idx="19">
                  <c:v>3.75</c:v>
                </c:pt>
                <c:pt idx="20">
                  <c:v>2.7397260273972601</c:v>
                </c:pt>
                <c:pt idx="21">
                  <c:v>3.1746031746031744</c:v>
                </c:pt>
                <c:pt idx="22">
                  <c:v>3.5087719298245612</c:v>
                </c:pt>
                <c:pt idx="23">
                  <c:v>3.8461538461538463</c:v>
                </c:pt>
                <c:pt idx="24">
                  <c:v>2.4390243902439024</c:v>
                </c:pt>
                <c:pt idx="25">
                  <c:v>3.0303030303030303</c:v>
                </c:pt>
                <c:pt idx="26">
                  <c:v>3.4482758620689653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13C-6045-BEF4-5BB08746BE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9797199"/>
        <c:axId val="2046450511"/>
      </c:lineChart>
      <c:dateAx>
        <c:axId val="202979719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6450511"/>
        <c:crosses val="autoZero"/>
        <c:auto val="1"/>
        <c:lblOffset val="100"/>
        <c:baseTimeUnit val="days"/>
      </c:dateAx>
      <c:valAx>
        <c:axId val="2046450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979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056149743068717E-2"/>
          <c:y val="3.4495503011325333E-2"/>
          <c:w val="0.95623907309353084"/>
          <c:h val="0.86260903101398034"/>
        </c:manualLayout>
      </c:layout>
      <c:lineChart>
        <c:grouping val="standard"/>
        <c:varyColors val="0"/>
        <c:ser>
          <c:idx val="0"/>
          <c:order val="0"/>
          <c:tx>
            <c:strRef>
              <c:f>'AU &amp; NL'!$B$1</c:f>
              <c:strCache>
                <c:ptCount val="1"/>
                <c:pt idx="0">
                  <c:v>New Cases NL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NL'!$B$2:$B$50</c:f>
              <c:numCache>
                <c:formatCode>General</c:formatCode>
                <c:ptCount val="49"/>
                <c:pt idx="0">
                  <c:v>1019</c:v>
                </c:pt>
                <c:pt idx="1">
                  <c:v>852</c:v>
                </c:pt>
                <c:pt idx="2" formatCode="0">
                  <c:v>545</c:v>
                </c:pt>
                <c:pt idx="3" formatCode="0">
                  <c:v>545</c:v>
                </c:pt>
                <c:pt idx="4" formatCode="0">
                  <c:v>573</c:v>
                </c:pt>
                <c:pt idx="5" formatCode="0">
                  <c:v>637</c:v>
                </c:pt>
                <c:pt idx="6" formatCode="0">
                  <c:v>534</c:v>
                </c:pt>
                <c:pt idx="7" formatCode="0">
                  <c:v>409</c:v>
                </c:pt>
                <c:pt idx="8" formatCode="0">
                  <c:v>346</c:v>
                </c:pt>
                <c:pt idx="9" formatCode="0">
                  <c:v>292</c:v>
                </c:pt>
                <c:pt idx="10" formatCode="0">
                  <c:v>278</c:v>
                </c:pt>
                <c:pt idx="11" formatCode="0">
                  <c:v>176</c:v>
                </c:pt>
                <c:pt idx="12" formatCode="0">
                  <c:v>155</c:v>
                </c:pt>
                <c:pt idx="13" formatCode="0">
                  <c:v>190</c:v>
                </c:pt>
                <c:pt idx="14" formatCode="0">
                  <c:v>111</c:v>
                </c:pt>
                <c:pt idx="15" formatCode="0">
                  <c:v>121</c:v>
                </c:pt>
                <c:pt idx="16" formatCode="0">
                  <c:v>61</c:v>
                </c:pt>
                <c:pt idx="17" formatCode="0">
                  <c:v>56</c:v>
                </c:pt>
                <c:pt idx="18" formatCode="0">
                  <c:v>77</c:v>
                </c:pt>
                <c:pt idx="19" formatCode="0">
                  <c:v>60</c:v>
                </c:pt>
                <c:pt idx="20" formatCode="0">
                  <c:v>46</c:v>
                </c:pt>
                <c:pt idx="21" formatCode="0">
                  <c:v>44</c:v>
                </c:pt>
                <c:pt idx="22" formatCode="0">
                  <c:v>15</c:v>
                </c:pt>
                <c:pt idx="23" formatCode="0">
                  <c:v>6</c:v>
                </c:pt>
                <c:pt idx="24" formatCode="0">
                  <c:v>3</c:v>
                </c:pt>
                <c:pt idx="25" formatCode="0">
                  <c:v>1</c:v>
                </c:pt>
                <c:pt idx="26" formatCode="0">
                  <c:v>1</c:v>
                </c:pt>
                <c:pt idx="27" formatCode="0">
                  <c:v>1</c:v>
                </c:pt>
                <c:pt idx="28" formatCode="0">
                  <c:v>1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27D-3545-A0FF-2C9EAF24D6E5}"/>
            </c:ext>
          </c:extLst>
        </c:ser>
        <c:ser>
          <c:idx val="1"/>
          <c:order val="1"/>
          <c:tx>
            <c:strRef>
              <c:f>'AU &amp; NL'!$D$1</c:f>
              <c:strCache>
                <c:ptCount val="1"/>
                <c:pt idx="0">
                  <c:v>Total Cases NL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NL'!$D$2:$D$50</c:f>
              <c:numCache>
                <c:formatCode>0</c:formatCode>
                <c:ptCount val="49"/>
                <c:pt idx="0">
                  <c:v>7431</c:v>
                </c:pt>
                <c:pt idx="1">
                  <c:v>6412</c:v>
                </c:pt>
                <c:pt idx="2">
                  <c:v>5294</c:v>
                </c:pt>
                <c:pt idx="3">
                  <c:v>4749</c:v>
                </c:pt>
                <c:pt idx="4">
                  <c:v>4204</c:v>
                </c:pt>
                <c:pt idx="5">
                  <c:v>3631</c:v>
                </c:pt>
                <c:pt idx="6">
                  <c:v>2994</c:v>
                </c:pt>
                <c:pt idx="7">
                  <c:v>2460</c:v>
                </c:pt>
                <c:pt idx="8">
                  <c:v>2051</c:v>
                </c:pt>
                <c:pt idx="9">
                  <c:v>1705</c:v>
                </c:pt>
                <c:pt idx="10">
                  <c:v>1413</c:v>
                </c:pt>
                <c:pt idx="11">
                  <c:v>1135</c:v>
                </c:pt>
                <c:pt idx="12">
                  <c:v>959</c:v>
                </c:pt>
                <c:pt idx="13">
                  <c:v>804</c:v>
                </c:pt>
                <c:pt idx="14">
                  <c:v>614</c:v>
                </c:pt>
                <c:pt idx="15">
                  <c:v>503</c:v>
                </c:pt>
                <c:pt idx="16">
                  <c:v>382</c:v>
                </c:pt>
                <c:pt idx="17">
                  <c:v>321</c:v>
                </c:pt>
                <c:pt idx="18">
                  <c:v>265</c:v>
                </c:pt>
                <c:pt idx="19">
                  <c:v>188</c:v>
                </c:pt>
                <c:pt idx="20">
                  <c:v>128</c:v>
                </c:pt>
                <c:pt idx="21">
                  <c:v>82</c:v>
                </c:pt>
                <c:pt idx="22">
                  <c:v>38</c:v>
                </c:pt>
                <c:pt idx="23">
                  <c:v>24</c:v>
                </c:pt>
                <c:pt idx="24">
                  <c:v>10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27D-3545-A0FF-2C9EAF24D6E5}"/>
            </c:ext>
          </c:extLst>
        </c:ser>
        <c:ser>
          <c:idx val="2"/>
          <c:order val="2"/>
          <c:tx>
            <c:strRef>
              <c:f>'AU &amp; NL'!$F$1</c:f>
              <c:strCache>
                <c:ptCount val="1"/>
                <c:pt idx="0">
                  <c:v>Daily Deaths NL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NL'!$F$9:$F$50</c:f>
              <c:numCache>
                <c:formatCode>0</c:formatCode>
                <c:ptCount val="42"/>
                <c:pt idx="0">
                  <c:v>18</c:v>
                </c:pt>
                <c:pt idx="1">
                  <c:v>15</c:v>
                </c:pt>
                <c:pt idx="2">
                  <c:v>19</c:v>
                </c:pt>
                <c:pt idx="3">
                  <c:v>4</c:v>
                </c:pt>
                <c:pt idx="4">
                  <c:v>8</c:v>
                </c:pt>
                <c:pt idx="5">
                  <c:v>2</c:v>
                </c:pt>
                <c:pt idx="6">
                  <c:v>5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27D-3545-A0FF-2C9EAF24D6E5}"/>
            </c:ext>
          </c:extLst>
        </c:ser>
        <c:ser>
          <c:idx val="3"/>
          <c:order val="3"/>
          <c:tx>
            <c:strRef>
              <c:f>'AU &amp; NL'!$G$1</c:f>
              <c:strCache>
                <c:ptCount val="1"/>
                <c:pt idx="0">
                  <c:v>Total Deaths NL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NL'!$G$9:$G$50</c:f>
              <c:numCache>
                <c:formatCode>0</c:formatCode>
                <c:ptCount val="42"/>
                <c:pt idx="0">
                  <c:v>76</c:v>
                </c:pt>
                <c:pt idx="1">
                  <c:v>58</c:v>
                </c:pt>
                <c:pt idx="2">
                  <c:v>43</c:v>
                </c:pt>
                <c:pt idx="3">
                  <c:v>24</c:v>
                </c:pt>
                <c:pt idx="4">
                  <c:v>20</c:v>
                </c:pt>
                <c:pt idx="5">
                  <c:v>12</c:v>
                </c:pt>
                <c:pt idx="6">
                  <c:v>10</c:v>
                </c:pt>
                <c:pt idx="7">
                  <c:v>5</c:v>
                </c:pt>
                <c:pt idx="8">
                  <c:v>5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27D-3545-A0FF-2C9EAF24D6E5}"/>
            </c:ext>
          </c:extLst>
        </c:ser>
        <c:ser>
          <c:idx val="4"/>
          <c:order val="4"/>
          <c:tx>
            <c:strRef>
              <c:f>'AU &amp; NL'!$H$1</c:f>
              <c:strCache>
                <c:ptCount val="1"/>
                <c:pt idx="0">
                  <c:v>New Cases AU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NL'!$H$9:$H$50</c:f>
              <c:numCache>
                <c:formatCode>0</c:formatCode>
                <c:ptCount val="42"/>
                <c:pt idx="0">
                  <c:v>142</c:v>
                </c:pt>
                <c:pt idx="1">
                  <c:v>113</c:v>
                </c:pt>
                <c:pt idx="2">
                  <c:v>77</c:v>
                </c:pt>
                <c:pt idx="3">
                  <c:v>78</c:v>
                </c:pt>
                <c:pt idx="4">
                  <c:v>50</c:v>
                </c:pt>
                <c:pt idx="5">
                  <c:v>42</c:v>
                </c:pt>
                <c:pt idx="6">
                  <c:v>29</c:v>
                </c:pt>
                <c:pt idx="7">
                  <c:v>15</c:v>
                </c:pt>
                <c:pt idx="8">
                  <c:v>20</c:v>
                </c:pt>
                <c:pt idx="9">
                  <c:v>12</c:v>
                </c:pt>
                <c:pt idx="10">
                  <c:v>7</c:v>
                </c:pt>
                <c:pt idx="11">
                  <c:v>10</c:v>
                </c:pt>
                <c:pt idx="12">
                  <c:v>5</c:v>
                </c:pt>
                <c:pt idx="13">
                  <c:v>5</c:v>
                </c:pt>
                <c:pt idx="14">
                  <c:v>11</c:v>
                </c:pt>
                <c:pt idx="15">
                  <c:v>8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2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4</c:v>
                </c:pt>
                <c:pt idx="28">
                  <c:v>2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27D-3545-A0FF-2C9EAF24D6E5}"/>
            </c:ext>
          </c:extLst>
        </c:ser>
        <c:ser>
          <c:idx val="5"/>
          <c:order val="5"/>
          <c:tx>
            <c:strRef>
              <c:f>'AU &amp; NL'!$J$1</c:f>
              <c:strCache>
                <c:ptCount val="1"/>
                <c:pt idx="0">
                  <c:v>Total Cases AU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NL'!$J$2:$J$50</c:f>
              <c:numCache>
                <c:formatCode>0</c:formatCode>
                <c:ptCount val="49"/>
                <c:pt idx="0">
                  <c:v>2805</c:v>
                </c:pt>
                <c:pt idx="1">
                  <c:v>2431</c:v>
                </c:pt>
                <c:pt idx="2">
                  <c:v>2146</c:v>
                </c:pt>
                <c:pt idx="3">
                  <c:v>1716</c:v>
                </c:pt>
                <c:pt idx="4">
                  <c:v>1352</c:v>
                </c:pt>
                <c:pt idx="5">
                  <c:v>1071</c:v>
                </c:pt>
                <c:pt idx="6">
                  <c:v>875</c:v>
                </c:pt>
                <c:pt idx="7">
                  <c:v>708</c:v>
                </c:pt>
                <c:pt idx="8">
                  <c:v>566</c:v>
                </c:pt>
                <c:pt idx="9">
                  <c:v>453</c:v>
                </c:pt>
                <c:pt idx="10">
                  <c:v>376</c:v>
                </c:pt>
                <c:pt idx="11">
                  <c:v>298</c:v>
                </c:pt>
                <c:pt idx="12">
                  <c:v>248</c:v>
                </c:pt>
                <c:pt idx="13">
                  <c:v>198</c:v>
                </c:pt>
                <c:pt idx="14">
                  <c:v>156</c:v>
                </c:pt>
                <c:pt idx="15">
                  <c:v>127</c:v>
                </c:pt>
                <c:pt idx="16">
                  <c:v>112</c:v>
                </c:pt>
                <c:pt idx="17">
                  <c:v>92</c:v>
                </c:pt>
                <c:pt idx="18">
                  <c:v>80</c:v>
                </c:pt>
                <c:pt idx="19">
                  <c:v>73</c:v>
                </c:pt>
                <c:pt idx="20">
                  <c:v>63</c:v>
                </c:pt>
                <c:pt idx="21">
                  <c:v>57</c:v>
                </c:pt>
                <c:pt idx="22">
                  <c:v>52</c:v>
                </c:pt>
                <c:pt idx="23">
                  <c:v>41</c:v>
                </c:pt>
                <c:pt idx="24">
                  <c:v>33</c:v>
                </c:pt>
                <c:pt idx="25">
                  <c:v>29</c:v>
                </c:pt>
                <c:pt idx="26">
                  <c:v>26</c:v>
                </c:pt>
                <c:pt idx="27">
                  <c:v>25</c:v>
                </c:pt>
                <c:pt idx="28">
                  <c:v>23</c:v>
                </c:pt>
                <c:pt idx="29">
                  <c:v>23</c:v>
                </c:pt>
                <c:pt idx="30">
                  <c:v>23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21</c:v>
                </c:pt>
                <c:pt idx="35">
                  <c:v>17</c:v>
                </c:pt>
                <c:pt idx="36">
                  <c:v>15</c:v>
                </c:pt>
                <c:pt idx="37">
                  <c:v>15</c:v>
                </c:pt>
                <c:pt idx="38">
                  <c:v>15</c:v>
                </c:pt>
                <c:pt idx="39">
                  <c:v>15</c:v>
                </c:pt>
                <c:pt idx="40">
                  <c:v>15</c:v>
                </c:pt>
                <c:pt idx="41">
                  <c:v>15</c:v>
                </c:pt>
                <c:pt idx="42">
                  <c:v>15</c:v>
                </c:pt>
                <c:pt idx="43">
                  <c:v>12</c:v>
                </c:pt>
                <c:pt idx="44">
                  <c:v>10</c:v>
                </c:pt>
                <c:pt idx="45">
                  <c:v>9</c:v>
                </c:pt>
                <c:pt idx="46">
                  <c:v>7</c:v>
                </c:pt>
                <c:pt idx="47">
                  <c:v>5</c:v>
                </c:pt>
                <c:pt idx="48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27D-3545-A0FF-2C9EAF24D6E5}"/>
            </c:ext>
          </c:extLst>
        </c:ser>
        <c:ser>
          <c:idx val="6"/>
          <c:order val="6"/>
          <c:tx>
            <c:strRef>
              <c:f>'AU &amp; NL'!$L$1</c:f>
              <c:strCache>
                <c:ptCount val="1"/>
                <c:pt idx="0">
                  <c:v>Daily Deaths AU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NL'!$A$2:$A$50</c:f>
              <c:numCache>
                <c:formatCode>m/d/yy</c:formatCode>
                <c:ptCount val="49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NL'!$L$2:$L$50</c:f>
              <c:numCache>
                <c:formatCode>0</c:formatCode>
                <c:ptCount val="49"/>
                <c:pt idx="0">
                  <c:v>4</c:v>
                </c:pt>
                <c:pt idx="1">
                  <c:v>1</c:v>
                </c:pt>
                <c:pt idx="2">
                  <c:v>8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6</c:v>
                </c:pt>
                <c:pt idx="8">
                  <c:v>6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27D-3545-A0FF-2C9EAF24D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4500575"/>
        <c:axId val="1804571023"/>
      </c:lineChart>
      <c:dateAx>
        <c:axId val="1774500575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571023"/>
        <c:crosses val="autoZero"/>
        <c:auto val="1"/>
        <c:lblOffset val="100"/>
        <c:baseTimeUnit val="days"/>
      </c:dateAx>
      <c:valAx>
        <c:axId val="1804571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4500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Log(New + Total Cases)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'AU &amp; NL'!$C$1</c:f>
              <c:strCache>
                <c:ptCount val="1"/>
                <c:pt idx="0">
                  <c:v>log(new cases NL)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NL'!$A$2:$A$79</c:f>
              <c:numCache>
                <c:formatCode>m/d/yy</c:formatCode>
                <c:ptCount val="78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NL'!$C$2:$C$79</c:f>
              <c:numCache>
                <c:formatCode>0.00</c:formatCode>
                <c:ptCount val="78"/>
                <c:pt idx="0">
                  <c:v>2.8528516958316028</c:v>
                </c:pt>
                <c:pt idx="1">
                  <c:v>2.7903468053218434</c:v>
                </c:pt>
                <c:pt idx="2">
                  <c:v>2.7587717647140062</c:v>
                </c:pt>
                <c:pt idx="3">
                  <c:v>2.7565579534019848</c:v>
                </c:pt>
                <c:pt idx="4">
                  <c:v>2.7253896548346592</c:v>
                </c:pt>
                <c:pt idx="5">
                  <c:v>2.6706200240410061</c:v>
                </c:pt>
                <c:pt idx="6">
                  <c:v>2.5859308788192736</c:v>
                </c:pt>
                <c:pt idx="7">
                  <c:v>2.5150567635416534</c:v>
                </c:pt>
                <c:pt idx="8">
                  <c:v>2.4235041034933555</c:v>
                </c:pt>
                <c:pt idx="9">
                  <c:v>2.336318003337734</c:v>
                </c:pt>
                <c:pt idx="10">
                  <c:v>2.2896606907138368</c:v>
                </c:pt>
                <c:pt idx="11">
                  <c:v>2.1899802364309817</c:v>
                </c:pt>
                <c:pt idx="12">
                  <c:v>2.1492984120565573</c:v>
                </c:pt>
                <c:pt idx="13">
                  <c:v>2.0480479462666761</c:v>
                </c:pt>
                <c:pt idx="14">
                  <c:v>1.915406552780019</c:v>
                </c:pt>
                <c:pt idx="15">
                  <c:v>1.8756984893764748</c:v>
                </c:pt>
                <c:pt idx="16">
                  <c:v>1.7995399593932735</c:v>
                </c:pt>
                <c:pt idx="17">
                  <c:v>1.7688969585609751</c:v>
                </c:pt>
                <c:pt idx="18">
                  <c:v>1.7427131209309716</c:v>
                </c:pt>
                <c:pt idx="19">
                  <c:v>1.5651132544017716</c:v>
                </c:pt>
                <c:pt idx="20">
                  <c:v>1.3151132544017716</c:v>
                </c:pt>
                <c:pt idx="21">
                  <c:v>1.0187041101612937</c:v>
                </c:pt>
                <c:pt idx="22">
                  <c:v>0.60784094103974684</c:v>
                </c:pt>
                <c:pt idx="23">
                  <c:v>0.3138181262758265</c:v>
                </c:pt>
                <c:pt idx="24">
                  <c:v>0.11928031367991561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7C-A745-B3CC-21F3B5558CB6}"/>
            </c:ext>
          </c:extLst>
        </c:ser>
        <c:ser>
          <c:idx val="1"/>
          <c:order val="1"/>
          <c:tx>
            <c:strRef>
              <c:f>'AU &amp; NL'!$E$1</c:f>
              <c:strCache>
                <c:ptCount val="1"/>
                <c:pt idx="0">
                  <c:v>log(total cases NL)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NL'!$A$2:$A$79</c:f>
              <c:numCache>
                <c:formatCode>m/d/yy</c:formatCode>
                <c:ptCount val="78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NL'!$E$2:$E$79</c:f>
              <c:numCache>
                <c:formatCode>#,##0.00</c:formatCode>
                <c:ptCount val="78"/>
                <c:pt idx="0">
                  <c:v>3.7696067203837389</c:v>
                </c:pt>
                <c:pt idx="1">
                  <c:v>3.707760581896415</c:v>
                </c:pt>
                <c:pt idx="2">
                  <c:v>3.6460187657041114</c:v>
                </c:pt>
                <c:pt idx="3">
                  <c:v>3.5841357304645372</c:v>
                </c:pt>
                <c:pt idx="4">
                  <c:v>3.5127189648448773</c:v>
                </c:pt>
                <c:pt idx="5">
                  <c:v>3.4347947030979182</c:v>
                </c:pt>
                <c:pt idx="6">
                  <c:v>3.3527192367018239</c:v>
                </c:pt>
                <c:pt idx="7">
                  <c:v>3.271191828162205</c:v>
                </c:pt>
                <c:pt idx="8">
                  <c:v>3.1872070167686455</c:v>
                </c:pt>
                <c:pt idx="9">
                  <c:v>3.1046702534692203</c:v>
                </c:pt>
                <c:pt idx="10">
                  <c:v>3.0230531698242036</c:v>
                </c:pt>
                <c:pt idx="11">
                  <c:v>2.9325597221473565</c:v>
                </c:pt>
                <c:pt idx="12">
                  <c:v>2.8442027530290526</c:v>
                </c:pt>
                <c:pt idx="13">
                  <c:v>2.7442639419643138</c:v>
                </c:pt>
                <c:pt idx="14">
                  <c:v>2.6445761878784193</c:v>
                </c:pt>
                <c:pt idx="15">
                  <c:v>2.553345563577329</c:v>
                </c:pt>
                <c:pt idx="16">
                  <c:v>2.4464930296292673</c:v>
                </c:pt>
                <c:pt idx="17">
                  <c:v>2.3277796813133071</c:v>
                </c:pt>
                <c:pt idx="18">
                  <c:v>2.1796068863080182</c:v>
                </c:pt>
                <c:pt idx="19">
                  <c:v>1.9687413169780188</c:v>
                </c:pt>
                <c:pt idx="20">
                  <c:v>1.7452546650900005</c:v>
                </c:pt>
                <c:pt idx="21">
                  <c:v>1.4684521726780333</c:v>
                </c:pt>
                <c:pt idx="22">
                  <c:v>0.98999870958210401</c:v>
                </c:pt>
                <c:pt idx="23">
                  <c:v>0.59505281042790148</c:v>
                </c:pt>
                <c:pt idx="24">
                  <c:v>0.25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7C-A745-B3CC-21F3B5558CB6}"/>
            </c:ext>
          </c:extLst>
        </c:ser>
        <c:ser>
          <c:idx val="2"/>
          <c:order val="2"/>
          <c:tx>
            <c:strRef>
              <c:f>'AU &amp; NL'!$I$1</c:f>
              <c:strCache>
                <c:ptCount val="1"/>
                <c:pt idx="0">
                  <c:v>Log(new cases AU)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NL'!$A$2:$A$79</c:f>
              <c:numCache>
                <c:formatCode>m/d/yy</c:formatCode>
                <c:ptCount val="78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NL'!$I$2:$I$79</c:f>
              <c:numCache>
                <c:formatCode>0.00</c:formatCode>
                <c:ptCount val="78"/>
                <c:pt idx="0">
                  <c:v>2.5496221834014872</c:v>
                </c:pt>
                <c:pt idx="1">
                  <c:v>2.5224219629013427</c:v>
                </c:pt>
                <c:pt idx="2">
                  <c:v>2.4817747657383338</c:v>
                </c:pt>
                <c:pt idx="3">
                  <c:v>2.3790867696303333</c:v>
                </c:pt>
                <c:pt idx="4">
                  <c:v>2.2789918016980488</c:v>
                </c:pt>
                <c:pt idx="5">
                  <c:v>2.1800848325926339</c:v>
                </c:pt>
                <c:pt idx="6">
                  <c:v>2.0786434960466353</c:v>
                </c:pt>
                <c:pt idx="7">
                  <c:v>1.9959880289323597</c:v>
                </c:pt>
                <c:pt idx="8">
                  <c:v>1.8826584439206</c:v>
                </c:pt>
                <c:pt idx="9">
                  <c:v>1.7752011556492204</c:v>
                </c:pt>
                <c:pt idx="10">
                  <c:v>1.669177973830839</c:v>
                </c:pt>
                <c:pt idx="11">
                  <c:v>1.4901771379221391</c:v>
                </c:pt>
                <c:pt idx="12">
                  <c:v>1.3906921357541298</c:v>
                </c:pt>
                <c:pt idx="13">
                  <c:v>1.2546751246665608</c:v>
                </c:pt>
                <c:pt idx="14">
                  <c:v>1.1003501351953862</c:v>
                </c:pt>
                <c:pt idx="15">
                  <c:v>1.0563273204314658</c:v>
                </c:pt>
                <c:pt idx="16">
                  <c:v>0.90581232259947508</c:v>
                </c:pt>
                <c:pt idx="17">
                  <c:v>0.8107595121715736</c:v>
                </c:pt>
                <c:pt idx="18">
                  <c:v>0.85983317345756571</c:v>
                </c:pt>
                <c:pt idx="19">
                  <c:v>0.83560567020555165</c:v>
                </c:pt>
                <c:pt idx="20">
                  <c:v>0.78014348280146262</c:v>
                </c:pt>
                <c:pt idx="21">
                  <c:v>0.68065848063345313</c:v>
                </c:pt>
                <c:pt idx="22">
                  <c:v>0.49556780825989211</c:v>
                </c:pt>
                <c:pt idx="23">
                  <c:v>0.26979531151190622</c:v>
                </c:pt>
                <c:pt idx="24">
                  <c:v>0.22577249674798588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0.26979531151190622</c:v>
                </c:pt>
                <c:pt idx="43">
                  <c:v>0.22577249674798588</c:v>
                </c:pt>
                <c:pt idx="44">
                  <c:v>0.1505149978319906</c:v>
                </c:pt>
                <c:pt idx="45">
                  <c:v>0.3010299956639812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47C-A745-B3CC-21F3B5558CB6}"/>
            </c:ext>
          </c:extLst>
        </c:ser>
        <c:ser>
          <c:idx val="3"/>
          <c:order val="3"/>
          <c:tx>
            <c:strRef>
              <c:f>'AU &amp; NL'!$K$1</c:f>
              <c:strCache>
                <c:ptCount val="1"/>
                <c:pt idx="0">
                  <c:v>log(total cases AU)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'AU &amp; NL'!$A$2:$A$79</c:f>
              <c:numCache>
                <c:formatCode>m/d/yy</c:formatCode>
                <c:ptCount val="78"/>
                <c:pt idx="0">
                  <c:v>43916</c:v>
                </c:pt>
                <c:pt idx="1">
                  <c:v>43915</c:v>
                </c:pt>
                <c:pt idx="2">
                  <c:v>43914</c:v>
                </c:pt>
                <c:pt idx="3">
                  <c:v>43913</c:v>
                </c:pt>
                <c:pt idx="4">
                  <c:v>43912</c:v>
                </c:pt>
                <c:pt idx="5">
                  <c:v>43911</c:v>
                </c:pt>
                <c:pt idx="6">
                  <c:v>43910</c:v>
                </c:pt>
                <c:pt idx="7">
                  <c:v>43909</c:v>
                </c:pt>
                <c:pt idx="8">
                  <c:v>43908</c:v>
                </c:pt>
                <c:pt idx="9">
                  <c:v>43907</c:v>
                </c:pt>
                <c:pt idx="10">
                  <c:v>43906</c:v>
                </c:pt>
                <c:pt idx="11">
                  <c:v>43905</c:v>
                </c:pt>
                <c:pt idx="12">
                  <c:v>43904</c:v>
                </c:pt>
                <c:pt idx="13">
                  <c:v>43903</c:v>
                </c:pt>
                <c:pt idx="14">
                  <c:v>43902</c:v>
                </c:pt>
                <c:pt idx="15">
                  <c:v>43901</c:v>
                </c:pt>
                <c:pt idx="16">
                  <c:v>43900</c:v>
                </c:pt>
                <c:pt idx="17">
                  <c:v>43899</c:v>
                </c:pt>
                <c:pt idx="18">
                  <c:v>43898</c:v>
                </c:pt>
                <c:pt idx="19">
                  <c:v>43897</c:v>
                </c:pt>
                <c:pt idx="20">
                  <c:v>43896</c:v>
                </c:pt>
                <c:pt idx="21">
                  <c:v>43895</c:v>
                </c:pt>
                <c:pt idx="22">
                  <c:v>43894</c:v>
                </c:pt>
                <c:pt idx="23">
                  <c:v>43893</c:v>
                </c:pt>
                <c:pt idx="24">
                  <c:v>43892</c:v>
                </c:pt>
                <c:pt idx="25">
                  <c:v>43891</c:v>
                </c:pt>
                <c:pt idx="26">
                  <c:v>43890</c:v>
                </c:pt>
                <c:pt idx="27">
                  <c:v>43889</c:v>
                </c:pt>
                <c:pt idx="28">
                  <c:v>43888</c:v>
                </c:pt>
                <c:pt idx="29">
                  <c:v>43887</c:v>
                </c:pt>
                <c:pt idx="30">
                  <c:v>43886</c:v>
                </c:pt>
                <c:pt idx="31">
                  <c:v>43885</c:v>
                </c:pt>
                <c:pt idx="32">
                  <c:v>43884</c:v>
                </c:pt>
                <c:pt idx="33">
                  <c:v>43883</c:v>
                </c:pt>
                <c:pt idx="34">
                  <c:v>43882</c:v>
                </c:pt>
                <c:pt idx="35">
                  <c:v>43881</c:v>
                </c:pt>
                <c:pt idx="36">
                  <c:v>43880</c:v>
                </c:pt>
                <c:pt idx="37">
                  <c:v>43879</c:v>
                </c:pt>
                <c:pt idx="38">
                  <c:v>43878</c:v>
                </c:pt>
                <c:pt idx="39">
                  <c:v>43877</c:v>
                </c:pt>
                <c:pt idx="40">
                  <c:v>43876</c:v>
                </c:pt>
                <c:pt idx="41">
                  <c:v>43875</c:v>
                </c:pt>
                <c:pt idx="42">
                  <c:v>43874</c:v>
                </c:pt>
                <c:pt idx="43">
                  <c:v>43873</c:v>
                </c:pt>
                <c:pt idx="44">
                  <c:v>43872</c:v>
                </c:pt>
                <c:pt idx="45">
                  <c:v>43871</c:v>
                </c:pt>
                <c:pt idx="46">
                  <c:v>43870</c:v>
                </c:pt>
                <c:pt idx="47">
                  <c:v>43869</c:v>
                </c:pt>
                <c:pt idx="48">
                  <c:v>43868</c:v>
                </c:pt>
              </c:numCache>
            </c:numRef>
          </c:cat>
          <c:val>
            <c:numRef>
              <c:f>'AU &amp; NL'!$K$2:$K$79</c:f>
              <c:numCache>
                <c:formatCode>0.00</c:formatCode>
                <c:ptCount val="78"/>
                <c:pt idx="0">
                  <c:v>3.3499662063945337</c:v>
                </c:pt>
                <c:pt idx="1">
                  <c:v>3.2707271628978933</c:v>
                </c:pt>
                <c:pt idx="2">
                  <c:v>3.1817282908950233</c:v>
                </c:pt>
                <c:pt idx="3">
                  <c:v>3.0843228747431182</c:v>
                </c:pt>
                <c:pt idx="4">
                  <c:v>2.9882018682873888</c:v>
                </c:pt>
                <c:pt idx="5">
                  <c:v>2.8936618031830523</c:v>
                </c:pt>
                <c:pt idx="6">
                  <c:v>2.8002389859782961</c:v>
                </c:pt>
                <c:pt idx="7">
                  <c:v>2.7085339339546328</c:v>
                </c:pt>
                <c:pt idx="8">
                  <c:v>2.6145796855512549</c:v>
                </c:pt>
                <c:pt idx="9">
                  <c:v>2.5249884979607411</c:v>
                </c:pt>
                <c:pt idx="10">
                  <c:v>2.4351302450229158</c:v>
                </c:pt>
                <c:pt idx="11">
                  <c:v>2.3396144333796158</c:v>
                </c:pt>
                <c:pt idx="12">
                  <c:v>2.2470112975995415</c:v>
                </c:pt>
                <c:pt idx="13">
                  <c:v>2.1607028830605328</c:v>
                </c:pt>
                <c:pt idx="14">
                  <c:v>2.0774835423315388</c:v>
                </c:pt>
                <c:pt idx="15">
                  <c:v>2.0049748894909092</c:v>
                </c:pt>
                <c:pt idx="16">
                  <c:v>1.9448546742820341</c:v>
                </c:pt>
                <c:pt idx="17">
                  <c:v>1.8823853059778841</c:v>
                </c:pt>
                <c:pt idx="18">
                  <c:v>1.8304070630596181</c:v>
                </c:pt>
                <c:pt idx="19">
                  <c:v>1.783635402220332</c:v>
                </c:pt>
                <c:pt idx="20">
                  <c:v>1.7210006513701519</c:v>
                </c:pt>
                <c:pt idx="21">
                  <c:v>1.6507939989762286</c:v>
                </c:pt>
                <c:pt idx="22">
                  <c:v>1.5774247845328446</c:v>
                </c:pt>
                <c:pt idx="23">
                  <c:v>1.5021672856168493</c:v>
                </c:pt>
                <c:pt idx="24">
                  <c:v>1.4484563236049248</c:v>
                </c:pt>
                <c:pt idx="25">
                  <c:v>1.4092597976398511</c:v>
                </c:pt>
                <c:pt idx="26">
                  <c:v>1.3840922571695105</c:v>
                </c:pt>
                <c:pt idx="27">
                  <c:v>1.3707808791812042</c:v>
                </c:pt>
                <c:pt idx="28">
                  <c:v>1.356901547218746</c:v>
                </c:pt>
                <c:pt idx="29">
                  <c:v>1.3520752584198994</c:v>
                </c:pt>
                <c:pt idx="30">
                  <c:v>1.3472489696210528</c:v>
                </c:pt>
                <c:pt idx="31">
                  <c:v>1.3373718343001344</c:v>
                </c:pt>
                <c:pt idx="32">
                  <c:v>1.3093783944391515</c:v>
                </c:pt>
                <c:pt idx="33">
                  <c:v>1.2677955389975202</c:v>
                </c:pt>
                <c:pt idx="34">
                  <c:v>1.2262126835558891</c:v>
                </c:pt>
                <c:pt idx="35">
                  <c:v>1.1896806746363295</c:v>
                </c:pt>
                <c:pt idx="36">
                  <c:v>1.1760912590556813</c:v>
                </c:pt>
                <c:pt idx="37">
                  <c:v>1.1760912590556813</c:v>
                </c:pt>
                <c:pt idx="38">
                  <c:v>1.1760912590556813</c:v>
                </c:pt>
                <c:pt idx="39">
                  <c:v>1.1760912590556813</c:v>
                </c:pt>
                <c:pt idx="40">
                  <c:v>1.1518637558036673</c:v>
                </c:pt>
                <c:pt idx="41">
                  <c:v>1.107840941039747</c:v>
                </c:pt>
                <c:pt idx="42">
                  <c:v>1.0523787536356579</c:v>
                </c:pt>
                <c:pt idx="43">
                  <c:v>0.9696304488753017</c:v>
                </c:pt>
                <c:pt idx="44">
                  <c:v>0.87457763844740011</c:v>
                </c:pt>
                <c:pt idx="45">
                  <c:v>0.77509263627939073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47C-A745-B3CC-21F3B5558C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745007"/>
        <c:axId val="122712191"/>
      </c:lineChart>
      <c:dateAx>
        <c:axId val="121745007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12191"/>
        <c:crosses val="autoZero"/>
        <c:auto val="1"/>
        <c:lblOffset val="100"/>
        <c:baseTimeUnit val="days"/>
      </c:dateAx>
      <c:valAx>
        <c:axId val="122712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745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Log(Total</a:t>
            </a:r>
            <a:r>
              <a:rPr lang="en-GB" baseline="0"/>
              <a:t> + New cases)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DE!$C$1</c:f>
              <c:strCache>
                <c:ptCount val="1"/>
                <c:pt idx="0">
                  <c:v>log 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DE!$A$2:$A$34</c:f>
              <c:numCache>
                <c:formatCode>m/d/yy</c:formatCode>
                <c:ptCount val="33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</c:numCache>
            </c:numRef>
          </c:cat>
          <c:val>
            <c:numRef>
              <c:f>DE!$C$2:$C$38</c:f>
              <c:numCache>
                <c:formatCode>0.00</c:formatCode>
                <c:ptCount val="37"/>
                <c:pt idx="0">
                  <c:v>4.6262171457876349</c:v>
                </c:pt>
                <c:pt idx="1">
                  <c:v>4.5623880418581058</c:v>
                </c:pt>
                <c:pt idx="2">
                  <c:v>4.4990544211971013</c:v>
                </c:pt>
                <c:pt idx="3">
                  <c:v>4.4383207941864491</c:v>
                </c:pt>
                <c:pt idx="4">
                  <c:v>4.3554898329033849</c:v>
                </c:pt>
                <c:pt idx="5">
                  <c:v>4.2697463731307668</c:v>
                </c:pt>
                <c:pt idx="6">
                  <c:v>4.2217271301339014</c:v>
                </c:pt>
                <c:pt idx="7">
                  <c:v>4.1447920784977148</c:v>
                </c:pt>
                <c:pt idx="8">
                  <c:v>4.0413532020469747</c:v>
                </c:pt>
                <c:pt idx="9">
                  <c:v>3.9137079139804829</c:v>
                </c:pt>
                <c:pt idx="10">
                  <c:v>3.8546703318953353</c:v>
                </c:pt>
                <c:pt idx="11">
                  <c:v>3.7790189719148706</c:v>
                </c:pt>
                <c:pt idx="12">
                  <c:v>3.6846658640258609</c:v>
                </c:pt>
                <c:pt idx="13">
                  <c:v>3.5792117802314993</c:v>
                </c:pt>
                <c:pt idx="14">
                  <c:v>3.4860051863622421</c:v>
                </c:pt>
                <c:pt idx="15">
                  <c:v>3.3745650607227651</c:v>
                </c:pt>
                <c:pt idx="16">
                  <c:v>3.2750808984568587</c:v>
                </c:pt>
                <c:pt idx="17">
                  <c:v>3.1643528557844371</c:v>
                </c:pt>
                <c:pt idx="18">
                  <c:v>3.0461047872460387</c:v>
                </c:pt>
                <c:pt idx="19">
                  <c:v>2.9278834103307068</c:v>
                </c:pt>
                <c:pt idx="20">
                  <c:v>2.8350561017201161</c:v>
                </c:pt>
                <c:pt idx="21">
                  <c:v>2.7275412570285562</c:v>
                </c:pt>
                <c:pt idx="22">
                  <c:v>2.5428254269591797</c:v>
                </c:pt>
                <c:pt idx="23">
                  <c:v>2.3802112417116059</c:v>
                </c:pt>
                <c:pt idx="24">
                  <c:v>2.27415784926368</c:v>
                </c:pt>
                <c:pt idx="25">
                  <c:v>2.1760912590556813</c:v>
                </c:pt>
                <c:pt idx="26">
                  <c:v>2.0681858617461617</c:v>
                </c:pt>
                <c:pt idx="27">
                  <c:v>1.8195439355418688</c:v>
                </c:pt>
                <c:pt idx="28">
                  <c:v>1.7242758696007889</c:v>
                </c:pt>
                <c:pt idx="29">
                  <c:v>1.414973347970818</c:v>
                </c:pt>
                <c:pt idx="30">
                  <c:v>1.3222192947339193</c:v>
                </c:pt>
                <c:pt idx="31">
                  <c:v>1.255272505103306</c:v>
                </c:pt>
                <c:pt idx="32">
                  <c:v>1.2041199826559248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21-2A49-886E-CD7A4FA7A83C}"/>
            </c:ext>
          </c:extLst>
        </c:ser>
        <c:ser>
          <c:idx val="1"/>
          <c:order val="1"/>
          <c:tx>
            <c:strRef>
              <c:f>DE!$E$1</c:f>
              <c:strCache>
                <c:ptCount val="1"/>
                <c:pt idx="0">
                  <c:v>log new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DE!$A$2:$A$34</c:f>
              <c:numCache>
                <c:formatCode>m/d/yy</c:formatCode>
                <c:ptCount val="33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</c:numCache>
            </c:numRef>
          </c:cat>
          <c:val>
            <c:numRef>
              <c:f>DE!$E$2:$E$34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1.2041199826559248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21-2A49-886E-CD7A4FA7A8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3187359"/>
        <c:axId val="158550319"/>
      </c:lineChart>
      <c:dateAx>
        <c:axId val="153187359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550319"/>
        <c:crosses val="autoZero"/>
        <c:auto val="1"/>
        <c:lblOffset val="100"/>
        <c:baseTimeUnit val="days"/>
      </c:dateAx>
      <c:valAx>
        <c:axId val="1585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187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DE!$C$1</c:f>
              <c:strCache>
                <c:ptCount val="1"/>
                <c:pt idx="0">
                  <c:v>log total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DE!$A$2:$A$34</c:f>
              <c:numCache>
                <c:formatCode>m/d/yy</c:formatCode>
                <c:ptCount val="33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</c:numCache>
            </c:numRef>
          </c:cat>
          <c:val>
            <c:numRef>
              <c:f>DE!$C$2:$C$34</c:f>
              <c:numCache>
                <c:formatCode>0.00</c:formatCode>
                <c:ptCount val="33"/>
                <c:pt idx="0">
                  <c:v>4.6262171457876349</c:v>
                </c:pt>
                <c:pt idx="1">
                  <c:v>4.5623880418581058</c:v>
                </c:pt>
                <c:pt idx="2">
                  <c:v>4.4990544211971013</c:v>
                </c:pt>
                <c:pt idx="3">
                  <c:v>4.4383207941864491</c:v>
                </c:pt>
                <c:pt idx="4">
                  <c:v>4.3554898329033849</c:v>
                </c:pt>
                <c:pt idx="5">
                  <c:v>4.2697463731307668</c:v>
                </c:pt>
                <c:pt idx="6">
                  <c:v>4.2217271301339014</c:v>
                </c:pt>
                <c:pt idx="7">
                  <c:v>4.1447920784977148</c:v>
                </c:pt>
                <c:pt idx="8">
                  <c:v>4.0413532020469747</c:v>
                </c:pt>
                <c:pt idx="9">
                  <c:v>3.9137079139804829</c:v>
                </c:pt>
                <c:pt idx="10">
                  <c:v>3.8546703318953353</c:v>
                </c:pt>
                <c:pt idx="11">
                  <c:v>3.7790189719148706</c:v>
                </c:pt>
                <c:pt idx="12">
                  <c:v>3.6846658640258609</c:v>
                </c:pt>
                <c:pt idx="13">
                  <c:v>3.5792117802314993</c:v>
                </c:pt>
                <c:pt idx="14">
                  <c:v>3.4860051863622421</c:v>
                </c:pt>
                <c:pt idx="15">
                  <c:v>3.3745650607227651</c:v>
                </c:pt>
                <c:pt idx="16">
                  <c:v>3.2750808984568587</c:v>
                </c:pt>
                <c:pt idx="17">
                  <c:v>3.1643528557844371</c:v>
                </c:pt>
                <c:pt idx="18">
                  <c:v>3.0461047872460387</c:v>
                </c:pt>
                <c:pt idx="19">
                  <c:v>2.9278834103307068</c:v>
                </c:pt>
                <c:pt idx="20">
                  <c:v>2.8350561017201161</c:v>
                </c:pt>
                <c:pt idx="21">
                  <c:v>2.7275412570285562</c:v>
                </c:pt>
                <c:pt idx="22">
                  <c:v>2.5428254269591797</c:v>
                </c:pt>
                <c:pt idx="23">
                  <c:v>2.3802112417116059</c:v>
                </c:pt>
                <c:pt idx="24">
                  <c:v>2.27415784926368</c:v>
                </c:pt>
                <c:pt idx="25">
                  <c:v>2.1760912590556813</c:v>
                </c:pt>
                <c:pt idx="26">
                  <c:v>2.0681858617461617</c:v>
                </c:pt>
                <c:pt idx="27">
                  <c:v>1.8195439355418688</c:v>
                </c:pt>
                <c:pt idx="28">
                  <c:v>1.7242758696007889</c:v>
                </c:pt>
                <c:pt idx="29">
                  <c:v>1.414973347970818</c:v>
                </c:pt>
                <c:pt idx="30">
                  <c:v>1.3222192947339193</c:v>
                </c:pt>
                <c:pt idx="31">
                  <c:v>1.255272505103306</c:v>
                </c:pt>
                <c:pt idx="32">
                  <c:v>1.2041199826559248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39-BD4D-8606-CAD36D54FEF1}"/>
            </c:ext>
          </c:extLst>
        </c:ser>
        <c:ser>
          <c:idx val="1"/>
          <c:order val="1"/>
          <c:tx>
            <c:strRef>
              <c:f>DE!$E$1</c:f>
              <c:strCache>
                <c:ptCount val="1"/>
                <c:pt idx="0">
                  <c:v>log new 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DE!$A$2:$A$34</c:f>
              <c:numCache>
                <c:formatCode>m/d/yy</c:formatCode>
                <c:ptCount val="33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</c:numCache>
            </c:numRef>
          </c:cat>
          <c:val>
            <c:numRef>
              <c:f>DE!$E$2:$E$34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1.2041199826559248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39-BD4D-8606-CAD36D54FEF1}"/>
            </c:ext>
          </c:extLst>
        </c:ser>
        <c:ser>
          <c:idx val="2"/>
          <c:order val="2"/>
          <c:tx>
            <c:strRef>
              <c:f>DE!$F$1</c:f>
              <c:strCache>
                <c:ptCount val="1"/>
                <c:pt idx="0">
                  <c:v>log(average new cases)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DE!$A$2:$A$34</c:f>
              <c:numCache>
                <c:formatCode>m/d/yy</c:formatCode>
                <c:ptCount val="33"/>
                <c:pt idx="0">
                  <c:v>43917</c:v>
                </c:pt>
                <c:pt idx="1">
                  <c:v>43916</c:v>
                </c:pt>
                <c:pt idx="2">
                  <c:v>43915</c:v>
                </c:pt>
                <c:pt idx="3">
                  <c:v>43914</c:v>
                </c:pt>
                <c:pt idx="4">
                  <c:v>43913</c:v>
                </c:pt>
                <c:pt idx="5">
                  <c:v>43912</c:v>
                </c:pt>
                <c:pt idx="6">
                  <c:v>43911</c:v>
                </c:pt>
                <c:pt idx="7">
                  <c:v>43910</c:v>
                </c:pt>
                <c:pt idx="8">
                  <c:v>43909</c:v>
                </c:pt>
                <c:pt idx="9">
                  <c:v>43908</c:v>
                </c:pt>
                <c:pt idx="10">
                  <c:v>43907</c:v>
                </c:pt>
                <c:pt idx="11">
                  <c:v>43906</c:v>
                </c:pt>
                <c:pt idx="12">
                  <c:v>43905</c:v>
                </c:pt>
                <c:pt idx="13">
                  <c:v>43904</c:v>
                </c:pt>
                <c:pt idx="14">
                  <c:v>43903</c:v>
                </c:pt>
                <c:pt idx="15">
                  <c:v>43902</c:v>
                </c:pt>
                <c:pt idx="16">
                  <c:v>43901</c:v>
                </c:pt>
                <c:pt idx="17">
                  <c:v>43900</c:v>
                </c:pt>
                <c:pt idx="18">
                  <c:v>43899</c:v>
                </c:pt>
                <c:pt idx="19">
                  <c:v>43898</c:v>
                </c:pt>
                <c:pt idx="20">
                  <c:v>43897</c:v>
                </c:pt>
                <c:pt idx="21">
                  <c:v>43896</c:v>
                </c:pt>
                <c:pt idx="22">
                  <c:v>43895</c:v>
                </c:pt>
                <c:pt idx="23">
                  <c:v>43894</c:v>
                </c:pt>
                <c:pt idx="24">
                  <c:v>43893</c:v>
                </c:pt>
                <c:pt idx="25">
                  <c:v>43892</c:v>
                </c:pt>
                <c:pt idx="26">
                  <c:v>43891</c:v>
                </c:pt>
                <c:pt idx="27">
                  <c:v>43890</c:v>
                </c:pt>
                <c:pt idx="28">
                  <c:v>43889</c:v>
                </c:pt>
                <c:pt idx="29">
                  <c:v>43888</c:v>
                </c:pt>
                <c:pt idx="30">
                  <c:v>43887</c:v>
                </c:pt>
                <c:pt idx="31">
                  <c:v>43886</c:v>
                </c:pt>
                <c:pt idx="32">
                  <c:v>43885</c:v>
                </c:pt>
              </c:numCache>
            </c:numRef>
          </c:cat>
          <c:val>
            <c:numRef>
              <c:f>DE!$F$2:$F$34</c:f>
              <c:numCache>
                <c:formatCode>0.00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-21.630204657727596</c:v>
                </c:pt>
                <c:pt idx="5">
                  <c:v>-24.043524986566361</c:v>
                </c:pt>
                <c:pt idx="6">
                  <c:v>-22.344256391789703</c:v>
                </c:pt>
                <c:pt idx="7">
                  <c:v>-24.143798810632656</c:v>
                </c:pt>
                <c:pt idx="8">
                  <c:v>-26.531957450677336</c:v>
                </c:pt>
                <c:pt idx="9">
                  <c:v>-31.751646743108076</c:v>
                </c:pt>
                <c:pt idx="10">
                  <c:v>-33.209893795416434</c:v>
                </c:pt>
                <c:pt idx="11">
                  <c:v>-33.038090485695278</c:v>
                </c:pt>
                <c:pt idx="12">
                  <c:v>-31.836502687060769</c:v>
                </c:pt>
                <c:pt idx="13">
                  <c:v>-29.005270092226613</c:v>
                </c:pt>
                <c:pt idx="14">
                  <c:v>-33.425865447419987</c:v>
                </c:pt>
                <c:pt idx="15">
                  <c:v>-38.44449134655973</c:v>
                </c:pt>
                <c:pt idx="16">
                  <c:v>-39.198513800424628</c:v>
                </c:pt>
                <c:pt idx="17">
                  <c:v>-39.982876712328768</c:v>
                </c:pt>
                <c:pt idx="18">
                  <c:v>-43.839928057553955</c:v>
                </c:pt>
                <c:pt idx="19">
                  <c:v>-44.923258559622198</c:v>
                </c:pt>
                <c:pt idx="20">
                  <c:v>-43.859649122807014</c:v>
                </c:pt>
                <c:pt idx="21">
                  <c:v>-43.352059925093634</c:v>
                </c:pt>
                <c:pt idx="22">
                  <c:v>-54.656160458452717</c:v>
                </c:pt>
                <c:pt idx="23">
                  <c:v>-63.229166666666671</c:v>
                </c:pt>
                <c:pt idx="24">
                  <c:v>-65.957446808510639</c:v>
                </c:pt>
                <c:pt idx="25">
                  <c:v>-64</c:v>
                </c:pt>
                <c:pt idx="26">
                  <c:v>-49.572649572649574</c:v>
                </c:pt>
                <c:pt idx="27">
                  <c:v>-65.909090909090907</c:v>
                </c:pt>
                <c:pt idx="28">
                  <c:v>-63.679245283018872</c:v>
                </c:pt>
                <c:pt idx="29">
                  <c:v>-119.23076923076923</c:v>
                </c:pt>
                <c:pt idx="30">
                  <c:v>-114.28571428571428</c:v>
                </c:pt>
                <c:pt idx="31">
                  <c:v>-22.222222222222221</c:v>
                </c:pt>
                <c:pt idx="32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39-BD4D-8606-CAD36D54FE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95107840"/>
        <c:axId val="1495152480"/>
      </c:lineChart>
      <c:dateAx>
        <c:axId val="14951078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52480"/>
        <c:crosses val="autoZero"/>
        <c:auto val="1"/>
        <c:lblOffset val="100"/>
        <c:baseTimeUnit val="days"/>
      </c:dateAx>
      <c:valAx>
        <c:axId val="1495152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5107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101600</xdr:colOff>
      <xdr:row>32</xdr:row>
      <xdr:rowOff>12700</xdr:rowOff>
    </xdr:from>
    <xdr:to>
      <xdr:col>33</xdr:col>
      <xdr:colOff>457200</xdr:colOff>
      <xdr:row>63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EA29C0-563A-D04A-9E23-F3E3430B8B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</xdr:colOff>
      <xdr:row>32</xdr:row>
      <xdr:rowOff>0</xdr:rowOff>
    </xdr:from>
    <xdr:to>
      <xdr:col>11</xdr:col>
      <xdr:colOff>342900</xdr:colOff>
      <xdr:row>62</xdr:row>
      <xdr:rowOff>38100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56AE14-B048-4541-813C-B29E775A8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62</xdr:row>
      <xdr:rowOff>38100</xdr:rowOff>
    </xdr:from>
    <xdr:to>
      <xdr:col>11</xdr:col>
      <xdr:colOff>330200</xdr:colOff>
      <xdr:row>88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AB927D-AB3B-774D-A2E3-12F894E9F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355600</xdr:colOff>
      <xdr:row>32</xdr:row>
      <xdr:rowOff>12700</xdr:rowOff>
    </xdr:from>
    <xdr:to>
      <xdr:col>20</xdr:col>
      <xdr:colOff>177800</xdr:colOff>
      <xdr:row>62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681A15-5148-1642-8213-3477AE205A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0</xdr:colOff>
      <xdr:row>0</xdr:row>
      <xdr:rowOff>12700</xdr:rowOff>
    </xdr:from>
    <xdr:to>
      <xdr:col>30</xdr:col>
      <xdr:colOff>355600</xdr:colOff>
      <xdr:row>31</xdr:row>
      <xdr:rowOff>177800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B884536-3ECE-5547-81B5-10F4467F95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11</xdr:col>
      <xdr:colOff>342900</xdr:colOff>
      <xdr:row>62</xdr:row>
      <xdr:rowOff>50800</xdr:rowOff>
    </xdr:from>
    <xdr:to>
      <xdr:col>15</xdr:col>
      <xdr:colOff>844550</xdr:colOff>
      <xdr:row>89</xdr:row>
      <xdr:rowOff>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2CE7437-9DBD-5348-94DF-93CD271A3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0</xdr:row>
      <xdr:rowOff>12700</xdr:rowOff>
    </xdr:from>
    <xdr:to>
      <xdr:col>23</xdr:col>
      <xdr:colOff>749300</xdr:colOff>
      <xdr:row>45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01BBAF-BBC9-F842-8AED-54ACD12916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50800</xdr:colOff>
      <xdr:row>45</xdr:row>
      <xdr:rowOff>114300</xdr:rowOff>
    </xdr:from>
    <xdr:to>
      <xdr:col>22</xdr:col>
      <xdr:colOff>444500</xdr:colOff>
      <xdr:row>87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956857-9CA0-0A44-B183-EAFA702CFB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31750</xdr:colOff>
      <xdr:row>34</xdr:row>
      <xdr:rowOff>114300</xdr:rowOff>
    </xdr:from>
    <xdr:to>
      <xdr:col>30</xdr:col>
      <xdr:colOff>368300</xdr:colOff>
      <xdr:row>79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A69E945-5A6D-E448-B611-AAE175756D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63500</xdr:colOff>
      <xdr:row>0</xdr:row>
      <xdr:rowOff>0</xdr:rowOff>
    </xdr:from>
    <xdr:to>
      <xdr:col>29</xdr:col>
      <xdr:colOff>711200</xdr:colOff>
      <xdr:row>34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127164C-DD49-CF45-B18F-EB9C3FC42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254000</xdr:colOff>
      <xdr:row>30</xdr:row>
      <xdr:rowOff>12700</xdr:rowOff>
    </xdr:from>
    <xdr:to>
      <xdr:col>31</xdr:col>
      <xdr:colOff>317500</xdr:colOff>
      <xdr:row>64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1570A7-6BEB-C945-A3F0-D76B1D82BF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95250</xdr:colOff>
      <xdr:row>42</xdr:row>
      <xdr:rowOff>50800</xdr:rowOff>
    </xdr:from>
    <xdr:to>
      <xdr:col>13</xdr:col>
      <xdr:colOff>762000</xdr:colOff>
      <xdr:row>77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A358B2-C06D-084E-96E0-6DE05D4039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A83D-99EE-8843-A15E-09CB18FEE855}">
  <dimension ref="A1:P47"/>
  <sheetViews>
    <sheetView workbookViewId="0">
      <selection activeCell="B4" sqref="B4"/>
    </sheetView>
  </sheetViews>
  <sheetFormatPr baseColWidth="10" defaultRowHeight="16" x14ac:dyDescent="0.2"/>
  <cols>
    <col min="1" max="1" width="7.83203125" style="6" bestFit="1" customWidth="1"/>
    <col min="2" max="2" width="13" style="6" bestFit="1" customWidth="1"/>
    <col min="3" max="3" width="13.33203125" style="8" bestFit="1" customWidth="1"/>
    <col min="4" max="4" width="17.33203125" style="8" bestFit="1" customWidth="1"/>
    <col min="5" max="5" width="18.5" style="8" bestFit="1" customWidth="1"/>
    <col min="6" max="6" width="13.1640625" style="9" bestFit="1" customWidth="1"/>
    <col min="7" max="7" width="18.1640625" style="8" bestFit="1" customWidth="1"/>
    <col min="8" max="8" width="14" style="9" bestFit="1" customWidth="1"/>
    <col min="9" max="9" width="14.1640625" style="9" bestFit="1" customWidth="1"/>
    <col min="10" max="10" width="19.1640625" style="8" bestFit="1" customWidth="1"/>
    <col min="11" max="11" width="20.6640625" style="8" bestFit="1" customWidth="1"/>
    <col min="12" max="12" width="25.33203125" style="8" bestFit="1" customWidth="1"/>
    <col min="13" max="14" width="25.33203125" style="8" customWidth="1"/>
    <col min="15" max="15" width="19.6640625" style="8" bestFit="1" customWidth="1"/>
    <col min="16" max="16" width="14" style="6" bestFit="1" customWidth="1"/>
    <col min="17" max="16384" width="10.83203125" style="6"/>
  </cols>
  <sheetData>
    <row r="1" spans="1:16" x14ac:dyDescent="0.2">
      <c r="A1" s="6" t="s">
        <v>0</v>
      </c>
      <c r="B1" s="6" t="s">
        <v>1</v>
      </c>
      <c r="C1" s="8" t="s">
        <v>34</v>
      </c>
      <c r="D1" s="8" t="s">
        <v>41</v>
      </c>
      <c r="E1" s="8" t="s">
        <v>42</v>
      </c>
      <c r="F1" s="9" t="s">
        <v>2</v>
      </c>
      <c r="G1" s="8" t="s">
        <v>22</v>
      </c>
      <c r="H1" s="9" t="s">
        <v>3</v>
      </c>
      <c r="I1" s="9" t="s">
        <v>4</v>
      </c>
      <c r="J1" s="8" t="s">
        <v>16</v>
      </c>
      <c r="K1" s="8" t="s">
        <v>17</v>
      </c>
      <c r="L1" s="8" t="s">
        <v>18</v>
      </c>
      <c r="M1" s="8" t="s">
        <v>37</v>
      </c>
      <c r="N1" s="8" t="s">
        <v>38</v>
      </c>
      <c r="O1" s="8" t="s">
        <v>21</v>
      </c>
      <c r="P1" s="8" t="s">
        <v>36</v>
      </c>
    </row>
    <row r="2" spans="1:16" x14ac:dyDescent="0.2">
      <c r="A2" s="7">
        <f t="shared" ref="A2:A11" si="0">A3+1</f>
        <v>43918</v>
      </c>
      <c r="B2" s="6">
        <v>1159</v>
      </c>
      <c r="C2" s="8">
        <f>LOG10(B2)</f>
        <v>3.064083435963596</v>
      </c>
      <c r="D2" s="8">
        <f>B2/(17134872/100000)</f>
        <v>6.7639839970791735</v>
      </c>
      <c r="E2" s="8">
        <f>AVERAGE(B2:B7)/(17134872/100000)</f>
        <v>5.4061292861325922</v>
      </c>
      <c r="F2" s="10">
        <f>F3+B2</f>
        <v>9762</v>
      </c>
      <c r="G2" s="8">
        <f>LOG10(F2)</f>
        <v>3.9895388033205026</v>
      </c>
      <c r="H2" s="9">
        <v>93</v>
      </c>
      <c r="I2" s="9">
        <f>I3+H2</f>
        <v>639</v>
      </c>
      <c r="J2" s="8">
        <f t="shared" ref="J2:J10" si="1">(H2/B2)*100</f>
        <v>8.0241587575496105</v>
      </c>
      <c r="K2" s="8">
        <f t="shared" ref="K2:K10" si="2">B2/F2*100</f>
        <v>11.872567096906371</v>
      </c>
      <c r="L2" s="8">
        <f t="shared" ref="L2:L10" si="3">AVERAGE(B2:B5)/F2 * 100</f>
        <v>10.761114525711944</v>
      </c>
      <c r="M2" s="8">
        <f>L2/B2*100</f>
        <v>0.92848270282242829</v>
      </c>
      <c r="N2" s="8">
        <f>LOG(M2)</f>
        <v>-3.2226182542127051E-2</v>
      </c>
      <c r="O2" s="8">
        <f>STDEV(L2:L26)</f>
        <v>3.5013853982017564</v>
      </c>
      <c r="P2" s="6">
        <f>8*(LOG(2)/LOG(1+AVERAGE(M2:M9)))</f>
        <v>5.9957400820305722</v>
      </c>
    </row>
    <row r="3" spans="1:16" x14ac:dyDescent="0.2">
      <c r="A3" s="7">
        <f t="shared" si="0"/>
        <v>43917</v>
      </c>
      <c r="B3" s="6">
        <v>1172</v>
      </c>
      <c r="C3" s="8">
        <f>LOG10(B3)</f>
        <v>3.0689276116820721</v>
      </c>
      <c r="D3" s="8">
        <f t="shared" ref="D3:D32" si="4">B3/(17134872/100000)</f>
        <v>6.8398526700403721</v>
      </c>
      <c r="E3" s="8">
        <f t="shared" ref="E3:E32" si="5">AVERAGE(B3:B8)/(17134872/100000)</f>
        <v>4.8361415636292273</v>
      </c>
      <c r="F3" s="10">
        <f>F4+B3</f>
        <v>8603</v>
      </c>
      <c r="G3" s="8">
        <f>LOG10(F3)</f>
        <v>3.9346499229007108</v>
      </c>
      <c r="H3" s="9">
        <v>112</v>
      </c>
      <c r="I3" s="9">
        <v>546</v>
      </c>
      <c r="J3" s="8">
        <f t="shared" si="1"/>
        <v>9.5563139931740615</v>
      </c>
      <c r="K3" s="8">
        <f t="shared" si="2"/>
        <v>13.623154713472044</v>
      </c>
      <c r="L3" s="8">
        <f t="shared" si="3"/>
        <v>11.199581541322795</v>
      </c>
      <c r="M3" s="8">
        <f>L3/B3*100</f>
        <v>0.95559569465211558</v>
      </c>
      <c r="N3" s="8">
        <f>LOG(M3)</f>
        <v>-1.972581559131099E-2</v>
      </c>
      <c r="O3" s="8">
        <f>STDEV(L3:L27)</f>
        <v>3.4698671830361953</v>
      </c>
      <c r="P3" s="6">
        <f>8*(LOG(2)/LOG(1+AVERAGE(M3:M10)))</f>
        <v>5.552993324101239</v>
      </c>
    </row>
    <row r="4" spans="1:16" x14ac:dyDescent="0.2">
      <c r="A4" s="7">
        <f t="shared" si="0"/>
        <v>43916</v>
      </c>
      <c r="B4" s="6">
        <f>F4-F5</f>
        <v>1019</v>
      </c>
      <c r="C4" s="8">
        <f>LOG10(B4)</f>
        <v>3.0081741840064264</v>
      </c>
      <c r="D4" s="8">
        <f t="shared" si="4"/>
        <v>5.9469367498047259</v>
      </c>
      <c r="E4" s="8">
        <f t="shared" si="5"/>
        <v>4.3157602811389548</v>
      </c>
      <c r="F4" s="10">
        <v>7431</v>
      </c>
      <c r="G4" s="8">
        <f>LOG10(F4)</f>
        <v>3.8710472613054994</v>
      </c>
      <c r="H4" s="9">
        <v>78</v>
      </c>
      <c r="I4" s="9">
        <v>434</v>
      </c>
      <c r="J4" s="8">
        <f t="shared" si="1"/>
        <v>7.654563297350343</v>
      </c>
      <c r="K4" s="8">
        <f t="shared" si="2"/>
        <v>13.71282465347867</v>
      </c>
      <c r="L4" s="8">
        <f t="shared" si="3"/>
        <v>10.856546898129457</v>
      </c>
      <c r="M4" s="8">
        <f t="shared" ref="M4:M32" si="6">L4/B4*100</f>
        <v>1.0654118643895443</v>
      </c>
      <c r="N4" s="8">
        <f t="shared" ref="N4:N32" si="7">LOG(M4)</f>
        <v>2.7517528764016707E-2</v>
      </c>
      <c r="O4" s="8">
        <f>STDEV(L4:L28)</f>
        <v>3.3829105776214976</v>
      </c>
      <c r="P4" s="6">
        <f t="shared" ref="P4:P32" si="8">8*(LOG(2)/LOG(1+AVERAGE(M4:M11)))</f>
        <v>5.0374457872389558</v>
      </c>
    </row>
    <row r="5" spans="1:16" x14ac:dyDescent="0.2">
      <c r="A5" s="7">
        <f t="shared" si="0"/>
        <v>43915</v>
      </c>
      <c r="B5" s="12">
        <v>852</v>
      </c>
      <c r="C5" s="8">
        <f>LOG10(B5)</f>
        <v>2.9304395947667001</v>
      </c>
      <c r="D5" s="8">
        <f t="shared" si="4"/>
        <v>4.972316104841636</v>
      </c>
      <c r="E5" s="8">
        <f t="shared" si="5"/>
        <v>3.8440127633673988</v>
      </c>
      <c r="F5" s="11">
        <v>6412</v>
      </c>
      <c r="G5" s="8">
        <f>LOG10(F5)</f>
        <v>3.8069935136821074</v>
      </c>
      <c r="H5" s="11">
        <v>80</v>
      </c>
      <c r="I5" s="9">
        <f>I6+H5</f>
        <v>356</v>
      </c>
      <c r="J5" s="8">
        <f t="shared" si="1"/>
        <v>9.3896713615023462</v>
      </c>
      <c r="K5" s="8">
        <f t="shared" si="2"/>
        <v>13.287585776668745</v>
      </c>
      <c r="L5" s="8">
        <f t="shared" si="3"/>
        <v>10.842950717404866</v>
      </c>
      <c r="M5" s="8">
        <f t="shared" si="6"/>
        <v>1.2726467978174725</v>
      </c>
      <c r="N5" s="8">
        <f t="shared" si="7"/>
        <v>0.10470788908738979</v>
      </c>
      <c r="O5" s="8">
        <f t="shared" ref="O5:O27" si="9">STDEV(L5:L29)</f>
        <v>17.265573237864398</v>
      </c>
      <c r="P5" s="6">
        <f t="shared" si="8"/>
        <v>4.5819364019625741</v>
      </c>
    </row>
    <row r="6" spans="1:16" x14ac:dyDescent="0.2">
      <c r="A6" s="7">
        <f t="shared" si="0"/>
        <v>43914</v>
      </c>
      <c r="B6" s="12">
        <v>811</v>
      </c>
      <c r="C6" s="8">
        <f>LOG10(B6)</f>
        <v>2.909020854211156</v>
      </c>
      <c r="D6" s="8">
        <f t="shared" si="4"/>
        <v>4.7330379824255475</v>
      </c>
      <c r="E6" s="8">
        <f t="shared" si="5"/>
        <v>3.413117607959566</v>
      </c>
      <c r="F6" s="11">
        <v>5560</v>
      </c>
      <c r="G6" s="8">
        <f>LOG10(F6)</f>
        <v>3.7450747915820575</v>
      </c>
      <c r="H6" s="11">
        <v>63</v>
      </c>
      <c r="I6" s="9">
        <f>I7+H6</f>
        <v>276</v>
      </c>
      <c r="J6" s="8">
        <f t="shared" si="1"/>
        <v>7.7681874229346484</v>
      </c>
      <c r="K6" s="8">
        <f t="shared" si="2"/>
        <v>14.586330935251798</v>
      </c>
      <c r="L6" s="8">
        <f t="shared" si="3"/>
        <v>11.537769784172662</v>
      </c>
      <c r="M6" s="8">
        <f t="shared" si="6"/>
        <v>1.4226596527956425</v>
      </c>
      <c r="N6" s="8">
        <f t="shared" si="7"/>
        <v>0.15310101491773379</v>
      </c>
      <c r="O6" s="8">
        <f t="shared" si="9"/>
        <v>23.627411821499706</v>
      </c>
      <c r="P6" s="6">
        <f t="shared" si="8"/>
        <v>4.1862817646482213</v>
      </c>
    </row>
    <row r="7" spans="1:16" x14ac:dyDescent="0.2">
      <c r="A7" s="7">
        <f t="shared" si="0"/>
        <v>43913</v>
      </c>
      <c r="B7" s="6">
        <v>545</v>
      </c>
      <c r="C7" s="8">
        <f>LOG10(B7)</f>
        <v>2.7363965022766426</v>
      </c>
      <c r="D7" s="8">
        <f t="shared" si="4"/>
        <v>3.180648212604098</v>
      </c>
      <c r="E7" s="8">
        <f t="shared" si="5"/>
        <v>2.9608235960754965</v>
      </c>
      <c r="F7" s="9">
        <f>F8+B7</f>
        <v>4749</v>
      </c>
      <c r="G7" s="8">
        <f>LOG10(F7)</f>
        <v>3.6766021695820181</v>
      </c>
      <c r="H7" s="11">
        <v>34</v>
      </c>
      <c r="I7" s="9">
        <f>I8+H7</f>
        <v>213</v>
      </c>
      <c r="J7" s="8">
        <f t="shared" si="1"/>
        <v>6.238532110091743</v>
      </c>
      <c r="K7" s="8">
        <f t="shared" si="2"/>
        <v>11.476100231627711</v>
      </c>
      <c r="L7" s="8">
        <f t="shared" si="3"/>
        <v>12.049905243209096</v>
      </c>
      <c r="M7" s="8">
        <f t="shared" si="6"/>
        <v>2.210991787744788</v>
      </c>
      <c r="N7" s="8">
        <f t="shared" si="7"/>
        <v>0.34458712948791964</v>
      </c>
      <c r="O7" s="8">
        <f t="shared" si="9"/>
        <v>28.155907215047517</v>
      </c>
      <c r="P7" s="6">
        <f t="shared" si="8"/>
        <v>3.8522021505641688</v>
      </c>
    </row>
    <row r="8" spans="1:16" x14ac:dyDescent="0.2">
      <c r="A8" s="7">
        <f t="shared" si="0"/>
        <v>43912</v>
      </c>
      <c r="B8" s="12">
        <v>573</v>
      </c>
      <c r="C8" s="8">
        <f t="shared" ref="C8:C32" si="10">LOG10(B8)</f>
        <v>2.7581546219673898</v>
      </c>
      <c r="D8" s="8">
        <f t="shared" si="4"/>
        <v>3.3440576620589875</v>
      </c>
      <c r="E8" s="8">
        <f t="shared" si="5"/>
        <v>2.7147367465987884</v>
      </c>
      <c r="F8" s="11">
        <v>4204</v>
      </c>
      <c r="G8" s="8">
        <f t="shared" ref="G8:G32" si="11">LOG10(F8)</f>
        <v>3.6236627073562047</v>
      </c>
      <c r="H8" s="11">
        <v>43</v>
      </c>
      <c r="I8" s="11">
        <v>179</v>
      </c>
      <c r="J8" s="8">
        <f t="shared" si="1"/>
        <v>7.504363001745201</v>
      </c>
      <c r="K8" s="8">
        <f t="shared" si="2"/>
        <v>13.629876308277829</v>
      </c>
      <c r="L8" s="8">
        <f t="shared" si="3"/>
        <v>12.803282588011417</v>
      </c>
      <c r="M8" s="8">
        <f t="shared" si="6"/>
        <v>2.2344297710316612</v>
      </c>
      <c r="N8" s="8">
        <f t="shared" si="7"/>
        <v>0.34916670917193027</v>
      </c>
      <c r="O8" s="8">
        <f t="shared" si="9"/>
        <v>31.653051459688797</v>
      </c>
      <c r="P8" s="6">
        <f t="shared" si="8"/>
        <v>3.4754972503007706</v>
      </c>
    </row>
    <row r="9" spans="1:16" x14ac:dyDescent="0.2">
      <c r="A9" s="7">
        <f t="shared" si="0"/>
        <v>43911</v>
      </c>
      <c r="B9" s="6">
        <v>637</v>
      </c>
      <c r="C9" s="8">
        <f t="shared" si="10"/>
        <v>2.8041394323353503</v>
      </c>
      <c r="D9" s="8">
        <f t="shared" si="4"/>
        <v>3.7175649750987345</v>
      </c>
      <c r="E9" s="8">
        <f t="shared" si="5"/>
        <v>2.4277975347583571</v>
      </c>
      <c r="F9" s="9">
        <f>F10+B9</f>
        <v>3631</v>
      </c>
      <c r="G9" s="8">
        <f t="shared" si="11"/>
        <v>3.5600262489128922</v>
      </c>
      <c r="H9" s="9">
        <v>30</v>
      </c>
      <c r="I9" s="9">
        <f>I10+H9</f>
        <v>136</v>
      </c>
      <c r="J9" s="8">
        <f t="shared" si="1"/>
        <v>4.7095761381475674</v>
      </c>
      <c r="K9" s="8">
        <f t="shared" si="2"/>
        <v>17.543376480308456</v>
      </c>
      <c r="L9" s="8">
        <f t="shared" si="3"/>
        <v>13.260809694299091</v>
      </c>
      <c r="M9" s="8">
        <f t="shared" si="6"/>
        <v>2.0817597636262311</v>
      </c>
      <c r="N9" s="8">
        <f t="shared" si="7"/>
        <v>0.31843061021231062</v>
      </c>
      <c r="O9" s="8">
        <f t="shared" si="9"/>
        <v>32.14393725588625</v>
      </c>
      <c r="P9" s="6">
        <f t="shared" si="8"/>
        <v>3.1347675734910907</v>
      </c>
    </row>
    <row r="10" spans="1:16" x14ac:dyDescent="0.2">
      <c r="A10" s="7">
        <f t="shared" si="0"/>
        <v>43910</v>
      </c>
      <c r="B10" s="12">
        <v>534</v>
      </c>
      <c r="C10" s="8">
        <f t="shared" si="10"/>
        <v>2.7275412570285562</v>
      </c>
      <c r="D10" s="8">
        <f t="shared" si="4"/>
        <v>3.1164516431753913</v>
      </c>
      <c r="E10" s="8">
        <f t="shared" si="5"/>
        <v>1.9793942240517859</v>
      </c>
      <c r="F10" s="11">
        <v>2994</v>
      </c>
      <c r="G10" s="8">
        <f t="shared" si="11"/>
        <v>3.4762517960070336</v>
      </c>
      <c r="H10" s="11">
        <v>30</v>
      </c>
      <c r="I10" s="11">
        <v>106</v>
      </c>
      <c r="J10" s="8">
        <f t="shared" si="1"/>
        <v>5.6179775280898872</v>
      </c>
      <c r="K10" s="8">
        <f t="shared" si="2"/>
        <v>17.835671342685373</v>
      </c>
      <c r="L10" s="8">
        <f t="shared" si="3"/>
        <v>13.201402805611224</v>
      </c>
      <c r="M10" s="8">
        <f t="shared" si="6"/>
        <v>2.472172810039555</v>
      </c>
      <c r="N10" s="8">
        <f t="shared" si="7"/>
        <v>0.39307882556865675</v>
      </c>
      <c r="O10" s="8">
        <f t="shared" si="9"/>
        <v>32.665226884721648</v>
      </c>
      <c r="P10" s="6">
        <f t="shared" si="8"/>
        <v>2.9403048806595939</v>
      </c>
    </row>
    <row r="11" spans="1:16" x14ac:dyDescent="0.2">
      <c r="A11" s="7">
        <f t="shared" si="0"/>
        <v>43909</v>
      </c>
      <c r="B11" s="12">
        <v>409</v>
      </c>
      <c r="C11" s="8">
        <f t="shared" si="10"/>
        <v>2.6117233080073419</v>
      </c>
      <c r="D11" s="8">
        <f t="shared" si="4"/>
        <v>2.3869451723946349</v>
      </c>
      <c r="E11" s="8">
        <f t="shared" si="5"/>
        <v>1.6107502874839101</v>
      </c>
      <c r="F11" s="11">
        <v>2460</v>
      </c>
      <c r="G11" s="8">
        <f t="shared" si="11"/>
        <v>3.3909351071033793</v>
      </c>
      <c r="H11" s="9">
        <v>18</v>
      </c>
      <c r="I11" s="9">
        <v>76</v>
      </c>
      <c r="J11" s="8">
        <f t="shared" ref="J11:J32" si="12">(H11/B11)*100</f>
        <v>4.4009779951100247</v>
      </c>
      <c r="K11" s="8">
        <f t="shared" ref="K11:K32" si="13">B11/F11*100</f>
        <v>16.626016260162601</v>
      </c>
      <c r="L11" s="8">
        <f t="shared" ref="L11:L32" si="14">AVERAGE(B11:B14)/F11 * 100</f>
        <v>13.465447154471544</v>
      </c>
      <c r="M11" s="8">
        <f t="shared" si="6"/>
        <v>3.2922853678414534</v>
      </c>
      <c r="N11" s="8">
        <f t="shared" si="7"/>
        <v>0.5174974718341433</v>
      </c>
      <c r="O11" s="8">
        <f t="shared" si="9"/>
        <v>33.206333291194319</v>
      </c>
      <c r="P11" s="6">
        <f t="shared" si="8"/>
        <v>2.685591719363519</v>
      </c>
    </row>
    <row r="12" spans="1:16" x14ac:dyDescent="0.2">
      <c r="A12" s="7">
        <v>43908</v>
      </c>
      <c r="B12" s="6">
        <v>346</v>
      </c>
      <c r="C12" s="8">
        <f t="shared" si="10"/>
        <v>2.5390760987927767</v>
      </c>
      <c r="D12" s="8">
        <f t="shared" si="4"/>
        <v>2.0192739111211337</v>
      </c>
      <c r="E12" s="8">
        <f t="shared" si="5"/>
        <v>1.3977343980159294</v>
      </c>
      <c r="F12" s="9">
        <v>2051</v>
      </c>
      <c r="G12" s="8">
        <f t="shared" si="11"/>
        <v>3.3119656603683665</v>
      </c>
      <c r="H12" s="9">
        <v>15</v>
      </c>
      <c r="I12" s="9">
        <v>58</v>
      </c>
      <c r="J12" s="8">
        <f t="shared" si="12"/>
        <v>4.3352601156069364</v>
      </c>
      <c r="K12" s="8">
        <f t="shared" si="13"/>
        <v>16.869819600195026</v>
      </c>
      <c r="L12" s="8">
        <f t="shared" si="14"/>
        <v>13.310580204778159</v>
      </c>
      <c r="M12" s="8">
        <f t="shared" si="6"/>
        <v>3.8469884984907972</v>
      </c>
      <c r="N12" s="8">
        <f t="shared" si="7"/>
        <v>0.58512088787961314</v>
      </c>
      <c r="O12" s="8">
        <f t="shared" si="9"/>
        <v>33.776513710775362</v>
      </c>
      <c r="P12" s="6">
        <f t="shared" si="8"/>
        <v>2.5124102297801598</v>
      </c>
    </row>
    <row r="13" spans="1:16" x14ac:dyDescent="0.2">
      <c r="A13" s="7">
        <f>A12-1</f>
        <v>43907</v>
      </c>
      <c r="B13" s="3">
        <v>292</v>
      </c>
      <c r="C13" s="8">
        <f t="shared" si="10"/>
        <v>2.4653828514484184</v>
      </c>
      <c r="D13" s="8">
        <f t="shared" si="4"/>
        <v>1.7041271157438469</v>
      </c>
      <c r="E13" s="8">
        <f t="shared" si="5"/>
        <v>1.169155703837959</v>
      </c>
      <c r="F13" s="10">
        <v>1705</v>
      </c>
      <c r="G13" s="8">
        <f t="shared" si="11"/>
        <v>3.2317243833285163</v>
      </c>
      <c r="H13" s="9">
        <v>19</v>
      </c>
      <c r="I13" s="10">
        <v>43</v>
      </c>
      <c r="J13" s="8">
        <f t="shared" si="12"/>
        <v>6.506849315068493</v>
      </c>
      <c r="K13" s="8">
        <f t="shared" si="13"/>
        <v>17.126099706744867</v>
      </c>
      <c r="L13" s="8">
        <f t="shared" si="14"/>
        <v>13.211143695014663</v>
      </c>
      <c r="M13" s="8">
        <f t="shared" si="6"/>
        <v>4.5243642791146108</v>
      </c>
      <c r="N13" s="8">
        <f t="shared" si="7"/>
        <v>0.65555756487416583</v>
      </c>
      <c r="O13" s="8">
        <f t="shared" si="9"/>
        <v>34.365075102903376</v>
      </c>
      <c r="P13" s="6">
        <f t="shared" si="8"/>
        <v>2.2304268545870607</v>
      </c>
    </row>
    <row r="14" spans="1:16" x14ac:dyDescent="0.2">
      <c r="A14" s="7">
        <f t="shared" ref="A14:A32" si="15">A13-1</f>
        <v>43906</v>
      </c>
      <c r="B14" s="3">
        <v>278</v>
      </c>
      <c r="C14" s="8">
        <f t="shared" si="10"/>
        <v>2.4440447959180762</v>
      </c>
      <c r="D14" s="8">
        <f t="shared" si="4"/>
        <v>1.6224223910164022</v>
      </c>
      <c r="E14" s="8">
        <f t="shared" si="5"/>
        <v>1.0028282284999466</v>
      </c>
      <c r="F14" s="10">
        <v>1413</v>
      </c>
      <c r="G14" s="8">
        <f t="shared" si="11"/>
        <v>3.1501421618485588</v>
      </c>
      <c r="H14" s="9">
        <v>4</v>
      </c>
      <c r="I14" s="10">
        <v>24</v>
      </c>
      <c r="J14" s="8">
        <f t="shared" si="12"/>
        <v>1.4388489208633095</v>
      </c>
      <c r="K14" s="8">
        <f t="shared" si="13"/>
        <v>19.674451521585279</v>
      </c>
      <c r="L14" s="8">
        <f t="shared" si="14"/>
        <v>14.136588818117479</v>
      </c>
      <c r="M14" s="8">
        <f t="shared" si="6"/>
        <v>5.0851038914091653</v>
      </c>
      <c r="N14" s="8">
        <f t="shared" si="7"/>
        <v>0.70629983021939413</v>
      </c>
      <c r="O14" s="8">
        <f t="shared" si="9"/>
        <v>34.972446885427125</v>
      </c>
      <c r="P14" s="6">
        <f t="shared" si="8"/>
        <v>2.0182316681200065</v>
      </c>
    </row>
    <row r="15" spans="1:16" x14ac:dyDescent="0.2">
      <c r="A15" s="7">
        <f t="shared" si="15"/>
        <v>43905</v>
      </c>
      <c r="B15" s="3">
        <v>176</v>
      </c>
      <c r="C15" s="8">
        <f t="shared" si="10"/>
        <v>2.2455126678141499</v>
      </c>
      <c r="D15" s="8">
        <f t="shared" si="4"/>
        <v>1.027145110859305</v>
      </c>
      <c r="E15" s="8">
        <f t="shared" si="5"/>
        <v>0.79175768962071424</v>
      </c>
      <c r="F15" s="10">
        <v>1135</v>
      </c>
      <c r="G15" s="8">
        <f t="shared" si="11"/>
        <v>3.0549958615291417</v>
      </c>
      <c r="H15" s="9">
        <v>8</v>
      </c>
      <c r="I15" s="10">
        <v>20</v>
      </c>
      <c r="J15" s="8">
        <f t="shared" si="12"/>
        <v>4.5454545454545459</v>
      </c>
      <c r="K15" s="8">
        <f t="shared" si="13"/>
        <v>15.506607929515418</v>
      </c>
      <c r="L15" s="8">
        <f t="shared" si="14"/>
        <v>13.920704845814976</v>
      </c>
      <c r="M15" s="8">
        <f t="shared" si="6"/>
        <v>7.9094913896676005</v>
      </c>
      <c r="N15" s="8">
        <f t="shared" si="7"/>
        <v>0.89814855761113122</v>
      </c>
      <c r="O15" s="8">
        <f t="shared" si="9"/>
        <v>35.633519789310611</v>
      </c>
      <c r="P15" s="6">
        <f t="shared" si="8"/>
        <v>1.9024228753933967</v>
      </c>
    </row>
    <row r="16" spans="1:16" x14ac:dyDescent="0.2">
      <c r="A16" s="7">
        <f t="shared" si="15"/>
        <v>43904</v>
      </c>
      <c r="B16" s="3">
        <v>155</v>
      </c>
      <c r="C16" s="8">
        <f t="shared" si="10"/>
        <v>2.1903316981702914</v>
      </c>
      <c r="D16" s="8">
        <f t="shared" si="4"/>
        <v>0.90458802376813796</v>
      </c>
      <c r="E16" s="8">
        <f t="shared" si="5"/>
        <v>0.67503665429579329</v>
      </c>
      <c r="F16" s="10">
        <v>959</v>
      </c>
      <c r="G16" s="8">
        <f t="shared" si="11"/>
        <v>2.9818186071706636</v>
      </c>
      <c r="H16" s="9">
        <v>2</v>
      </c>
      <c r="I16" s="10">
        <v>12</v>
      </c>
      <c r="J16" s="8">
        <f t="shared" si="12"/>
        <v>1.2903225806451613</v>
      </c>
      <c r="K16" s="8">
        <f t="shared" si="13"/>
        <v>16.162669447340981</v>
      </c>
      <c r="L16" s="8">
        <f t="shared" si="14"/>
        <v>15.041710114702816</v>
      </c>
      <c r="M16" s="8">
        <f t="shared" si="6"/>
        <v>9.7043291062598822</v>
      </c>
      <c r="N16" s="8">
        <f t="shared" si="7"/>
        <v>0.98696551648681397</v>
      </c>
      <c r="O16" s="8">
        <f t="shared" si="9"/>
        <v>36.310985166779524</v>
      </c>
      <c r="P16" s="6">
        <f t="shared" si="8"/>
        <v>1.7932249779341043</v>
      </c>
    </row>
    <row r="17" spans="1:16" x14ac:dyDescent="0.2">
      <c r="A17" s="7">
        <f t="shared" si="15"/>
        <v>43903</v>
      </c>
      <c r="B17" s="3">
        <v>190</v>
      </c>
      <c r="C17" s="8">
        <f t="shared" si="10"/>
        <v>2.2787536009528289</v>
      </c>
      <c r="D17" s="8">
        <f t="shared" si="4"/>
        <v>1.1088498355867498</v>
      </c>
      <c r="E17" s="8">
        <f t="shared" si="5"/>
        <v>0.59916798133459459</v>
      </c>
      <c r="F17" s="10">
        <v>804</v>
      </c>
      <c r="G17" s="8">
        <f t="shared" si="11"/>
        <v>2.9052560487484511</v>
      </c>
      <c r="H17" s="9">
        <v>5</v>
      </c>
      <c r="I17" s="10">
        <v>10</v>
      </c>
      <c r="J17" s="8">
        <f t="shared" si="12"/>
        <v>2.6315789473684208</v>
      </c>
      <c r="K17" s="8">
        <f t="shared" si="13"/>
        <v>23.631840796019901</v>
      </c>
      <c r="L17" s="8">
        <f t="shared" si="14"/>
        <v>15.018656716417912</v>
      </c>
      <c r="M17" s="8">
        <f t="shared" si="6"/>
        <v>7.9045561665357438</v>
      </c>
      <c r="N17" s="8">
        <f t="shared" si="7"/>
        <v>0.89787748972226966</v>
      </c>
      <c r="O17" s="8">
        <f t="shared" si="9"/>
        <v>37.056329966133958</v>
      </c>
      <c r="P17" s="6">
        <f t="shared" si="8"/>
        <v>1.688092618484327</v>
      </c>
    </row>
    <row r="18" spans="1:16" x14ac:dyDescent="0.2">
      <c r="A18" s="7">
        <f t="shared" si="15"/>
        <v>43902</v>
      </c>
      <c r="B18" s="3">
        <v>111</v>
      </c>
      <c r="C18" s="8">
        <f t="shared" si="10"/>
        <v>2.0453229787866576</v>
      </c>
      <c r="D18" s="8">
        <f t="shared" si="4"/>
        <v>0.64780174605331164</v>
      </c>
      <c r="E18" s="8">
        <f t="shared" si="5"/>
        <v>0.47272019306593016</v>
      </c>
      <c r="F18" s="10">
        <v>614</v>
      </c>
      <c r="G18" s="8">
        <f t="shared" si="11"/>
        <v>2.7881683711411678</v>
      </c>
      <c r="H18" s="9">
        <v>0</v>
      </c>
      <c r="I18" s="10">
        <v>5</v>
      </c>
      <c r="J18" s="8">
        <f t="shared" si="12"/>
        <v>0</v>
      </c>
      <c r="K18" s="8">
        <f t="shared" si="13"/>
        <v>18.078175895765472</v>
      </c>
      <c r="L18" s="8">
        <f t="shared" si="14"/>
        <v>14.210097719869708</v>
      </c>
      <c r="M18" s="8">
        <f t="shared" si="6"/>
        <v>12.801889837720456</v>
      </c>
      <c r="N18" s="8">
        <f t="shared" si="7"/>
        <v>1.1072740857033923</v>
      </c>
      <c r="O18" s="8">
        <f t="shared" si="9"/>
        <v>37.826467343770254</v>
      </c>
      <c r="P18" s="6">
        <f t="shared" si="8"/>
        <v>1.605720418253374</v>
      </c>
    </row>
    <row r="19" spans="1:16" x14ac:dyDescent="0.2">
      <c r="A19" s="7">
        <f t="shared" si="15"/>
        <v>43901</v>
      </c>
      <c r="B19" s="3">
        <v>121</v>
      </c>
      <c r="C19" s="8">
        <f t="shared" si="10"/>
        <v>2.0827853703164503</v>
      </c>
      <c r="D19" s="8">
        <f t="shared" si="4"/>
        <v>0.70616226371577218</v>
      </c>
      <c r="E19" s="8">
        <f t="shared" si="5"/>
        <v>0.40949629893159795</v>
      </c>
      <c r="F19" s="10">
        <v>503</v>
      </c>
      <c r="G19" s="8">
        <f t="shared" si="11"/>
        <v>2.7015679850559273</v>
      </c>
      <c r="H19" s="9">
        <v>1</v>
      </c>
      <c r="I19" s="10">
        <v>5</v>
      </c>
      <c r="J19" s="8">
        <f t="shared" si="12"/>
        <v>0.82644628099173556</v>
      </c>
      <c r="K19" s="8">
        <f t="shared" si="13"/>
        <v>24.055666003976143</v>
      </c>
      <c r="L19" s="8">
        <f t="shared" si="14"/>
        <v>15.656063618290258</v>
      </c>
      <c r="M19" s="8">
        <f t="shared" si="6"/>
        <v>12.938895552305999</v>
      </c>
      <c r="N19" s="8">
        <f t="shared" si="7"/>
        <v>1.1118972070892605</v>
      </c>
      <c r="O19" s="8">
        <f t="shared" si="9"/>
        <v>38.572508741312014</v>
      </c>
      <c r="P19" s="6">
        <f t="shared" si="8"/>
        <v>1.4678903671471386</v>
      </c>
    </row>
    <row r="20" spans="1:16" x14ac:dyDescent="0.2">
      <c r="A20" s="7">
        <f t="shared" si="15"/>
        <v>43900</v>
      </c>
      <c r="B20" s="3">
        <v>61</v>
      </c>
      <c r="C20" s="8">
        <f t="shared" si="10"/>
        <v>1.7853298350107671</v>
      </c>
      <c r="D20" s="8">
        <f t="shared" si="4"/>
        <v>0.3559991577410091</v>
      </c>
      <c r="E20" s="8">
        <f t="shared" si="5"/>
        <v>0.33460030126477364</v>
      </c>
      <c r="F20" s="10">
        <v>382</v>
      </c>
      <c r="G20" s="8">
        <f t="shared" si="11"/>
        <v>2.5820633629117089</v>
      </c>
      <c r="H20" s="9">
        <v>1</v>
      </c>
      <c r="I20" s="10">
        <v>4</v>
      </c>
      <c r="J20" s="8">
        <f t="shared" si="12"/>
        <v>1.639344262295082</v>
      </c>
      <c r="K20" s="8">
        <f t="shared" si="13"/>
        <v>15.968586387434556</v>
      </c>
      <c r="L20" s="8">
        <f t="shared" si="14"/>
        <v>16.623036649214658</v>
      </c>
      <c r="M20" s="8">
        <f t="shared" si="6"/>
        <v>27.250879752810913</v>
      </c>
      <c r="N20" s="8">
        <f t="shared" si="7"/>
        <v>1.4353805273694999</v>
      </c>
      <c r="O20" s="8">
        <f t="shared" si="9"/>
        <v>39.399980193420909</v>
      </c>
      <c r="P20" s="6">
        <f t="shared" si="8"/>
        <v>1.3236965155032521</v>
      </c>
    </row>
    <row r="21" spans="1:16" x14ac:dyDescent="0.2">
      <c r="A21" s="7">
        <f t="shared" si="15"/>
        <v>43899</v>
      </c>
      <c r="B21" s="3">
        <v>56</v>
      </c>
      <c r="C21" s="8">
        <f t="shared" si="10"/>
        <v>1.7481880270062005</v>
      </c>
      <c r="D21" s="8">
        <f t="shared" si="4"/>
        <v>0.32681889890977889</v>
      </c>
      <c r="E21" s="8">
        <f t="shared" si="5"/>
        <v>0.28985723772355387</v>
      </c>
      <c r="F21" s="10">
        <v>321</v>
      </c>
      <c r="G21" s="8">
        <f t="shared" si="11"/>
        <v>2.5065050324048719</v>
      </c>
      <c r="H21" s="9">
        <v>0</v>
      </c>
      <c r="I21" s="10">
        <v>4</v>
      </c>
      <c r="J21" s="8">
        <f t="shared" si="12"/>
        <v>0</v>
      </c>
      <c r="K21" s="8">
        <f t="shared" si="13"/>
        <v>17.445482866043612</v>
      </c>
      <c r="L21" s="8">
        <f t="shared" si="14"/>
        <v>18.613707165109034</v>
      </c>
      <c r="M21" s="8">
        <f t="shared" si="6"/>
        <v>33.238762794837562</v>
      </c>
      <c r="N21" s="8">
        <f t="shared" si="7"/>
        <v>1.5216448502091029</v>
      </c>
      <c r="O21" s="8">
        <f t="shared" si="9"/>
        <v>40.286290036360015</v>
      </c>
      <c r="P21" s="6">
        <f t="shared" si="8"/>
        <v>1.148354704331952</v>
      </c>
    </row>
    <row r="22" spans="1:16" x14ac:dyDescent="0.2">
      <c r="A22" s="7">
        <f t="shared" si="15"/>
        <v>43898</v>
      </c>
      <c r="B22" s="3">
        <v>77</v>
      </c>
      <c r="C22" s="8">
        <f t="shared" si="10"/>
        <v>1.8864907251724818</v>
      </c>
      <c r="D22" s="8">
        <f t="shared" si="4"/>
        <v>0.44937598600094597</v>
      </c>
      <c r="E22" s="8">
        <f t="shared" si="5"/>
        <v>0.24122347300483679</v>
      </c>
      <c r="F22" s="10">
        <v>265</v>
      </c>
      <c r="G22" s="8">
        <f t="shared" si="11"/>
        <v>2.4232458739368079</v>
      </c>
      <c r="H22" s="9">
        <v>2</v>
      </c>
      <c r="I22" s="10">
        <v>3</v>
      </c>
      <c r="J22" s="8">
        <f t="shared" si="12"/>
        <v>2.5974025974025974</v>
      </c>
      <c r="K22" s="8">
        <f t="shared" si="13"/>
        <v>29.056603773584904</v>
      </c>
      <c r="L22" s="8">
        <f t="shared" si="14"/>
        <v>21.415094339622641</v>
      </c>
      <c r="M22" s="8">
        <f t="shared" si="6"/>
        <v>27.811810830678755</v>
      </c>
      <c r="N22" s="8">
        <f t="shared" si="7"/>
        <v>1.4442292667558707</v>
      </c>
      <c r="O22" s="8">
        <f t="shared" si="9"/>
        <v>41.301262117863992</v>
      </c>
      <c r="P22" s="6">
        <f t="shared" si="8"/>
        <v>0.76768696961821858</v>
      </c>
    </row>
    <row r="23" spans="1:16" x14ac:dyDescent="0.2">
      <c r="A23" s="7">
        <f t="shared" si="15"/>
        <v>43897</v>
      </c>
      <c r="B23" s="3">
        <v>60</v>
      </c>
      <c r="C23" s="8">
        <f t="shared" si="10"/>
        <v>1.7781512503836436</v>
      </c>
      <c r="D23" s="8">
        <f t="shared" si="4"/>
        <v>0.35016310597476308</v>
      </c>
      <c r="E23" s="8">
        <f t="shared" si="5"/>
        <v>0.16924550122113549</v>
      </c>
      <c r="F23" s="10">
        <v>188</v>
      </c>
      <c r="G23" s="8">
        <f t="shared" si="11"/>
        <v>2.27415784926368</v>
      </c>
      <c r="H23" s="9">
        <v>0</v>
      </c>
      <c r="I23" s="10">
        <v>1</v>
      </c>
      <c r="J23" s="8">
        <f t="shared" si="12"/>
        <v>0</v>
      </c>
      <c r="K23" s="8">
        <f t="shared" si="13"/>
        <v>31.914893617021278</v>
      </c>
      <c r="L23" s="8">
        <f t="shared" si="14"/>
        <v>21.941489361702125</v>
      </c>
      <c r="M23" s="8">
        <f t="shared" si="6"/>
        <v>36.569148936170208</v>
      </c>
      <c r="N23" s="8">
        <f t="shared" si="7"/>
        <v>1.5631148532386203</v>
      </c>
      <c r="O23" s="8">
        <f t="shared" si="9"/>
        <v>42.527015628307389</v>
      </c>
      <c r="P23" s="6">
        <f>8*(LOG(2)/LOG(1+AVERAGE(M23:M30)))</f>
        <v>0.70460152712778323</v>
      </c>
    </row>
    <row r="24" spans="1:16" x14ac:dyDescent="0.2">
      <c r="A24" s="7">
        <f t="shared" si="15"/>
        <v>43896</v>
      </c>
      <c r="B24" s="3">
        <v>46</v>
      </c>
      <c r="C24" s="8">
        <f t="shared" si="10"/>
        <v>1.6627578316815741</v>
      </c>
      <c r="D24" s="8">
        <f t="shared" si="4"/>
        <v>0.26845838124731836</v>
      </c>
      <c r="E24" s="8">
        <f t="shared" si="5"/>
        <v>0.11185765885304932</v>
      </c>
      <c r="F24" s="10">
        <v>128</v>
      </c>
      <c r="G24" s="8">
        <f t="shared" si="11"/>
        <v>2.1072099696478683</v>
      </c>
      <c r="H24" s="9">
        <v>1</v>
      </c>
      <c r="I24" s="10">
        <v>1</v>
      </c>
      <c r="J24" s="8">
        <f t="shared" si="12"/>
        <v>2.1739130434782608</v>
      </c>
      <c r="K24" s="8">
        <f t="shared" si="13"/>
        <v>35.9375</v>
      </c>
      <c r="L24" s="8">
        <f t="shared" si="14"/>
        <v>21.6796875</v>
      </c>
      <c r="M24" s="8">
        <f t="shared" si="6"/>
        <v>47.129755434782609</v>
      </c>
      <c r="N24" s="8">
        <f t="shared" si="7"/>
        <v>1.6732951861292527</v>
      </c>
      <c r="O24" s="8">
        <f t="shared" si="9"/>
        <v>43.812560444982161</v>
      </c>
      <c r="P24" s="6">
        <f t="shared" si="8"/>
        <v>0.67139704237782039</v>
      </c>
    </row>
    <row r="25" spans="1:16" x14ac:dyDescent="0.2">
      <c r="A25" s="7">
        <f t="shared" si="15"/>
        <v>43895</v>
      </c>
      <c r="B25" s="3">
        <v>44</v>
      </c>
      <c r="C25" s="8">
        <f t="shared" si="10"/>
        <v>1.6434526764861874</v>
      </c>
      <c r="D25" s="8">
        <f t="shared" si="4"/>
        <v>0.25678627771482626</v>
      </c>
      <c r="E25" s="8">
        <f t="shared" si="5"/>
        <v>6.8087270606203926E-2</v>
      </c>
      <c r="F25" s="10">
        <v>82</v>
      </c>
      <c r="G25" s="8">
        <f t="shared" si="11"/>
        <v>1.9138138523837167</v>
      </c>
      <c r="H25" s="9">
        <v>0</v>
      </c>
      <c r="I25" s="10">
        <v>0</v>
      </c>
      <c r="J25" s="8">
        <f t="shared" si="12"/>
        <v>0</v>
      </c>
      <c r="K25" s="8">
        <f t="shared" si="13"/>
        <v>53.658536585365859</v>
      </c>
      <c r="L25" s="8">
        <f t="shared" si="14"/>
        <v>20.73170731707317</v>
      </c>
      <c r="M25" s="8">
        <f t="shared" si="6"/>
        <v>47.117516629711744</v>
      </c>
      <c r="N25" s="8">
        <f t="shared" si="7"/>
        <v>1.6731823925083698</v>
      </c>
      <c r="O25" s="8">
        <f t="shared" si="9"/>
        <v>45.018499582670714</v>
      </c>
      <c r="P25" s="6">
        <f t="shared" si="8"/>
        <v>0.64944284058511514</v>
      </c>
    </row>
    <row r="26" spans="1:16" x14ac:dyDescent="0.2">
      <c r="A26" s="7">
        <f t="shared" si="15"/>
        <v>43894</v>
      </c>
      <c r="B26" s="3">
        <v>15</v>
      </c>
      <c r="C26" s="8">
        <f t="shared" si="10"/>
        <v>1.1760912590556813</v>
      </c>
      <c r="D26" s="8">
        <f t="shared" si="4"/>
        <v>8.754077649369077E-2</v>
      </c>
      <c r="E26" s="8">
        <f t="shared" si="5"/>
        <v>2.6262232948107232E-2</v>
      </c>
      <c r="F26" s="10">
        <v>38</v>
      </c>
      <c r="G26" s="8">
        <f t="shared" si="11"/>
        <v>1.5797835966168101</v>
      </c>
      <c r="H26" s="9">
        <v>0</v>
      </c>
      <c r="I26" s="10">
        <v>0</v>
      </c>
      <c r="J26" s="8">
        <f t="shared" si="12"/>
        <v>0</v>
      </c>
      <c r="K26" s="8">
        <f t="shared" si="13"/>
        <v>39.473684210526315</v>
      </c>
      <c r="L26" s="8">
        <f t="shared" si="14"/>
        <v>16.447368421052634</v>
      </c>
      <c r="M26" s="8">
        <f t="shared" si="6"/>
        <v>109.64912280701755</v>
      </c>
      <c r="N26" s="8">
        <f t="shared" si="7"/>
        <v>2.040005161671584</v>
      </c>
      <c r="O26" s="8">
        <f t="shared" si="9"/>
        <v>45.831524986510637</v>
      </c>
      <c r="P26" s="6">
        <f t="shared" si="8"/>
        <v>0.63952950701339906</v>
      </c>
    </row>
    <row r="27" spans="1:16" x14ac:dyDescent="0.2">
      <c r="A27" s="7">
        <f t="shared" si="15"/>
        <v>43893</v>
      </c>
      <c r="B27" s="3">
        <v>6</v>
      </c>
      <c r="C27" s="8">
        <f t="shared" si="10"/>
        <v>0.77815125038364363</v>
      </c>
      <c r="D27" s="8">
        <f t="shared" si="4"/>
        <v>3.5016310597476306E-2</v>
      </c>
      <c r="E27" s="8">
        <f t="shared" si="5"/>
        <v>1.2644778826866444E-2</v>
      </c>
      <c r="F27" s="10">
        <v>24</v>
      </c>
      <c r="G27" s="8">
        <f t="shared" si="11"/>
        <v>1.3802112417116059</v>
      </c>
      <c r="H27" s="9">
        <v>0</v>
      </c>
      <c r="I27" s="10">
        <v>0</v>
      </c>
      <c r="J27" s="8">
        <f t="shared" si="12"/>
        <v>0</v>
      </c>
      <c r="K27" s="8">
        <f t="shared" si="13"/>
        <v>25</v>
      </c>
      <c r="L27" s="8">
        <f t="shared" si="14"/>
        <v>11.458333333333332</v>
      </c>
      <c r="M27" s="8">
        <f t="shared" si="6"/>
        <v>190.9722222222222</v>
      </c>
      <c r="N27" s="8">
        <f t="shared" si="7"/>
        <v>2.2809702017350131</v>
      </c>
      <c r="O27" s="8">
        <f t="shared" si="9"/>
        <v>44.822260223844971</v>
      </c>
      <c r="P27" s="6">
        <f t="shared" si="8"/>
        <v>0.62855174242593426</v>
      </c>
    </row>
    <row r="28" spans="1:16" x14ac:dyDescent="0.2">
      <c r="A28" s="7">
        <f t="shared" si="15"/>
        <v>43892</v>
      </c>
      <c r="B28" s="3">
        <v>3</v>
      </c>
      <c r="C28" s="8">
        <f t="shared" si="10"/>
        <v>0.47712125471966244</v>
      </c>
      <c r="D28" s="8">
        <f t="shared" si="4"/>
        <v>1.7508155298738153E-2</v>
      </c>
      <c r="E28" s="8">
        <f t="shared" si="5"/>
        <v>8.1704724727444718E-3</v>
      </c>
      <c r="F28" s="10">
        <v>10</v>
      </c>
      <c r="G28" s="8">
        <f t="shared" si="11"/>
        <v>1</v>
      </c>
      <c r="H28" s="9">
        <v>0</v>
      </c>
      <c r="I28" s="10">
        <v>0</v>
      </c>
      <c r="J28" s="8">
        <f t="shared" si="12"/>
        <v>0</v>
      </c>
      <c r="K28" s="8">
        <f t="shared" si="13"/>
        <v>30</v>
      </c>
      <c r="L28" s="8">
        <f t="shared" si="14"/>
        <v>15</v>
      </c>
      <c r="M28" s="8">
        <f t="shared" si="6"/>
        <v>500</v>
      </c>
      <c r="N28" s="8">
        <f t="shared" si="7"/>
        <v>2.6989700043360187</v>
      </c>
      <c r="O28" s="8">
        <f t="shared" ref="O28:O31" si="16">3*STDEV(L28:L31)</f>
        <v>127.5</v>
      </c>
      <c r="P28" s="6">
        <f t="shared" si="8"/>
        <v>0.61614843601369251</v>
      </c>
    </row>
    <row r="29" spans="1:16" x14ac:dyDescent="0.2">
      <c r="A29" s="7">
        <f t="shared" si="15"/>
        <v>43891</v>
      </c>
      <c r="B29" s="3">
        <v>1</v>
      </c>
      <c r="C29" s="8">
        <f t="shared" si="10"/>
        <v>0</v>
      </c>
      <c r="D29" s="8">
        <f t="shared" si="4"/>
        <v>5.8360517662460511E-3</v>
      </c>
      <c r="E29" s="8">
        <f t="shared" si="5"/>
        <v>5.8360517662460511E-3</v>
      </c>
      <c r="F29" s="10">
        <v>1</v>
      </c>
      <c r="G29" s="8">
        <f t="shared" si="11"/>
        <v>0</v>
      </c>
      <c r="H29" s="9">
        <v>0</v>
      </c>
      <c r="I29" s="10">
        <v>0</v>
      </c>
      <c r="J29" s="8">
        <f t="shared" si="12"/>
        <v>0</v>
      </c>
      <c r="K29" s="8">
        <f t="shared" si="13"/>
        <v>100</v>
      </c>
      <c r="L29" s="8">
        <f t="shared" si="14"/>
        <v>100</v>
      </c>
      <c r="M29" s="8">
        <f t="shared" si="6"/>
        <v>10000</v>
      </c>
      <c r="N29" s="8">
        <f t="shared" si="7"/>
        <v>4</v>
      </c>
      <c r="O29" s="8">
        <f t="shared" si="16"/>
        <v>0</v>
      </c>
      <c r="P29" s="6">
        <f t="shared" si="8"/>
        <v>0.60205345494244389</v>
      </c>
    </row>
    <row r="30" spans="1:16" x14ac:dyDescent="0.2">
      <c r="A30" s="7">
        <f t="shared" si="15"/>
        <v>43890</v>
      </c>
      <c r="B30" s="3">
        <v>1</v>
      </c>
      <c r="C30" s="8">
        <f t="shared" si="10"/>
        <v>0</v>
      </c>
      <c r="D30" s="8">
        <f t="shared" si="4"/>
        <v>5.8360517662460511E-3</v>
      </c>
      <c r="E30" s="8">
        <f t="shared" si="5"/>
        <v>5.8360517662460511E-3</v>
      </c>
      <c r="F30" s="10">
        <v>1</v>
      </c>
      <c r="G30" s="8">
        <f t="shared" si="11"/>
        <v>0</v>
      </c>
      <c r="H30" s="9">
        <v>0</v>
      </c>
      <c r="I30" s="10">
        <v>0</v>
      </c>
      <c r="J30" s="8">
        <f t="shared" si="12"/>
        <v>0</v>
      </c>
      <c r="K30" s="8">
        <f t="shared" si="13"/>
        <v>100</v>
      </c>
      <c r="L30" s="8">
        <f t="shared" si="14"/>
        <v>100</v>
      </c>
      <c r="M30" s="8">
        <f t="shared" si="6"/>
        <v>10000</v>
      </c>
      <c r="N30" s="8">
        <f t="shared" si="7"/>
        <v>4</v>
      </c>
      <c r="O30" s="8">
        <f t="shared" si="16"/>
        <v>0</v>
      </c>
      <c r="P30" s="6">
        <f t="shared" si="8"/>
        <v>0.60205345494244389</v>
      </c>
    </row>
    <row r="31" spans="1:16" x14ac:dyDescent="0.2">
      <c r="A31" s="7">
        <f t="shared" si="15"/>
        <v>43889</v>
      </c>
      <c r="B31" s="3">
        <v>1</v>
      </c>
      <c r="C31" s="8">
        <f t="shared" si="10"/>
        <v>0</v>
      </c>
      <c r="D31" s="8">
        <f t="shared" si="4"/>
        <v>5.8360517662460511E-3</v>
      </c>
      <c r="E31" s="8">
        <f t="shared" si="5"/>
        <v>5.8360517662460511E-3</v>
      </c>
      <c r="F31" s="10">
        <v>1</v>
      </c>
      <c r="G31" s="8">
        <f t="shared" si="11"/>
        <v>0</v>
      </c>
      <c r="H31" s="9">
        <v>0</v>
      </c>
      <c r="I31" s="10">
        <v>0</v>
      </c>
      <c r="J31" s="8">
        <f t="shared" si="12"/>
        <v>0</v>
      </c>
      <c r="K31" s="8">
        <f t="shared" si="13"/>
        <v>100</v>
      </c>
      <c r="L31" s="8">
        <f t="shared" si="14"/>
        <v>100</v>
      </c>
      <c r="M31" s="8">
        <f t="shared" si="6"/>
        <v>10000</v>
      </c>
      <c r="N31" s="8">
        <f t="shared" si="7"/>
        <v>4</v>
      </c>
      <c r="O31" s="8">
        <f t="shared" si="16"/>
        <v>0</v>
      </c>
      <c r="P31" s="6">
        <f t="shared" si="8"/>
        <v>0.60205345494244389</v>
      </c>
    </row>
    <row r="32" spans="1:16" x14ac:dyDescent="0.2">
      <c r="A32" s="7">
        <f t="shared" si="15"/>
        <v>43888</v>
      </c>
      <c r="B32" s="3">
        <v>1</v>
      </c>
      <c r="C32" s="8">
        <f t="shared" si="10"/>
        <v>0</v>
      </c>
      <c r="D32" s="8">
        <f t="shared" si="4"/>
        <v>5.8360517662460511E-3</v>
      </c>
      <c r="E32" s="8">
        <f t="shared" si="5"/>
        <v>5.8360517662460511E-3</v>
      </c>
      <c r="F32" s="10">
        <v>1</v>
      </c>
      <c r="G32" s="8">
        <f t="shared" si="11"/>
        <v>0</v>
      </c>
      <c r="H32" s="9">
        <v>0</v>
      </c>
      <c r="I32" s="10">
        <v>0</v>
      </c>
      <c r="J32" s="8">
        <f t="shared" si="12"/>
        <v>0</v>
      </c>
      <c r="K32" s="8">
        <f t="shared" si="13"/>
        <v>100</v>
      </c>
      <c r="L32" s="8">
        <f t="shared" si="14"/>
        <v>100</v>
      </c>
      <c r="M32" s="8">
        <f t="shared" si="6"/>
        <v>10000</v>
      </c>
      <c r="N32" s="8">
        <f t="shared" si="7"/>
        <v>4</v>
      </c>
      <c r="O32" s="8">
        <v>0</v>
      </c>
      <c r="P32" s="6">
        <f t="shared" si="8"/>
        <v>0.60205345494244389</v>
      </c>
    </row>
    <row r="33" spans="1:1" x14ac:dyDescent="0.2">
      <c r="A33" s="7"/>
    </row>
    <row r="34" spans="1:1" x14ac:dyDescent="0.2">
      <c r="A34" s="7"/>
    </row>
    <row r="35" spans="1:1" x14ac:dyDescent="0.2">
      <c r="A35" s="7"/>
    </row>
    <row r="36" spans="1:1" x14ac:dyDescent="0.2">
      <c r="A36" s="7"/>
    </row>
    <row r="37" spans="1:1" x14ac:dyDescent="0.2">
      <c r="A37" s="7"/>
    </row>
    <row r="38" spans="1:1" x14ac:dyDescent="0.2">
      <c r="A38" s="7"/>
    </row>
    <row r="39" spans="1:1" x14ac:dyDescent="0.2">
      <c r="A39" s="7"/>
    </row>
    <row r="40" spans="1:1" x14ac:dyDescent="0.2">
      <c r="A40" s="7"/>
    </row>
    <row r="41" spans="1:1" x14ac:dyDescent="0.2">
      <c r="A41" s="7"/>
    </row>
    <row r="42" spans="1:1" x14ac:dyDescent="0.2">
      <c r="A42" s="7"/>
    </row>
    <row r="43" spans="1:1" x14ac:dyDescent="0.2">
      <c r="A43" s="7"/>
    </row>
    <row r="44" spans="1:1" x14ac:dyDescent="0.2">
      <c r="A44" s="7"/>
    </row>
    <row r="45" spans="1:1" x14ac:dyDescent="0.2">
      <c r="A45" s="7"/>
    </row>
    <row r="46" spans="1:1" x14ac:dyDescent="0.2">
      <c r="A46" s="7"/>
    </row>
    <row r="47" spans="1:1" x14ac:dyDescent="0.2">
      <c r="A47" s="7"/>
    </row>
  </sheetData>
  <pageMargins left="0.7" right="0.7" top="0.75" bottom="0.75" header="0.3" footer="0.3"/>
  <ignoredErrors>
    <ignoredError sqref="L8:L9 L10:L32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A458E-25DD-6E41-BEC4-70BAE9BFA93E}">
  <dimension ref="A1:H51"/>
  <sheetViews>
    <sheetView workbookViewId="0">
      <selection activeCell="C2" sqref="C2:C51"/>
    </sheetView>
  </sheetViews>
  <sheetFormatPr baseColWidth="10" defaultRowHeight="16" x14ac:dyDescent="0.2"/>
  <cols>
    <col min="1" max="1" width="10.83203125" style="1"/>
    <col min="2" max="2" width="12.5" style="9" bestFit="1" customWidth="1"/>
    <col min="3" max="3" width="12.1640625" style="9" bestFit="1" customWidth="1"/>
    <col min="4" max="4" width="15.83203125" style="9" bestFit="1" customWidth="1"/>
    <col min="5" max="5" width="11.6640625" style="9" bestFit="1" customWidth="1"/>
    <col min="6" max="6" width="13" style="6" bestFit="1" customWidth="1"/>
    <col min="7" max="7" width="19.5" style="8" bestFit="1" customWidth="1"/>
    <col min="8" max="8" width="10.83203125" style="8" bestFit="1" customWidth="1"/>
  </cols>
  <sheetData>
    <row r="1" spans="1:8" x14ac:dyDescent="0.2">
      <c r="A1" s="1" t="s">
        <v>29</v>
      </c>
      <c r="B1" s="9" t="s">
        <v>19</v>
      </c>
      <c r="C1" s="16" t="s">
        <v>5</v>
      </c>
      <c r="D1" s="16" t="s">
        <v>6</v>
      </c>
      <c r="E1" s="16" t="s">
        <v>7</v>
      </c>
      <c r="F1" s="14" t="s">
        <v>8</v>
      </c>
      <c r="G1" s="8" t="s">
        <v>18</v>
      </c>
      <c r="H1" s="15" t="s">
        <v>20</v>
      </c>
    </row>
    <row r="2" spans="1:8" ht="18" x14ac:dyDescent="0.2">
      <c r="A2" s="2">
        <f t="shared" ref="A2:A6" si="0">A3+1</f>
        <v>43917</v>
      </c>
      <c r="B2" s="18">
        <f t="shared" ref="B2:B6" si="1">C2-C3</f>
        <v>362</v>
      </c>
      <c r="C2" s="14">
        <v>3167</v>
      </c>
      <c r="D2" s="16">
        <v>215</v>
      </c>
      <c r="E2" s="16">
        <v>13</v>
      </c>
      <c r="F2" s="14">
        <v>2939</v>
      </c>
      <c r="G2" s="8">
        <f t="shared" ref="G2:G6" si="2">AVERAGE(B2:B5)/C2 * 100</f>
        <v>11.454057467634986</v>
      </c>
      <c r="H2" s="8">
        <f t="shared" ref="H2:H6" si="3">E2/C2*100</f>
        <v>0.41048310704136409</v>
      </c>
    </row>
    <row r="3" spans="1:8" ht="18" x14ac:dyDescent="0.2">
      <c r="A3" s="2">
        <f t="shared" si="0"/>
        <v>43916</v>
      </c>
      <c r="B3" s="18">
        <f t="shared" si="1"/>
        <v>374</v>
      </c>
      <c r="C3" s="14">
        <v>2805</v>
      </c>
      <c r="D3" s="14">
        <v>176</v>
      </c>
      <c r="E3" s="16">
        <v>13</v>
      </c>
      <c r="F3" s="14">
        <v>2616</v>
      </c>
      <c r="G3" s="8">
        <f t="shared" si="2"/>
        <v>12.950089126559714</v>
      </c>
      <c r="H3" s="8">
        <f t="shared" si="3"/>
        <v>0.46345811051693409</v>
      </c>
    </row>
    <row r="4" spans="1:8" ht="18" x14ac:dyDescent="0.2">
      <c r="A4" s="2">
        <f t="shared" si="0"/>
        <v>43915</v>
      </c>
      <c r="B4" s="18">
        <f t="shared" si="1"/>
        <v>285</v>
      </c>
      <c r="C4" s="14">
        <v>2431</v>
      </c>
      <c r="D4" s="14">
        <v>155</v>
      </c>
      <c r="E4" s="16">
        <v>9</v>
      </c>
      <c r="F4" s="14">
        <v>2267</v>
      </c>
      <c r="G4" s="8">
        <f t="shared" si="2"/>
        <v>13.986013986013987</v>
      </c>
      <c r="H4" s="8">
        <f t="shared" si="3"/>
        <v>0.37021801727684078</v>
      </c>
    </row>
    <row r="5" spans="1:8" ht="18" x14ac:dyDescent="0.2">
      <c r="A5" s="2">
        <f t="shared" si="0"/>
        <v>43914</v>
      </c>
      <c r="B5" s="18">
        <f t="shared" si="1"/>
        <v>430</v>
      </c>
      <c r="C5" s="14">
        <v>2146</v>
      </c>
      <c r="D5" s="14">
        <v>135</v>
      </c>
      <c r="E5" s="16">
        <v>8</v>
      </c>
      <c r="F5" s="14">
        <v>2003</v>
      </c>
      <c r="G5" s="8">
        <f t="shared" si="2"/>
        <v>14.806616961789377</v>
      </c>
      <c r="H5" s="8">
        <f t="shared" si="3"/>
        <v>0.37278657968313139</v>
      </c>
    </row>
    <row r="6" spans="1:8" ht="18" x14ac:dyDescent="0.2">
      <c r="A6" s="2">
        <f t="shared" si="0"/>
        <v>43913</v>
      </c>
      <c r="B6" s="18">
        <f t="shared" si="1"/>
        <v>364</v>
      </c>
      <c r="C6" s="14">
        <v>1716</v>
      </c>
      <c r="D6" s="14">
        <v>92</v>
      </c>
      <c r="E6" s="16">
        <v>7</v>
      </c>
      <c r="F6" s="14">
        <v>1617</v>
      </c>
      <c r="G6" s="8">
        <f t="shared" si="2"/>
        <v>14.699883449883449</v>
      </c>
      <c r="H6" s="8">
        <f t="shared" si="3"/>
        <v>0.40792540792540788</v>
      </c>
    </row>
    <row r="7" spans="1:8" ht="18" x14ac:dyDescent="0.2">
      <c r="A7" s="2">
        <f t="shared" ref="A7:A8" si="4">A8+1</f>
        <v>43912</v>
      </c>
      <c r="B7" s="18">
        <f t="shared" ref="B7:B8" si="5">C7-C8</f>
        <v>281</v>
      </c>
      <c r="C7" s="16">
        <v>1352</v>
      </c>
      <c r="D7" s="16">
        <v>46</v>
      </c>
      <c r="E7" s="16">
        <v>7</v>
      </c>
      <c r="F7" s="14">
        <v>1299</v>
      </c>
      <c r="G7" s="8">
        <f t="shared" ref="G7:G8" si="6">AVERAGE(B7:B10)/C7 * 100</f>
        <v>14.515532544378699</v>
      </c>
      <c r="H7" s="8">
        <f t="shared" ref="H7:H8" si="7">E7/C7*100</f>
        <v>0.51775147928994092</v>
      </c>
    </row>
    <row r="8" spans="1:8" ht="18" x14ac:dyDescent="0.2">
      <c r="A8" s="2">
        <f t="shared" si="4"/>
        <v>43911</v>
      </c>
      <c r="B8" s="18">
        <f t="shared" si="5"/>
        <v>196</v>
      </c>
      <c r="C8" s="16">
        <v>1071</v>
      </c>
      <c r="D8" s="16">
        <v>46</v>
      </c>
      <c r="E8" s="16">
        <v>7</v>
      </c>
      <c r="F8" s="14">
        <v>1018</v>
      </c>
      <c r="G8" s="8">
        <f t="shared" si="6"/>
        <v>14.425770308123248</v>
      </c>
      <c r="H8" s="8">
        <f t="shared" si="7"/>
        <v>0.65359477124183007</v>
      </c>
    </row>
    <row r="9" spans="1:8" ht="18" x14ac:dyDescent="0.2">
      <c r="A9" s="2">
        <f>A10+1</f>
        <v>43910</v>
      </c>
      <c r="B9" s="18">
        <f>C9-C10</f>
        <v>168</v>
      </c>
      <c r="C9" s="16">
        <v>875</v>
      </c>
      <c r="D9" s="16">
        <v>46</v>
      </c>
      <c r="E9" s="16">
        <v>7</v>
      </c>
      <c r="F9" s="14">
        <v>822</v>
      </c>
      <c r="G9" s="8">
        <f>AVERAGE(B9:B12)/C9 * 100</f>
        <v>14.257142857142856</v>
      </c>
      <c r="H9" s="8">
        <f>E9/C9*100</f>
        <v>0.8</v>
      </c>
    </row>
    <row r="10" spans="1:8" ht="18" x14ac:dyDescent="0.2">
      <c r="A10" s="2">
        <f>A11+1</f>
        <v>43909</v>
      </c>
      <c r="B10" s="18">
        <f t="shared" ref="B10:B51" si="8">C10-C11</f>
        <v>140</v>
      </c>
      <c r="C10" s="16">
        <v>707</v>
      </c>
      <c r="D10" s="16">
        <v>46</v>
      </c>
      <c r="E10" s="16">
        <v>6</v>
      </c>
      <c r="F10" s="14">
        <v>655</v>
      </c>
      <c r="G10" s="8">
        <f t="shared" ref="G10:G51" si="9">AVERAGE(B10:B13)/C10 * 100</f>
        <v>14.462517680339463</v>
      </c>
      <c r="H10" s="8">
        <f t="shared" ref="H10:H51" si="10">E10/C10*100</f>
        <v>0.84865629420084865</v>
      </c>
    </row>
    <row r="11" spans="1:8" ht="18" x14ac:dyDescent="0.2">
      <c r="A11" s="2">
        <v>43908</v>
      </c>
      <c r="B11" s="18">
        <f t="shared" si="8"/>
        <v>114</v>
      </c>
      <c r="C11" s="16">
        <v>567</v>
      </c>
      <c r="D11" s="17">
        <v>43</v>
      </c>
      <c r="E11" s="17">
        <v>6</v>
      </c>
      <c r="F11" s="14">
        <v>518</v>
      </c>
      <c r="G11" s="8">
        <f t="shared" si="9"/>
        <v>14.065255731922399</v>
      </c>
      <c r="H11" s="8">
        <f t="shared" si="10"/>
        <v>1.0582010582010581</v>
      </c>
    </row>
    <row r="12" spans="1:8" ht="18" x14ac:dyDescent="0.2">
      <c r="A12" s="2">
        <v>43907</v>
      </c>
      <c r="B12" s="18">
        <f t="shared" si="8"/>
        <v>77</v>
      </c>
      <c r="C12" s="16">
        <v>453</v>
      </c>
      <c r="D12" s="16">
        <v>27</v>
      </c>
      <c r="E12" s="16">
        <v>5</v>
      </c>
      <c r="F12" s="14">
        <v>421</v>
      </c>
      <c r="G12" s="8">
        <f t="shared" si="9"/>
        <v>14.072847682119205</v>
      </c>
      <c r="H12" s="8">
        <f t="shared" si="10"/>
        <v>1.1037527593818985</v>
      </c>
    </row>
    <row r="13" spans="1:8" ht="18" x14ac:dyDescent="0.2">
      <c r="A13" s="2">
        <v>43906</v>
      </c>
      <c r="B13" s="18">
        <f t="shared" si="8"/>
        <v>78</v>
      </c>
      <c r="C13" s="17">
        <v>376</v>
      </c>
      <c r="D13" s="16">
        <v>27</v>
      </c>
      <c r="E13" s="16">
        <v>5</v>
      </c>
      <c r="F13" s="14">
        <v>344</v>
      </c>
      <c r="G13" s="8">
        <f t="shared" si="9"/>
        <v>14.627659574468085</v>
      </c>
      <c r="H13" s="8">
        <f t="shared" si="10"/>
        <v>1.3297872340425532</v>
      </c>
    </row>
    <row r="14" spans="1:8" ht="18" x14ac:dyDescent="0.2">
      <c r="A14" s="2">
        <v>43905</v>
      </c>
      <c r="B14" s="18">
        <f t="shared" si="8"/>
        <v>50</v>
      </c>
      <c r="C14" s="16">
        <v>298</v>
      </c>
      <c r="D14" s="16">
        <v>27</v>
      </c>
      <c r="E14" s="17">
        <v>5</v>
      </c>
      <c r="F14" s="14">
        <v>266</v>
      </c>
      <c r="G14" s="8">
        <f t="shared" si="9"/>
        <v>14.345637583892618</v>
      </c>
      <c r="H14" s="8">
        <f t="shared" si="10"/>
        <v>1.6778523489932886</v>
      </c>
    </row>
    <row r="15" spans="1:8" ht="18" x14ac:dyDescent="0.2">
      <c r="A15" s="2">
        <v>43904</v>
      </c>
      <c r="B15" s="18">
        <f t="shared" si="8"/>
        <v>50</v>
      </c>
      <c r="C15" s="16">
        <v>248</v>
      </c>
      <c r="D15" s="16">
        <v>27</v>
      </c>
      <c r="E15" s="16">
        <v>3</v>
      </c>
      <c r="F15" s="14">
        <v>218</v>
      </c>
      <c r="G15" s="8">
        <f t="shared" si="9"/>
        <v>13.709677419354838</v>
      </c>
      <c r="H15" s="8">
        <f t="shared" si="10"/>
        <v>1.2096774193548387</v>
      </c>
    </row>
    <row r="16" spans="1:8" ht="18" x14ac:dyDescent="0.2">
      <c r="A16" s="2">
        <v>43903</v>
      </c>
      <c r="B16" s="18">
        <f t="shared" si="8"/>
        <v>42</v>
      </c>
      <c r="C16" s="16">
        <v>198</v>
      </c>
      <c r="D16" s="17">
        <v>27</v>
      </c>
      <c r="E16" s="16">
        <v>3</v>
      </c>
      <c r="F16" s="14">
        <v>168</v>
      </c>
      <c r="G16" s="8">
        <f t="shared" si="9"/>
        <v>13.383838383838384</v>
      </c>
      <c r="H16" s="8">
        <f t="shared" si="10"/>
        <v>1.5151515151515151</v>
      </c>
    </row>
    <row r="17" spans="1:8" ht="18" x14ac:dyDescent="0.2">
      <c r="A17" s="2">
        <v>43902</v>
      </c>
      <c r="B17" s="18">
        <f t="shared" si="8"/>
        <v>29</v>
      </c>
      <c r="C17" s="16">
        <v>156</v>
      </c>
      <c r="D17" s="16">
        <v>24</v>
      </c>
      <c r="E17" s="16">
        <v>3</v>
      </c>
      <c r="F17" s="14">
        <v>129</v>
      </c>
      <c r="G17" s="8">
        <f t="shared" si="9"/>
        <v>12.179487179487179</v>
      </c>
      <c r="H17" s="8">
        <f t="shared" si="10"/>
        <v>1.9230769230769231</v>
      </c>
    </row>
    <row r="18" spans="1:8" ht="18" x14ac:dyDescent="0.2">
      <c r="A18" s="2">
        <v>43901</v>
      </c>
      <c r="B18" s="18">
        <f t="shared" si="8"/>
        <v>15</v>
      </c>
      <c r="C18" s="16">
        <v>127</v>
      </c>
      <c r="D18" s="16">
        <v>24</v>
      </c>
      <c r="E18" s="16">
        <v>3</v>
      </c>
      <c r="F18" s="14">
        <v>100</v>
      </c>
      <c r="G18" s="8">
        <f t="shared" si="9"/>
        <v>10.62992125984252</v>
      </c>
      <c r="H18" s="8">
        <f t="shared" si="10"/>
        <v>2.3622047244094486</v>
      </c>
    </row>
    <row r="19" spans="1:8" ht="18" x14ac:dyDescent="0.2">
      <c r="A19" s="2">
        <v>43900</v>
      </c>
      <c r="B19" s="18">
        <f t="shared" si="8"/>
        <v>20</v>
      </c>
      <c r="C19" s="17">
        <v>112</v>
      </c>
      <c r="D19" s="16">
        <v>22</v>
      </c>
      <c r="E19" s="16">
        <v>3</v>
      </c>
      <c r="F19" s="14">
        <v>85</v>
      </c>
      <c r="G19" s="8">
        <f t="shared" si="9"/>
        <v>10.9375</v>
      </c>
      <c r="H19" s="8">
        <f t="shared" si="10"/>
        <v>2.6785714285714284</v>
      </c>
    </row>
    <row r="20" spans="1:8" ht="18" x14ac:dyDescent="0.2">
      <c r="A20" s="2">
        <v>43899</v>
      </c>
      <c r="B20" s="18">
        <f t="shared" si="8"/>
        <v>12</v>
      </c>
      <c r="C20" s="16">
        <v>92</v>
      </c>
      <c r="D20" s="16">
        <v>22</v>
      </c>
      <c r="E20" s="16">
        <v>3</v>
      </c>
      <c r="F20" s="14">
        <v>67</v>
      </c>
      <c r="G20" s="8">
        <f t="shared" si="9"/>
        <v>9.5108695652173925</v>
      </c>
      <c r="H20" s="8">
        <f t="shared" si="10"/>
        <v>3.2608695652173911</v>
      </c>
    </row>
    <row r="21" spans="1:8" ht="18" x14ac:dyDescent="0.2">
      <c r="A21" s="2">
        <v>43898</v>
      </c>
      <c r="B21" s="18">
        <f t="shared" si="8"/>
        <v>7</v>
      </c>
      <c r="C21" s="16">
        <v>80</v>
      </c>
      <c r="D21" s="16">
        <v>22</v>
      </c>
      <c r="E21" s="17">
        <v>3</v>
      </c>
      <c r="F21" s="14">
        <v>55</v>
      </c>
      <c r="G21" s="8">
        <f t="shared" si="9"/>
        <v>8.75</v>
      </c>
      <c r="H21" s="8">
        <f t="shared" si="10"/>
        <v>3.75</v>
      </c>
    </row>
    <row r="22" spans="1:8" ht="18" x14ac:dyDescent="0.2">
      <c r="A22" s="2">
        <v>43897</v>
      </c>
      <c r="B22" s="18">
        <f t="shared" si="8"/>
        <v>10</v>
      </c>
      <c r="C22" s="16">
        <v>73</v>
      </c>
      <c r="D22" s="16">
        <v>22</v>
      </c>
      <c r="E22" s="16">
        <v>2</v>
      </c>
      <c r="F22" s="14">
        <v>49</v>
      </c>
      <c r="G22" s="8">
        <f t="shared" si="9"/>
        <v>10.95890410958904</v>
      </c>
      <c r="H22" s="8">
        <f t="shared" si="10"/>
        <v>2.7397260273972601</v>
      </c>
    </row>
    <row r="23" spans="1:8" ht="18" x14ac:dyDescent="0.2">
      <c r="A23" s="2">
        <v>43896</v>
      </c>
      <c r="B23" s="18">
        <f t="shared" si="8"/>
        <v>6</v>
      </c>
      <c r="C23" s="16">
        <v>63</v>
      </c>
      <c r="D23" s="17">
        <v>22</v>
      </c>
      <c r="E23" s="16">
        <v>2</v>
      </c>
      <c r="F23" s="14">
        <v>39</v>
      </c>
      <c r="G23" s="8">
        <f t="shared" si="9"/>
        <v>11.904761904761903</v>
      </c>
      <c r="H23" s="8">
        <f t="shared" si="10"/>
        <v>3.1746031746031744</v>
      </c>
    </row>
    <row r="24" spans="1:8" ht="18" x14ac:dyDescent="0.2">
      <c r="A24" s="2">
        <v>43895</v>
      </c>
      <c r="B24" s="18">
        <f t="shared" si="8"/>
        <v>5</v>
      </c>
      <c r="C24" s="16">
        <v>57</v>
      </c>
      <c r="D24" s="16">
        <v>21</v>
      </c>
      <c r="E24" s="16">
        <v>2</v>
      </c>
      <c r="F24" s="14">
        <v>34</v>
      </c>
      <c r="G24" s="8">
        <f t="shared" si="9"/>
        <v>12.280701754385964</v>
      </c>
      <c r="H24" s="8">
        <f t="shared" si="10"/>
        <v>3.5087719298245612</v>
      </c>
    </row>
    <row r="25" spans="1:8" ht="18" x14ac:dyDescent="0.2">
      <c r="A25" s="2">
        <v>43894</v>
      </c>
      <c r="B25" s="18">
        <f t="shared" si="8"/>
        <v>11</v>
      </c>
      <c r="C25" s="16">
        <v>52</v>
      </c>
      <c r="D25" s="16">
        <v>21</v>
      </c>
      <c r="E25" s="17">
        <v>2</v>
      </c>
      <c r="F25" s="14">
        <v>29</v>
      </c>
      <c r="G25" s="8">
        <f t="shared" si="9"/>
        <v>12.5</v>
      </c>
      <c r="H25" s="8">
        <f t="shared" si="10"/>
        <v>3.8461538461538463</v>
      </c>
    </row>
    <row r="26" spans="1:8" ht="18" x14ac:dyDescent="0.2">
      <c r="A26" s="2">
        <v>43893</v>
      </c>
      <c r="B26" s="18">
        <f t="shared" si="8"/>
        <v>8</v>
      </c>
      <c r="C26" s="16">
        <v>41</v>
      </c>
      <c r="D26" s="16">
        <v>21</v>
      </c>
      <c r="E26" s="16">
        <v>1</v>
      </c>
      <c r="F26" s="14">
        <v>19</v>
      </c>
      <c r="G26" s="8">
        <f t="shared" si="9"/>
        <v>9.7560975609756095</v>
      </c>
      <c r="H26" s="8">
        <f t="shared" si="10"/>
        <v>2.4390243902439024</v>
      </c>
    </row>
    <row r="27" spans="1:8" ht="18" x14ac:dyDescent="0.2">
      <c r="A27" s="2">
        <v>43892</v>
      </c>
      <c r="B27" s="18">
        <f t="shared" si="8"/>
        <v>4</v>
      </c>
      <c r="C27" s="16">
        <v>33</v>
      </c>
      <c r="D27" s="16">
        <v>21</v>
      </c>
      <c r="E27" s="16">
        <v>1</v>
      </c>
      <c r="F27" s="14">
        <v>11</v>
      </c>
      <c r="G27" s="8">
        <f t="shared" si="9"/>
        <v>7.5757575757575761</v>
      </c>
      <c r="H27" s="8">
        <f t="shared" si="10"/>
        <v>3.0303030303030303</v>
      </c>
    </row>
    <row r="28" spans="1:8" ht="18" x14ac:dyDescent="0.2">
      <c r="A28" s="2">
        <v>43891</v>
      </c>
      <c r="B28" s="18">
        <f t="shared" si="8"/>
        <v>3</v>
      </c>
      <c r="C28" s="16">
        <v>29</v>
      </c>
      <c r="D28" s="16">
        <v>15</v>
      </c>
      <c r="E28" s="17">
        <v>1</v>
      </c>
      <c r="F28" s="14">
        <v>14</v>
      </c>
      <c r="G28" s="8">
        <f t="shared" si="9"/>
        <v>5.1724137931034484</v>
      </c>
      <c r="H28" s="8">
        <f t="shared" si="10"/>
        <v>3.4482758620689653</v>
      </c>
    </row>
    <row r="29" spans="1:8" ht="18" x14ac:dyDescent="0.2">
      <c r="A29" s="2">
        <v>43890</v>
      </c>
      <c r="B29" s="18">
        <f t="shared" si="8"/>
        <v>1</v>
      </c>
      <c r="C29" s="16">
        <v>26</v>
      </c>
      <c r="D29" s="16">
        <v>15</v>
      </c>
      <c r="E29" s="16">
        <v>0</v>
      </c>
      <c r="F29" s="14">
        <v>11</v>
      </c>
      <c r="G29" s="8">
        <f t="shared" si="9"/>
        <v>2.8846153846153846</v>
      </c>
      <c r="H29" s="8">
        <f t="shared" si="10"/>
        <v>0</v>
      </c>
    </row>
    <row r="30" spans="1:8" ht="18" x14ac:dyDescent="0.2">
      <c r="A30" s="2">
        <v>43889</v>
      </c>
      <c r="B30" s="18">
        <f t="shared" si="8"/>
        <v>2</v>
      </c>
      <c r="C30" s="16">
        <v>25</v>
      </c>
      <c r="D30" s="16">
        <v>15</v>
      </c>
      <c r="E30" s="16">
        <v>0</v>
      </c>
      <c r="F30" s="14">
        <v>10</v>
      </c>
      <c r="G30" s="8">
        <f t="shared" si="9"/>
        <v>3</v>
      </c>
      <c r="H30" s="8">
        <f t="shared" si="10"/>
        <v>0</v>
      </c>
    </row>
    <row r="31" spans="1:8" ht="18" x14ac:dyDescent="0.2">
      <c r="A31" s="2">
        <v>43888</v>
      </c>
      <c r="B31" s="18">
        <f t="shared" si="8"/>
        <v>0</v>
      </c>
      <c r="C31" s="16">
        <v>23</v>
      </c>
      <c r="D31" s="16">
        <v>15</v>
      </c>
      <c r="E31" s="16">
        <v>0</v>
      </c>
      <c r="F31" s="14">
        <v>8</v>
      </c>
      <c r="G31" s="8">
        <f t="shared" si="9"/>
        <v>1.0869565217391304</v>
      </c>
      <c r="H31" s="8">
        <f t="shared" si="10"/>
        <v>0</v>
      </c>
    </row>
    <row r="32" spans="1:8" ht="18" x14ac:dyDescent="0.2">
      <c r="A32" s="2">
        <v>43887</v>
      </c>
      <c r="B32" s="18">
        <f t="shared" si="8"/>
        <v>0</v>
      </c>
      <c r="C32" s="16">
        <v>23</v>
      </c>
      <c r="D32" s="16">
        <v>15</v>
      </c>
      <c r="E32" s="16">
        <v>0</v>
      </c>
      <c r="F32" s="14">
        <v>8</v>
      </c>
      <c r="G32" s="8">
        <f t="shared" si="9"/>
        <v>1.0869565217391304</v>
      </c>
      <c r="H32" s="8">
        <f t="shared" si="10"/>
        <v>0</v>
      </c>
    </row>
    <row r="33" spans="1:8" ht="18" x14ac:dyDescent="0.2">
      <c r="A33" s="2">
        <v>43886</v>
      </c>
      <c r="B33" s="18">
        <f t="shared" si="8"/>
        <v>1</v>
      </c>
      <c r="C33" s="16">
        <v>23</v>
      </c>
      <c r="D33" s="16">
        <v>15</v>
      </c>
      <c r="E33" s="16">
        <v>0</v>
      </c>
      <c r="F33" s="14">
        <v>8</v>
      </c>
      <c r="G33" s="8">
        <f t="shared" si="9"/>
        <v>2.1739130434782608</v>
      </c>
      <c r="H33" s="8">
        <f t="shared" si="10"/>
        <v>0</v>
      </c>
    </row>
    <row r="34" spans="1:8" ht="18" x14ac:dyDescent="0.2">
      <c r="A34" s="2">
        <v>43885</v>
      </c>
      <c r="B34" s="18">
        <f t="shared" si="8"/>
        <v>0</v>
      </c>
      <c r="C34" s="16">
        <v>22</v>
      </c>
      <c r="D34" s="16">
        <v>15</v>
      </c>
      <c r="E34" s="16">
        <v>0</v>
      </c>
      <c r="F34" s="14">
        <v>7</v>
      </c>
      <c r="G34" s="8">
        <f t="shared" si="9"/>
        <v>5.6818181818181817</v>
      </c>
      <c r="H34" s="8">
        <f t="shared" si="10"/>
        <v>0</v>
      </c>
    </row>
    <row r="35" spans="1:8" ht="18" x14ac:dyDescent="0.2">
      <c r="A35" s="2">
        <v>43884</v>
      </c>
      <c r="B35" s="18">
        <f t="shared" si="8"/>
        <v>0</v>
      </c>
      <c r="C35" s="16">
        <v>22</v>
      </c>
      <c r="D35" s="16">
        <v>10</v>
      </c>
      <c r="E35" s="16">
        <v>0</v>
      </c>
      <c r="F35" s="14">
        <v>12</v>
      </c>
      <c r="G35" s="8">
        <f t="shared" si="9"/>
        <v>7.9545454545454541</v>
      </c>
      <c r="H35" s="8">
        <f t="shared" si="10"/>
        <v>0</v>
      </c>
    </row>
    <row r="36" spans="1:8" ht="18" x14ac:dyDescent="0.2">
      <c r="A36" s="2">
        <v>43883</v>
      </c>
      <c r="B36" s="18">
        <f t="shared" si="8"/>
        <v>1</v>
      </c>
      <c r="C36" s="16">
        <v>22</v>
      </c>
      <c r="D36" s="16">
        <v>10</v>
      </c>
      <c r="E36" s="16">
        <v>0</v>
      </c>
      <c r="F36" s="14">
        <v>10</v>
      </c>
      <c r="G36" s="8">
        <f t="shared" si="9"/>
        <v>7.9545454545454541</v>
      </c>
      <c r="H36" s="8">
        <f t="shared" si="10"/>
        <v>0</v>
      </c>
    </row>
    <row r="37" spans="1:8" ht="18" x14ac:dyDescent="0.2">
      <c r="A37" s="2">
        <v>43882</v>
      </c>
      <c r="B37" s="18">
        <f t="shared" si="8"/>
        <v>4</v>
      </c>
      <c r="C37" s="16">
        <v>21</v>
      </c>
      <c r="D37" s="16">
        <v>10</v>
      </c>
      <c r="E37" s="16">
        <v>0</v>
      </c>
      <c r="F37" s="14">
        <v>11</v>
      </c>
      <c r="G37" s="8">
        <f t="shared" si="9"/>
        <v>7.1428571428571423</v>
      </c>
      <c r="H37" s="8">
        <f t="shared" si="10"/>
        <v>0</v>
      </c>
    </row>
    <row r="38" spans="1:8" ht="18" x14ac:dyDescent="0.2">
      <c r="A38" s="2">
        <v>43881</v>
      </c>
      <c r="B38" s="18">
        <f t="shared" si="8"/>
        <v>2</v>
      </c>
      <c r="C38" s="16">
        <v>17</v>
      </c>
      <c r="D38" s="16">
        <v>10</v>
      </c>
      <c r="E38" s="16">
        <v>0</v>
      </c>
      <c r="F38" s="14">
        <v>7</v>
      </c>
      <c r="G38" s="8">
        <f t="shared" si="9"/>
        <v>2.9411764705882351</v>
      </c>
      <c r="H38" s="8">
        <f t="shared" si="10"/>
        <v>0</v>
      </c>
    </row>
    <row r="39" spans="1:8" ht="18" x14ac:dyDescent="0.2">
      <c r="A39" s="2">
        <v>43880</v>
      </c>
      <c r="B39" s="18">
        <f t="shared" si="8"/>
        <v>0</v>
      </c>
      <c r="C39" s="16">
        <v>15</v>
      </c>
      <c r="D39" s="16">
        <v>10</v>
      </c>
      <c r="E39" s="16">
        <v>0</v>
      </c>
      <c r="F39" s="14">
        <v>5</v>
      </c>
      <c r="G39" s="8">
        <f t="shared" si="9"/>
        <v>0</v>
      </c>
      <c r="H39" s="8">
        <f t="shared" si="10"/>
        <v>0</v>
      </c>
    </row>
    <row r="40" spans="1:8" ht="18" x14ac:dyDescent="0.2">
      <c r="A40" s="2">
        <v>43879</v>
      </c>
      <c r="B40" s="18">
        <f t="shared" si="8"/>
        <v>0</v>
      </c>
      <c r="C40" s="16">
        <v>15</v>
      </c>
      <c r="D40" s="16">
        <v>8</v>
      </c>
      <c r="E40" s="16">
        <v>0</v>
      </c>
      <c r="F40" s="14">
        <v>7</v>
      </c>
      <c r="G40" s="8">
        <f t="shared" si="9"/>
        <v>0</v>
      </c>
      <c r="H40" s="8">
        <f t="shared" si="10"/>
        <v>0</v>
      </c>
    </row>
    <row r="41" spans="1:8" ht="18" x14ac:dyDescent="0.2">
      <c r="A41" s="2">
        <v>43878</v>
      </c>
      <c r="B41" s="18">
        <f t="shared" si="8"/>
        <v>0</v>
      </c>
      <c r="C41" s="16">
        <v>15</v>
      </c>
      <c r="D41" s="16">
        <v>8</v>
      </c>
      <c r="E41" s="16">
        <v>0</v>
      </c>
      <c r="F41" s="14">
        <v>7</v>
      </c>
      <c r="G41" s="8">
        <f t="shared" si="9"/>
        <v>0</v>
      </c>
      <c r="H41" s="8">
        <f t="shared" si="10"/>
        <v>0</v>
      </c>
    </row>
    <row r="42" spans="1:8" ht="18" x14ac:dyDescent="0.2">
      <c r="A42" s="2">
        <v>43877</v>
      </c>
      <c r="B42" s="18">
        <f t="shared" si="8"/>
        <v>0</v>
      </c>
      <c r="C42" s="16">
        <v>15</v>
      </c>
      <c r="D42" s="16">
        <v>8</v>
      </c>
      <c r="E42" s="16">
        <v>0</v>
      </c>
      <c r="F42" s="14">
        <v>7</v>
      </c>
      <c r="G42" s="8">
        <f t="shared" si="9"/>
        <v>5</v>
      </c>
      <c r="H42" s="8">
        <f t="shared" si="10"/>
        <v>0</v>
      </c>
    </row>
    <row r="43" spans="1:8" ht="18" x14ac:dyDescent="0.2">
      <c r="A43" s="2">
        <v>43874</v>
      </c>
      <c r="B43" s="18">
        <f t="shared" si="8"/>
        <v>0</v>
      </c>
      <c r="C43" s="16">
        <v>15</v>
      </c>
      <c r="D43" s="16">
        <v>6</v>
      </c>
      <c r="E43" s="16">
        <v>0</v>
      </c>
      <c r="F43" s="14">
        <v>9</v>
      </c>
      <c r="G43" s="8">
        <f t="shared" si="9"/>
        <v>8.3333333333333321</v>
      </c>
      <c r="H43" s="8">
        <f t="shared" si="10"/>
        <v>0</v>
      </c>
    </row>
    <row r="44" spans="1:8" ht="18" x14ac:dyDescent="0.2">
      <c r="A44" s="2">
        <v>43873</v>
      </c>
      <c r="B44" s="18">
        <f t="shared" si="8"/>
        <v>0</v>
      </c>
      <c r="C44" s="16">
        <v>15</v>
      </c>
      <c r="D44" s="16">
        <v>5</v>
      </c>
      <c r="E44" s="16">
        <v>0</v>
      </c>
      <c r="F44" s="14">
        <v>10</v>
      </c>
      <c r="G44" s="8">
        <f t="shared" si="9"/>
        <v>10</v>
      </c>
      <c r="H44" s="8">
        <f t="shared" si="10"/>
        <v>0</v>
      </c>
    </row>
    <row r="45" spans="1:8" ht="18" x14ac:dyDescent="0.2">
      <c r="A45" s="2">
        <v>43869</v>
      </c>
      <c r="B45" s="18">
        <f t="shared" si="8"/>
        <v>3</v>
      </c>
      <c r="C45" s="16">
        <v>15</v>
      </c>
      <c r="D45" s="16">
        <v>5</v>
      </c>
      <c r="E45" s="16">
        <v>0</v>
      </c>
      <c r="F45" s="14">
        <v>10</v>
      </c>
      <c r="G45" s="8">
        <f t="shared" si="9"/>
        <v>13.333333333333334</v>
      </c>
      <c r="H45" s="8">
        <f t="shared" si="10"/>
        <v>0</v>
      </c>
    </row>
    <row r="46" spans="1:8" ht="18" x14ac:dyDescent="0.2">
      <c r="A46" s="2">
        <v>43863</v>
      </c>
      <c r="B46" s="18">
        <f t="shared" si="8"/>
        <v>2</v>
      </c>
      <c r="C46" s="16">
        <v>12</v>
      </c>
      <c r="D46" s="16"/>
      <c r="E46" s="16">
        <v>0</v>
      </c>
      <c r="F46" s="14"/>
      <c r="G46" s="8">
        <f t="shared" si="9"/>
        <v>14.583333333333334</v>
      </c>
      <c r="H46" s="8">
        <f t="shared" si="10"/>
        <v>0</v>
      </c>
    </row>
    <row r="47" spans="1:8" ht="18" x14ac:dyDescent="0.2">
      <c r="A47" s="2">
        <v>43862</v>
      </c>
      <c r="B47" s="18">
        <f t="shared" si="8"/>
        <v>1</v>
      </c>
      <c r="C47" s="16">
        <v>10</v>
      </c>
      <c r="D47" s="16"/>
      <c r="E47" s="16">
        <v>0</v>
      </c>
      <c r="F47" s="14"/>
      <c r="G47" s="8">
        <f t="shared" si="9"/>
        <v>15</v>
      </c>
      <c r="H47" s="8">
        <f t="shared" si="10"/>
        <v>0</v>
      </c>
    </row>
    <row r="48" spans="1:8" ht="18" x14ac:dyDescent="0.2">
      <c r="A48" s="2">
        <v>43860</v>
      </c>
      <c r="B48" s="18">
        <f t="shared" si="8"/>
        <v>2</v>
      </c>
      <c r="C48" s="16">
        <v>9</v>
      </c>
      <c r="D48" s="16">
        <v>0</v>
      </c>
      <c r="E48" s="16">
        <v>0</v>
      </c>
      <c r="F48" s="14">
        <v>9</v>
      </c>
      <c r="G48" s="8">
        <f t="shared" si="9"/>
        <v>25</v>
      </c>
      <c r="H48" s="8">
        <f t="shared" si="10"/>
        <v>0</v>
      </c>
    </row>
    <row r="49" spans="1:8" ht="18" x14ac:dyDescent="0.2">
      <c r="A49" s="2">
        <v>43859</v>
      </c>
      <c r="B49" s="18">
        <f t="shared" si="8"/>
        <v>2</v>
      </c>
      <c r="C49" s="16">
        <v>7</v>
      </c>
      <c r="D49" s="16">
        <v>0</v>
      </c>
      <c r="E49" s="16">
        <v>0</v>
      </c>
      <c r="F49" s="14">
        <v>7</v>
      </c>
      <c r="G49" s="8">
        <f t="shared" si="9"/>
        <v>33.333333333333336</v>
      </c>
      <c r="H49" s="8">
        <f t="shared" si="10"/>
        <v>0</v>
      </c>
    </row>
    <row r="50" spans="1:8" ht="18" x14ac:dyDescent="0.2">
      <c r="A50" s="2">
        <v>43857</v>
      </c>
      <c r="B50" s="18">
        <f t="shared" si="8"/>
        <v>1</v>
      </c>
      <c r="C50" s="16">
        <v>5</v>
      </c>
      <c r="D50" s="16">
        <v>0</v>
      </c>
      <c r="E50" s="16">
        <v>0</v>
      </c>
      <c r="F50" s="14">
        <v>5</v>
      </c>
      <c r="G50" s="8">
        <f t="shared" si="9"/>
        <v>50</v>
      </c>
      <c r="H50" s="8">
        <f t="shared" si="10"/>
        <v>0</v>
      </c>
    </row>
    <row r="51" spans="1:8" ht="18" x14ac:dyDescent="0.2">
      <c r="A51" s="2">
        <v>43855</v>
      </c>
      <c r="B51" s="18">
        <f t="shared" si="8"/>
        <v>4</v>
      </c>
      <c r="C51" s="16">
        <v>4</v>
      </c>
      <c r="D51" s="16">
        <v>0</v>
      </c>
      <c r="E51" s="16">
        <v>0</v>
      </c>
      <c r="F51" s="14">
        <v>4</v>
      </c>
      <c r="G51" s="8">
        <f t="shared" si="9"/>
        <v>100</v>
      </c>
      <c r="H51" s="8">
        <f t="shared" si="10"/>
        <v>0</v>
      </c>
    </row>
  </sheetData>
  <autoFilter ref="A1:F51" xr:uid="{29A7187A-CF02-A244-81A0-49A603C36063}">
    <sortState xmlns:xlrd2="http://schemas.microsoft.com/office/spreadsheetml/2017/richdata2" ref="A2:F51">
      <sortCondition descending="1" ref="A1:A51"/>
    </sortState>
  </autoFilter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9026-D1DD-FF41-B571-8CD3637DBE3D}">
  <dimension ref="A1:L51"/>
  <sheetViews>
    <sheetView workbookViewId="0">
      <selection activeCell="AE69" sqref="AE69"/>
    </sheetView>
  </sheetViews>
  <sheetFormatPr baseColWidth="10" defaultRowHeight="16" x14ac:dyDescent="0.2"/>
  <cols>
    <col min="1" max="1" width="10.83203125" style="7"/>
    <col min="2" max="2" width="12.83203125" style="9" bestFit="1" customWidth="1"/>
    <col min="3" max="3" width="16.33203125" style="8" bestFit="1" customWidth="1"/>
    <col min="4" max="4" width="13.1640625" style="9" bestFit="1" customWidth="1"/>
    <col min="5" max="5" width="16.6640625" style="6" bestFit="1" customWidth="1"/>
    <col min="6" max="6" width="14" style="9" bestFit="1" customWidth="1"/>
    <col min="7" max="7" width="14.1640625" style="9" bestFit="1" customWidth="1"/>
    <col min="8" max="8" width="13.1640625" style="9" bestFit="1" customWidth="1"/>
    <col min="9" max="9" width="17" style="8" bestFit="1" customWidth="1"/>
    <col min="10" max="10" width="13.1640625" style="9" bestFit="1" customWidth="1"/>
    <col min="11" max="11" width="17" style="8" bestFit="1" customWidth="1"/>
    <col min="12" max="12" width="14.33203125" style="9" bestFit="1" customWidth="1"/>
  </cols>
  <sheetData>
    <row r="1" spans="1:12" x14ac:dyDescent="0.2">
      <c r="A1" s="7" t="s">
        <v>0</v>
      </c>
      <c r="B1" s="9" t="s">
        <v>10</v>
      </c>
      <c r="C1" s="8" t="s">
        <v>30</v>
      </c>
      <c r="D1" s="9" t="s">
        <v>12</v>
      </c>
      <c r="E1" s="6" t="s">
        <v>31</v>
      </c>
      <c r="F1" s="9" t="s">
        <v>13</v>
      </c>
      <c r="G1" s="9" t="s">
        <v>14</v>
      </c>
      <c r="H1" s="9" t="s">
        <v>9</v>
      </c>
      <c r="I1" s="8" t="s">
        <v>32</v>
      </c>
      <c r="J1" s="9" t="s">
        <v>11</v>
      </c>
      <c r="K1" s="8" t="s">
        <v>33</v>
      </c>
      <c r="L1" s="9" t="s">
        <v>15</v>
      </c>
    </row>
    <row r="2" spans="1:12" x14ac:dyDescent="0.2">
      <c r="A2" s="7">
        <f t="shared" ref="A2:A7" si="0">A3+1</f>
        <v>43916</v>
      </c>
      <c r="B2" s="3">
        <v>1019</v>
      </c>
      <c r="C2" s="13" cm="1">
        <f t="array" ref="C2">IF(B2=0, 0,AVERAGE(LOG(B2:B5)))</f>
        <v>2.8528516958316028</v>
      </c>
      <c r="D2" s="10">
        <v>7431</v>
      </c>
      <c r="E2" s="19" cm="1">
        <f t="array" ref="E2">IF(D2=0, 0,AVERAGE(LOG(D2:D5)))</f>
        <v>3.7696067203837389</v>
      </c>
      <c r="F2" s="9">
        <v>78</v>
      </c>
      <c r="G2" s="9">
        <v>434</v>
      </c>
      <c r="H2" s="18">
        <v>361</v>
      </c>
      <c r="I2" s="15" cm="1">
        <f t="array" ref="I2">IF(H2=0, 0,AVERAGE(LOG(H2:H5)))</f>
        <v>2.5496221834014872</v>
      </c>
      <c r="J2" s="9">
        <v>2805</v>
      </c>
      <c r="K2" s="15" cm="1">
        <f t="array" ref="K2">IF(J2=0, 0,AVERAGE(LOG(J2:J5)))</f>
        <v>3.3499662063945337</v>
      </c>
      <c r="L2" s="9">
        <v>4</v>
      </c>
    </row>
    <row r="3" spans="1:12" x14ac:dyDescent="0.2">
      <c r="A3" s="7">
        <f t="shared" si="0"/>
        <v>43915</v>
      </c>
      <c r="B3" s="12">
        <v>852</v>
      </c>
      <c r="C3" s="13" cm="1">
        <f t="array" ref="C3">IF(B3=0, 0,AVERAGE(LOG(B3:B6)))</f>
        <v>2.7903468053218434</v>
      </c>
      <c r="D3" s="11">
        <v>6412</v>
      </c>
      <c r="E3" s="19" cm="1">
        <f t="array" ref="E3">IF(D3=0, 0,AVERAGE(LOG(D3:D6)))</f>
        <v>3.707760581896415</v>
      </c>
      <c r="F3" s="11">
        <v>80</v>
      </c>
      <c r="G3" s="9">
        <f>G4+F3</f>
        <v>293</v>
      </c>
      <c r="H3" s="18">
        <v>285</v>
      </c>
      <c r="I3" s="15" cm="1">
        <f t="array" ref="I3">IF(H3=0, 0,AVERAGE(LOG(H3:H6)))</f>
        <v>2.5224219629013427</v>
      </c>
      <c r="J3" s="9">
        <v>2431</v>
      </c>
      <c r="K3" s="15" cm="1">
        <f t="array" ref="K3">IF(J3=0, 0,AVERAGE(LOG(J3:J6)))</f>
        <v>3.2707271628978933</v>
      </c>
      <c r="L3" s="9">
        <v>1</v>
      </c>
    </row>
    <row r="4" spans="1:12" x14ac:dyDescent="0.2">
      <c r="A4" s="7">
        <f t="shared" si="0"/>
        <v>43914</v>
      </c>
      <c r="B4" s="9">
        <v>545</v>
      </c>
      <c r="C4" s="13" cm="1">
        <f t="array" ref="C4">IF(B4=0, 0,AVERAGE(LOG(B4:B7)))</f>
        <v>2.7587717647140062</v>
      </c>
      <c r="D4" s="9">
        <f>D5+B4</f>
        <v>5294</v>
      </c>
      <c r="E4" s="19" cm="1">
        <f t="array" ref="E4">IF(D4=0, 0,AVERAGE(LOG(D4:D7)))</f>
        <v>3.6460187657041114</v>
      </c>
      <c r="F4" s="11">
        <v>34</v>
      </c>
      <c r="G4" s="9">
        <v>213</v>
      </c>
      <c r="H4" s="16">
        <v>430</v>
      </c>
      <c r="I4" s="15" cm="1">
        <f t="array" ref="I4">IF(H4=0, 0,AVERAGE(LOG(H4:H7)))</f>
        <v>2.4817747657383338</v>
      </c>
      <c r="J4" s="16">
        <v>2146</v>
      </c>
      <c r="K4" s="15" cm="1">
        <f t="array" ref="K4">IF(J4=0, 0,AVERAGE(LOG(J4:J7)))</f>
        <v>3.1817282908950233</v>
      </c>
      <c r="L4" s="9">
        <v>8</v>
      </c>
    </row>
    <row r="5" spans="1:12" x14ac:dyDescent="0.2">
      <c r="A5" s="7">
        <f t="shared" si="0"/>
        <v>43913</v>
      </c>
      <c r="B5" s="9">
        <v>545</v>
      </c>
      <c r="C5" s="13" cm="1">
        <f t="array" ref="C5">IF(B5=0, 0,AVERAGE(LOG(B5:B8)))</f>
        <v>2.7565579534019848</v>
      </c>
      <c r="D5" s="9">
        <f>D6+B5</f>
        <v>4749</v>
      </c>
      <c r="E5" s="19" cm="1">
        <f t="array" ref="E5">IF(D5=0, 0,AVERAGE(LOG(D5:D8)))</f>
        <v>3.5841357304645372</v>
      </c>
      <c r="F5" s="11">
        <v>34</v>
      </c>
      <c r="G5" s="9">
        <f>G6+F4</f>
        <v>213</v>
      </c>
      <c r="H5" s="9">
        <v>357</v>
      </c>
      <c r="I5" s="15" cm="1">
        <f t="array" ref="I5">IF(H5=0, 0,AVERAGE(LOG(H5:H8)))</f>
        <v>2.3790867696303333</v>
      </c>
      <c r="J5" s="16">
        <v>1716</v>
      </c>
      <c r="K5" s="15" cm="1">
        <f t="array" ref="K5">IF(J5=0, 0,AVERAGE(LOG(J5:J8)))</f>
        <v>3.0843228747431182</v>
      </c>
      <c r="L5" s="9">
        <v>7</v>
      </c>
    </row>
    <row r="6" spans="1:12" x14ac:dyDescent="0.2">
      <c r="A6" s="7">
        <f t="shared" si="0"/>
        <v>43912</v>
      </c>
      <c r="B6" s="11">
        <v>573</v>
      </c>
      <c r="C6" s="13" cm="1">
        <f t="array" ref="C6">IF(B6=0, 0,AVERAGE(LOG(B6:B9)))</f>
        <v>2.7253896548346592</v>
      </c>
      <c r="D6" s="11">
        <v>4204</v>
      </c>
      <c r="E6" s="19" cm="1">
        <f t="array" ref="E6">IF(D6=0, 0,AVERAGE(LOG(D6:D9)))</f>
        <v>3.5127189648448773</v>
      </c>
      <c r="F6" s="11">
        <v>43</v>
      </c>
      <c r="G6" s="11">
        <v>179</v>
      </c>
      <c r="H6" s="9">
        <v>281</v>
      </c>
      <c r="I6" s="15" cm="1">
        <f t="array" ref="I6">IF(H6=0, 0,AVERAGE(LOG(H6:H9)))</f>
        <v>2.2789918016980488</v>
      </c>
      <c r="J6" s="16">
        <v>1352</v>
      </c>
      <c r="K6" s="15" cm="1">
        <f t="array" ref="K6">IF(J6=0, 0,AVERAGE(LOG(J6:J9)))</f>
        <v>2.9882018682873888</v>
      </c>
      <c r="L6" s="9">
        <v>7</v>
      </c>
    </row>
    <row r="7" spans="1:12" x14ac:dyDescent="0.2">
      <c r="A7" s="7">
        <f t="shared" si="0"/>
        <v>43911</v>
      </c>
      <c r="B7" s="9">
        <v>637</v>
      </c>
      <c r="C7" s="13" cm="1">
        <f t="array" ref="C7">IF(B7=0, 0,AVERAGE(LOG(B7:B10)))</f>
        <v>2.6706200240410061</v>
      </c>
      <c r="D7" s="9">
        <f>D8+B7</f>
        <v>3631</v>
      </c>
      <c r="E7" s="19" cm="1">
        <f t="array" ref="E7">IF(D7=0, 0,AVERAGE(LOG(D7:D10)))</f>
        <v>3.4347947030979182</v>
      </c>
      <c r="F7" s="9">
        <v>30</v>
      </c>
      <c r="G7" s="9">
        <f>G8+F7</f>
        <v>136</v>
      </c>
      <c r="H7" s="9">
        <v>196</v>
      </c>
      <c r="I7" s="15" cm="1">
        <f t="array" ref="I7">IF(H7=0, 0,AVERAGE(LOG(H7:H10)))</f>
        <v>2.1800848325926339</v>
      </c>
      <c r="J7" s="16">
        <v>1071</v>
      </c>
      <c r="K7" s="15" cm="1">
        <f t="array" ref="K7">IF(J7=0, 0,AVERAGE(LOG(J7:J10)))</f>
        <v>2.8936618031830523</v>
      </c>
      <c r="L7" s="9">
        <v>7</v>
      </c>
    </row>
    <row r="8" spans="1:12" x14ac:dyDescent="0.2">
      <c r="A8" s="7">
        <f>A9+1</f>
        <v>43910</v>
      </c>
      <c r="B8" s="11">
        <v>534</v>
      </c>
      <c r="C8" s="13" cm="1">
        <f t="array" ref="C8">IF(B8=0, 0,AVERAGE(LOG(B8:B11)))</f>
        <v>2.5859308788192736</v>
      </c>
      <c r="D8" s="11">
        <v>2994</v>
      </c>
      <c r="E8" s="19" cm="1">
        <f t="array" ref="E8">IF(D8=0, 0,AVERAGE(LOG(D8:D11)))</f>
        <v>3.3527192367018239</v>
      </c>
      <c r="F8" s="11">
        <v>30</v>
      </c>
      <c r="G8" s="11">
        <v>106</v>
      </c>
      <c r="H8" s="9">
        <v>167</v>
      </c>
      <c r="I8" s="15" cm="1">
        <f t="array" ref="I8">IF(H8=0, 0,AVERAGE(LOG(H8:H11)))</f>
        <v>2.0786434960466353</v>
      </c>
      <c r="J8" s="16">
        <v>875</v>
      </c>
      <c r="K8" s="15" cm="1">
        <f t="array" ref="K8">IF(J8=0, 0,AVERAGE(LOG(J8:J11)))</f>
        <v>2.8002389859782961</v>
      </c>
      <c r="L8" s="9">
        <v>7</v>
      </c>
    </row>
    <row r="9" spans="1:12" x14ac:dyDescent="0.2">
      <c r="A9" s="7">
        <v>43909</v>
      </c>
      <c r="B9" s="11">
        <v>409</v>
      </c>
      <c r="C9" s="13" cm="1">
        <f t="array" ref="C9">IF(B9=0, 0,AVERAGE(LOG(B9:B12)))</f>
        <v>2.5150567635416534</v>
      </c>
      <c r="D9" s="11">
        <v>2460</v>
      </c>
      <c r="E9" s="19" cm="1">
        <f t="array" ref="E9">IF(D9=0, 0,AVERAGE(LOG(D9:D12)))</f>
        <v>3.271191828162205</v>
      </c>
      <c r="F9" s="9">
        <v>18</v>
      </c>
      <c r="G9" s="9">
        <v>76</v>
      </c>
      <c r="H9" s="16">
        <v>142</v>
      </c>
      <c r="I9" s="15" cm="1">
        <f t="array" ref="I9">IF(H9=0, 0,AVERAGE(LOG(H9:H12)))</f>
        <v>1.9959880289323597</v>
      </c>
      <c r="J9" s="16">
        <v>708</v>
      </c>
      <c r="K9" s="15" cm="1">
        <f t="array" ref="K9">IF(J9=0, 0,AVERAGE(LOG(J9:J12)))</f>
        <v>2.7085339339546328</v>
      </c>
      <c r="L9" s="16">
        <v>6</v>
      </c>
    </row>
    <row r="10" spans="1:12" x14ac:dyDescent="0.2">
      <c r="A10" s="7">
        <f>A9-1</f>
        <v>43908</v>
      </c>
      <c r="B10" s="9">
        <v>346</v>
      </c>
      <c r="C10" s="13" cm="1">
        <f t="array" ref="C10">IF(B10=0, 0,AVERAGE(LOG(B10:B13)))</f>
        <v>2.4235041034933555</v>
      </c>
      <c r="D10" s="9">
        <v>2051</v>
      </c>
      <c r="E10" s="19" cm="1">
        <f t="array" ref="E10">IF(D10=0, 0,AVERAGE(LOG(D10:D13)))</f>
        <v>3.1872070167686455</v>
      </c>
      <c r="F10" s="9">
        <v>15</v>
      </c>
      <c r="G10" s="9">
        <v>58</v>
      </c>
      <c r="H10" s="16">
        <v>113</v>
      </c>
      <c r="I10" s="15" cm="1">
        <f t="array" ref="I10">IF(H10=0, 0,AVERAGE(LOG(H10:H13)))</f>
        <v>1.8826584439206</v>
      </c>
      <c r="J10" s="16">
        <v>566</v>
      </c>
      <c r="K10" s="15" cm="1">
        <f t="array" ref="K10">IF(J10=0, 0,AVERAGE(LOG(J10:J13)))</f>
        <v>2.6145796855512549</v>
      </c>
      <c r="L10" s="10">
        <v>6</v>
      </c>
    </row>
    <row r="11" spans="1:12" x14ac:dyDescent="0.2">
      <c r="A11" s="7">
        <f t="shared" ref="A11:A50" si="1">A10-1</f>
        <v>43907</v>
      </c>
      <c r="B11" s="10">
        <v>292</v>
      </c>
      <c r="C11" s="13" cm="1">
        <f t="array" ref="C11">IF(B11=0, 0,AVERAGE(LOG(B11:B14)))</f>
        <v>2.336318003337734</v>
      </c>
      <c r="D11" s="10">
        <v>1705</v>
      </c>
      <c r="E11" s="19" cm="1">
        <f t="array" ref="E11">IF(D11=0, 0,AVERAGE(LOG(D11:D14)))</f>
        <v>3.1046702534692203</v>
      </c>
      <c r="F11" s="9">
        <v>19</v>
      </c>
      <c r="G11" s="10">
        <v>43</v>
      </c>
      <c r="H11" s="16">
        <v>77</v>
      </c>
      <c r="I11" s="15" cm="1">
        <f t="array" ref="I11">IF(H11=0, 0,AVERAGE(LOG(H11:H14)))</f>
        <v>1.7752011556492204</v>
      </c>
      <c r="J11" s="16">
        <v>453</v>
      </c>
      <c r="K11" s="15" cm="1">
        <f t="array" ref="K11">IF(J11=0, 0,AVERAGE(LOG(J11:J14)))</f>
        <v>2.5249884979607411</v>
      </c>
      <c r="L11" s="16">
        <v>5</v>
      </c>
    </row>
    <row r="12" spans="1:12" x14ac:dyDescent="0.2">
      <c r="A12" s="7">
        <f t="shared" si="1"/>
        <v>43906</v>
      </c>
      <c r="B12" s="10">
        <v>278</v>
      </c>
      <c r="C12" s="13" cm="1">
        <f t="array" ref="C12">IF(B12=0, 0,AVERAGE(LOG(B12:B15)))</f>
        <v>2.2896606907138368</v>
      </c>
      <c r="D12" s="10">
        <v>1413</v>
      </c>
      <c r="E12" s="19" cm="1">
        <f t="array" ref="E12">IF(D12=0, 0,AVERAGE(LOG(D12:D15)))</f>
        <v>3.0230531698242036</v>
      </c>
      <c r="F12" s="9">
        <v>4</v>
      </c>
      <c r="G12" s="10">
        <v>24</v>
      </c>
      <c r="H12" s="20">
        <v>78</v>
      </c>
      <c r="I12" s="15" cm="1">
        <f t="array" ref="I12">IF(H12=0, 0,AVERAGE(LOG(H12:H15)))</f>
        <v>1.669177973830839</v>
      </c>
      <c r="J12" s="17">
        <v>376</v>
      </c>
      <c r="K12" s="15" cm="1">
        <f t="array" ref="K12">IF(J12=0, 0,AVERAGE(LOG(J12:J15)))</f>
        <v>2.4351302450229158</v>
      </c>
      <c r="L12" s="16">
        <v>5</v>
      </c>
    </row>
    <row r="13" spans="1:12" x14ac:dyDescent="0.2">
      <c r="A13" s="7">
        <f t="shared" si="1"/>
        <v>43905</v>
      </c>
      <c r="B13" s="10">
        <v>176</v>
      </c>
      <c r="C13" s="13" cm="1">
        <f t="array" ref="C13">IF(B13=0, 0,AVERAGE(LOG(B13:B16)))</f>
        <v>2.1899802364309817</v>
      </c>
      <c r="D13" s="10">
        <v>1135</v>
      </c>
      <c r="E13" s="19" cm="1">
        <f t="array" ref="E13">IF(D13=0, 0,AVERAGE(LOG(D13:D16)))</f>
        <v>2.9325597221473565</v>
      </c>
      <c r="F13" s="9">
        <v>8</v>
      </c>
      <c r="G13" s="10">
        <v>20</v>
      </c>
      <c r="H13" s="16">
        <v>50</v>
      </c>
      <c r="I13" s="15" cm="1">
        <f t="array" ref="I13">IF(H13=0, 0,AVERAGE(LOG(H13:H16)))</f>
        <v>1.4901771379221391</v>
      </c>
      <c r="J13" s="16">
        <v>298</v>
      </c>
      <c r="K13" s="15" cm="1">
        <f t="array" ref="K13">IF(J13=0, 0,AVERAGE(LOG(J13:J16)))</f>
        <v>2.3396144333796158</v>
      </c>
      <c r="L13" s="10">
        <v>5</v>
      </c>
    </row>
    <row r="14" spans="1:12" x14ac:dyDescent="0.2">
      <c r="A14" s="7">
        <f t="shared" si="1"/>
        <v>43904</v>
      </c>
      <c r="B14" s="10">
        <v>155</v>
      </c>
      <c r="C14" s="13" cm="1">
        <f t="array" ref="C14">IF(B14=0, 0,AVERAGE(LOG(B14:B17)))</f>
        <v>2.1492984120565573</v>
      </c>
      <c r="D14" s="10">
        <v>959</v>
      </c>
      <c r="E14" s="19" cm="1">
        <f t="array" ref="E14">IF(D14=0, 0,AVERAGE(LOG(D14:D17)))</f>
        <v>2.8442027530290526</v>
      </c>
      <c r="F14" s="9">
        <v>2</v>
      </c>
      <c r="G14" s="10">
        <v>12</v>
      </c>
      <c r="H14" s="16">
        <v>42</v>
      </c>
      <c r="I14" s="15" cm="1">
        <f t="array" ref="I14">IF(H14=0, 0,AVERAGE(LOG(H14:H17)))</f>
        <v>1.3906921357541298</v>
      </c>
      <c r="J14" s="16">
        <v>248</v>
      </c>
      <c r="K14" s="15" cm="1">
        <f t="array" ref="K14">IF(J14=0, 0,AVERAGE(LOG(J14:J17)))</f>
        <v>2.2470112975995415</v>
      </c>
      <c r="L14" s="16">
        <v>3</v>
      </c>
    </row>
    <row r="15" spans="1:12" x14ac:dyDescent="0.2">
      <c r="A15" s="7">
        <f t="shared" si="1"/>
        <v>43903</v>
      </c>
      <c r="B15" s="10">
        <v>190</v>
      </c>
      <c r="C15" s="13" cm="1">
        <f t="array" ref="C15">IF(B15=0, 0,AVERAGE(LOG(B15:B18)))</f>
        <v>2.0480479462666761</v>
      </c>
      <c r="D15" s="10">
        <v>804</v>
      </c>
      <c r="E15" s="19" cm="1">
        <f t="array" ref="E15">IF(D15=0, 0,AVERAGE(LOG(D15:D18)))</f>
        <v>2.7442639419643138</v>
      </c>
      <c r="F15" s="9">
        <v>5</v>
      </c>
      <c r="G15" s="10">
        <v>10</v>
      </c>
      <c r="H15" s="16">
        <v>29</v>
      </c>
      <c r="I15" s="15" cm="1">
        <f t="array" ref="I15">IF(H15=0, 0,AVERAGE(LOG(H15:H18)))</f>
        <v>1.2546751246665608</v>
      </c>
      <c r="J15" s="16">
        <v>198</v>
      </c>
      <c r="K15" s="15" cm="1">
        <f t="array" ref="K15">IF(J15=0, 0,AVERAGE(LOG(J15:J18)))</f>
        <v>2.1607028830605328</v>
      </c>
      <c r="L15" s="16">
        <v>3</v>
      </c>
    </row>
    <row r="16" spans="1:12" x14ac:dyDescent="0.2">
      <c r="A16" s="7">
        <f t="shared" si="1"/>
        <v>43902</v>
      </c>
      <c r="B16" s="10">
        <v>111</v>
      </c>
      <c r="C16" s="13" cm="1">
        <f t="array" ref="C16">IF(B16=0, 0,AVERAGE(LOG(B16:B19)))</f>
        <v>1.915406552780019</v>
      </c>
      <c r="D16" s="10">
        <v>614</v>
      </c>
      <c r="E16" s="19" cm="1">
        <f t="array" ref="E16">IF(D16=0, 0,AVERAGE(LOG(D16:D19)))</f>
        <v>2.6445761878784193</v>
      </c>
      <c r="F16" s="9">
        <v>0</v>
      </c>
      <c r="G16" s="10">
        <v>5</v>
      </c>
      <c r="H16" s="16">
        <v>15</v>
      </c>
      <c r="I16" s="15" cm="1">
        <f t="array" ref="I16">IF(H16=0, 0,AVERAGE(LOG(H16:H19)))</f>
        <v>1.1003501351953862</v>
      </c>
      <c r="J16" s="16">
        <v>156</v>
      </c>
      <c r="K16" s="15" cm="1">
        <f t="array" ref="K16">IF(J16=0, 0,AVERAGE(LOG(J16:J19)))</f>
        <v>2.0774835423315388</v>
      </c>
      <c r="L16" s="16">
        <v>3</v>
      </c>
    </row>
    <row r="17" spans="1:12" x14ac:dyDescent="0.2">
      <c r="A17" s="7">
        <f t="shared" si="1"/>
        <v>43901</v>
      </c>
      <c r="B17" s="10">
        <v>121</v>
      </c>
      <c r="C17" s="13" cm="1">
        <f t="array" ref="C17">IF(B17=0, 0,AVERAGE(LOG(B17:B20)))</f>
        <v>1.8756984893764748</v>
      </c>
      <c r="D17" s="10">
        <v>503</v>
      </c>
      <c r="E17" s="19" cm="1">
        <f t="array" ref="E17">IF(D17=0, 0,AVERAGE(LOG(D17:D20)))</f>
        <v>2.553345563577329</v>
      </c>
      <c r="F17" s="9">
        <v>1</v>
      </c>
      <c r="G17" s="10">
        <v>5</v>
      </c>
      <c r="H17" s="16">
        <v>20</v>
      </c>
      <c r="I17" s="15" cm="1">
        <f t="array" ref="I17">IF(H17=0, 0,AVERAGE(LOG(H17:H20)))</f>
        <v>1.0563273204314658</v>
      </c>
      <c r="J17" s="16">
        <v>127</v>
      </c>
      <c r="K17" s="15" cm="1">
        <f t="array" ref="K17">IF(J17=0, 0,AVERAGE(LOG(J17:J20)))</f>
        <v>2.0049748894909092</v>
      </c>
      <c r="L17" s="16">
        <v>3</v>
      </c>
    </row>
    <row r="18" spans="1:12" x14ac:dyDescent="0.2">
      <c r="A18" s="7">
        <f t="shared" si="1"/>
        <v>43900</v>
      </c>
      <c r="B18" s="10">
        <v>61</v>
      </c>
      <c r="C18" s="13" cm="1">
        <f t="array" ref="C18">IF(B18=0, 0,AVERAGE(LOG(B18:B21)))</f>
        <v>1.7995399593932735</v>
      </c>
      <c r="D18" s="10">
        <v>382</v>
      </c>
      <c r="E18" s="19" cm="1">
        <f t="array" ref="E18">IF(D18=0, 0,AVERAGE(LOG(D18:D21)))</f>
        <v>2.4464930296292673</v>
      </c>
      <c r="F18" s="9">
        <v>1</v>
      </c>
      <c r="G18" s="10">
        <v>4</v>
      </c>
      <c r="H18" s="20">
        <v>12</v>
      </c>
      <c r="I18" s="15" cm="1">
        <f t="array" ref="I18">IF(H18=0, 0,AVERAGE(LOG(H18:H21)))</f>
        <v>0.90581232259947508</v>
      </c>
      <c r="J18" s="17">
        <v>112</v>
      </c>
      <c r="K18" s="15" cm="1">
        <f t="array" ref="K18">IF(J18=0, 0,AVERAGE(LOG(J18:J21)))</f>
        <v>1.9448546742820341</v>
      </c>
      <c r="L18" s="16">
        <v>3</v>
      </c>
    </row>
    <row r="19" spans="1:12" x14ac:dyDescent="0.2">
      <c r="A19" s="7">
        <f t="shared" si="1"/>
        <v>43899</v>
      </c>
      <c r="B19" s="10">
        <v>56</v>
      </c>
      <c r="C19" s="13" cm="1">
        <f t="array" ref="C19">IF(B19=0, 0,AVERAGE(LOG(B19:B22)))</f>
        <v>1.7688969585609751</v>
      </c>
      <c r="D19" s="10">
        <v>321</v>
      </c>
      <c r="E19" s="19" cm="1">
        <f t="array" ref="E19">IF(D19=0, 0,AVERAGE(LOG(D19:D22)))</f>
        <v>2.3277796813133071</v>
      </c>
      <c r="F19" s="9">
        <v>0</v>
      </c>
      <c r="G19" s="10">
        <v>4</v>
      </c>
      <c r="H19" s="16">
        <v>7</v>
      </c>
      <c r="I19" s="15" cm="1">
        <f t="array" ref="I19">IF(H19=0, 0,AVERAGE(LOG(H19:H22)))</f>
        <v>0.8107595121715736</v>
      </c>
      <c r="J19" s="16">
        <v>92</v>
      </c>
      <c r="K19" s="15" cm="1">
        <f t="array" ref="K19">IF(J19=0, 0,AVERAGE(LOG(J19:J22)))</f>
        <v>1.8823853059778841</v>
      </c>
      <c r="L19" s="16">
        <v>3</v>
      </c>
    </row>
    <row r="20" spans="1:12" x14ac:dyDescent="0.2">
      <c r="A20" s="7">
        <f t="shared" si="1"/>
        <v>43898</v>
      </c>
      <c r="B20" s="10">
        <v>77</v>
      </c>
      <c r="C20" s="13" cm="1">
        <f t="array" ref="C20">IF(B20=0, 0,AVERAGE(LOG(B20:B23)))</f>
        <v>1.7427131209309716</v>
      </c>
      <c r="D20" s="10">
        <v>265</v>
      </c>
      <c r="E20" s="19" cm="1">
        <f t="array" ref="E20">IF(D20=0, 0,AVERAGE(LOG(D20:D23)))</f>
        <v>2.1796068863080182</v>
      </c>
      <c r="F20" s="9">
        <v>2</v>
      </c>
      <c r="G20" s="10">
        <v>3</v>
      </c>
      <c r="H20" s="16">
        <v>10</v>
      </c>
      <c r="I20" s="15" cm="1">
        <f t="array" ref="I20">IF(H20=0, 0,AVERAGE(LOG(H20:H23)))</f>
        <v>0.85983317345756571</v>
      </c>
      <c r="J20" s="16">
        <v>80</v>
      </c>
      <c r="K20" s="15" cm="1">
        <f t="array" ref="K20">IF(J20=0, 0,AVERAGE(LOG(J20:J23)))</f>
        <v>1.8304070630596181</v>
      </c>
      <c r="L20" s="10">
        <v>3</v>
      </c>
    </row>
    <row r="21" spans="1:12" x14ac:dyDescent="0.2">
      <c r="A21" s="7">
        <f t="shared" si="1"/>
        <v>43897</v>
      </c>
      <c r="B21" s="10">
        <v>60</v>
      </c>
      <c r="C21" s="13" cm="1">
        <f t="array" ref="C21">IF(B21=0, 0,AVERAGE(LOG(B21:B24)))</f>
        <v>1.5651132544017716</v>
      </c>
      <c r="D21" s="10">
        <v>188</v>
      </c>
      <c r="E21" s="19" cm="1">
        <f t="array" ref="E21">IF(D21=0, 0,AVERAGE(LOG(D21:D24)))</f>
        <v>1.9687413169780188</v>
      </c>
      <c r="F21" s="9">
        <v>0</v>
      </c>
      <c r="G21" s="10">
        <v>1</v>
      </c>
      <c r="H21" s="16">
        <v>5</v>
      </c>
      <c r="I21" s="15" cm="1">
        <f t="array" ref="I21">IF(H21=0, 0,AVERAGE(LOG(H21:H24)))</f>
        <v>0.83560567020555165</v>
      </c>
      <c r="J21" s="16">
        <v>73</v>
      </c>
      <c r="K21" s="15" cm="1">
        <f t="array" ref="K21">IF(J21=0, 0,AVERAGE(LOG(J21:J24)))</f>
        <v>1.783635402220332</v>
      </c>
      <c r="L21" s="16">
        <v>2</v>
      </c>
    </row>
    <row r="22" spans="1:12" x14ac:dyDescent="0.2">
      <c r="A22" s="7">
        <f t="shared" si="1"/>
        <v>43896</v>
      </c>
      <c r="B22" s="10">
        <v>46</v>
      </c>
      <c r="C22" s="13" cm="1">
        <f t="array" ref="C22">IF(B22=0, 0,AVERAGE(LOG(B22:B25)))</f>
        <v>1.3151132544017716</v>
      </c>
      <c r="D22" s="10">
        <v>128</v>
      </c>
      <c r="E22" s="19" cm="1">
        <f t="array" ref="E22">IF(D22=0, 0,AVERAGE(LOG(D22:D25)))</f>
        <v>1.7452546650900005</v>
      </c>
      <c r="F22" s="9">
        <v>1</v>
      </c>
      <c r="G22" s="10">
        <v>1</v>
      </c>
      <c r="H22" s="16">
        <v>5</v>
      </c>
      <c r="I22" s="15" cm="1">
        <f t="array" ref="I22">IF(H22=0, 0,AVERAGE(LOG(H22:H25)))</f>
        <v>0.78014348280146262</v>
      </c>
      <c r="J22" s="16">
        <v>63</v>
      </c>
      <c r="K22" s="15" cm="1">
        <f t="array" ref="K22">IF(J22=0, 0,AVERAGE(LOG(J22:J25)))</f>
        <v>1.7210006513701519</v>
      </c>
      <c r="L22" s="16">
        <v>2</v>
      </c>
    </row>
    <row r="23" spans="1:12" x14ac:dyDescent="0.2">
      <c r="A23" s="7">
        <f t="shared" si="1"/>
        <v>43895</v>
      </c>
      <c r="B23" s="10">
        <v>44</v>
      </c>
      <c r="C23" s="13" cm="1">
        <f t="array" ref="C23">IF(B23=0, 0,AVERAGE(LOG(B23:B26)))</f>
        <v>1.0187041101612937</v>
      </c>
      <c r="D23" s="10">
        <v>82</v>
      </c>
      <c r="E23" s="19" cm="1">
        <f t="array" ref="E23">IF(D23=0, 0,AVERAGE(LOG(D23:D26)))</f>
        <v>1.4684521726780333</v>
      </c>
      <c r="F23" s="9">
        <v>0</v>
      </c>
      <c r="G23" s="10">
        <v>0</v>
      </c>
      <c r="H23" s="16">
        <v>11</v>
      </c>
      <c r="I23" s="15" cm="1">
        <f t="array" ref="I23">IF(H23=0, 0,AVERAGE(LOG(H23:H26)))</f>
        <v>0.68065848063345313</v>
      </c>
      <c r="J23" s="16">
        <v>57</v>
      </c>
      <c r="K23" s="15" cm="1">
        <f t="array" ref="K23">IF(J23=0, 0,AVERAGE(LOG(J23:J26)))</f>
        <v>1.6507939989762286</v>
      </c>
      <c r="L23" s="16">
        <v>2</v>
      </c>
    </row>
    <row r="24" spans="1:12" x14ac:dyDescent="0.2">
      <c r="A24" s="7">
        <f t="shared" si="1"/>
        <v>43894</v>
      </c>
      <c r="B24" s="10">
        <v>15</v>
      </c>
      <c r="C24" s="13" cm="1">
        <f t="array" ref="C24">IF(B24=0, 0,AVERAGE(LOG(B24:B27)))</f>
        <v>0.60784094103974684</v>
      </c>
      <c r="D24" s="10">
        <v>38</v>
      </c>
      <c r="E24" s="19" cm="1">
        <f t="array" ref="E24">IF(D24=0, 0,AVERAGE(LOG(D24:D27)))</f>
        <v>0.98999870958210401</v>
      </c>
      <c r="F24" s="9">
        <v>0</v>
      </c>
      <c r="G24" s="10">
        <v>0</v>
      </c>
      <c r="H24" s="16">
        <v>8</v>
      </c>
      <c r="I24" s="15" cm="1">
        <f t="array" ref="I24">IF(H24=0, 0,AVERAGE(LOG(H24:H27)))</f>
        <v>0.49556780825989211</v>
      </c>
      <c r="J24" s="16">
        <v>52</v>
      </c>
      <c r="K24" s="15" cm="1">
        <f t="array" ref="K24">IF(J24=0, 0,AVERAGE(LOG(J24:J27)))</f>
        <v>1.5774247845328446</v>
      </c>
      <c r="L24" s="10">
        <v>2</v>
      </c>
    </row>
    <row r="25" spans="1:12" x14ac:dyDescent="0.2">
      <c r="A25" s="7">
        <f t="shared" si="1"/>
        <v>43893</v>
      </c>
      <c r="B25" s="10">
        <v>6</v>
      </c>
      <c r="C25" s="13" cm="1">
        <f t="array" ref="C25">IF(B25=0, 0,AVERAGE(LOG(B25:B28)))</f>
        <v>0.3138181262758265</v>
      </c>
      <c r="D25" s="10">
        <v>24</v>
      </c>
      <c r="E25" s="19" cm="1">
        <f t="array" ref="E25">IF(D25=0, 0,AVERAGE(LOG(D25:D28)))</f>
        <v>0.59505281042790148</v>
      </c>
      <c r="F25" s="9">
        <v>0</v>
      </c>
      <c r="G25" s="10">
        <v>0</v>
      </c>
      <c r="H25" s="16">
        <v>3</v>
      </c>
      <c r="I25" s="15" cm="1">
        <f t="array" ref="I25">IF(H25=0, 0,AVERAGE(LOG(H25:H28)))</f>
        <v>0.26979531151190622</v>
      </c>
      <c r="J25" s="16">
        <v>41</v>
      </c>
      <c r="K25" s="15" cm="1">
        <f t="array" ref="K25">IF(J25=0, 0,AVERAGE(LOG(J25:J28)))</f>
        <v>1.5021672856168493</v>
      </c>
      <c r="L25" s="16">
        <v>1</v>
      </c>
    </row>
    <row r="26" spans="1:12" x14ac:dyDescent="0.2">
      <c r="A26" s="7">
        <f t="shared" si="1"/>
        <v>43892</v>
      </c>
      <c r="B26" s="10">
        <v>3</v>
      </c>
      <c r="C26" s="13" cm="1">
        <f t="array" ref="C26">IF(B26=0, 0,AVERAGE(LOG(B26:B29)))</f>
        <v>0.11928031367991561</v>
      </c>
      <c r="D26" s="10">
        <v>10</v>
      </c>
      <c r="E26" s="19" cm="1">
        <f t="array" ref="E26">IF(D26=0, 0,AVERAGE(LOG(D26:D29)))</f>
        <v>0.25</v>
      </c>
      <c r="F26" s="9">
        <v>0</v>
      </c>
      <c r="G26" s="10">
        <v>0</v>
      </c>
      <c r="H26" s="16">
        <v>2</v>
      </c>
      <c r="I26" s="15" cm="1">
        <f t="array" ref="I26">IF(H26=0, 0,AVERAGE(LOG(H26:H29)))</f>
        <v>0.22577249674798588</v>
      </c>
      <c r="J26" s="16">
        <v>33</v>
      </c>
      <c r="K26" s="15" cm="1">
        <f t="array" ref="K26">IF(J26=0, 0,AVERAGE(LOG(J26:J29)))</f>
        <v>1.4484563236049248</v>
      </c>
      <c r="L26" s="16">
        <v>1</v>
      </c>
    </row>
    <row r="27" spans="1:12" x14ac:dyDescent="0.2">
      <c r="A27" s="7">
        <f t="shared" si="1"/>
        <v>43891</v>
      </c>
      <c r="B27" s="10">
        <v>1</v>
      </c>
      <c r="C27" s="13" cm="1">
        <f t="array" ref="C27">IF(B27=0, 0,AVERAGE(LOG(B27:B30)))</f>
        <v>0</v>
      </c>
      <c r="D27" s="10">
        <v>1</v>
      </c>
      <c r="E27" s="19" cm="1">
        <f t="array" ref="E27">IF(D27=0, 0,AVERAGE(LOG(D27:D30)))</f>
        <v>0</v>
      </c>
      <c r="F27" s="9">
        <v>0</v>
      </c>
      <c r="G27" s="10">
        <v>0</v>
      </c>
      <c r="H27" s="16">
        <v>2</v>
      </c>
      <c r="I27" s="15" t="e" cm="1">
        <f t="array" ref="I27">IF(H27=0, 0,AVERAGE(LOG(H27:H30)))</f>
        <v>#NUM!</v>
      </c>
      <c r="J27" s="16">
        <v>29</v>
      </c>
      <c r="K27" s="15" cm="1">
        <f t="array" ref="K27">IF(J27=0, 0,AVERAGE(LOG(J27:J30)))</f>
        <v>1.4092597976398511</v>
      </c>
      <c r="L27" s="10">
        <v>1</v>
      </c>
    </row>
    <row r="28" spans="1:12" x14ac:dyDescent="0.2">
      <c r="A28" s="7">
        <f t="shared" si="1"/>
        <v>43890</v>
      </c>
      <c r="B28" s="10">
        <v>1</v>
      </c>
      <c r="C28" s="13" t="e" cm="1">
        <f t="array" ref="C28">IF(B28=0, 0,AVERAGE(LOG(B28:B31)))</f>
        <v>#NUM!</v>
      </c>
      <c r="D28" s="10">
        <v>1</v>
      </c>
      <c r="E28" s="19" t="e" cm="1">
        <f t="array" ref="E28">IF(D28=0, 0,AVERAGE(LOG(D28:D31)))</f>
        <v>#NUM!</v>
      </c>
      <c r="F28" s="9">
        <v>0</v>
      </c>
      <c r="G28" s="10">
        <v>0</v>
      </c>
      <c r="H28" s="16">
        <v>1</v>
      </c>
      <c r="I28" s="15" t="e" cm="1">
        <f t="array" ref="I28">IF(H28=0, 0,AVERAGE(LOG(H28:H31)))</f>
        <v>#NUM!</v>
      </c>
      <c r="J28" s="16">
        <v>26</v>
      </c>
      <c r="K28" s="15" cm="1">
        <f t="array" ref="K28">IF(J28=0, 0,AVERAGE(LOG(J28:J31)))</f>
        <v>1.3840922571695105</v>
      </c>
      <c r="L28" s="16">
        <v>0</v>
      </c>
    </row>
    <row r="29" spans="1:12" x14ac:dyDescent="0.2">
      <c r="A29" s="7">
        <f t="shared" si="1"/>
        <v>43889</v>
      </c>
      <c r="B29" s="10">
        <v>1</v>
      </c>
      <c r="C29" s="13" t="e" cm="1">
        <f t="array" ref="C29">IF(B29=0, 0,AVERAGE(LOG(B29:B32)))</f>
        <v>#NUM!</v>
      </c>
      <c r="D29" s="10">
        <v>1</v>
      </c>
      <c r="E29" s="19" t="e" cm="1">
        <f t="array" ref="E29">IF(D29=0, 0,AVERAGE(LOG(D29:D32)))</f>
        <v>#NUM!</v>
      </c>
      <c r="F29" s="9">
        <v>0</v>
      </c>
      <c r="G29" s="10">
        <v>0</v>
      </c>
      <c r="H29" s="16">
        <v>2</v>
      </c>
      <c r="I29" s="15" t="e" cm="1">
        <f t="array" ref="I29">IF(H29=0, 0,AVERAGE(LOG(H29:H32)))</f>
        <v>#NUM!</v>
      </c>
      <c r="J29" s="16">
        <v>25</v>
      </c>
      <c r="K29" s="15" cm="1">
        <f t="array" ref="K29">IF(J29=0, 0,AVERAGE(LOG(J29:J32)))</f>
        <v>1.3707808791812042</v>
      </c>
      <c r="L29" s="16">
        <v>0</v>
      </c>
    </row>
    <row r="30" spans="1:12" x14ac:dyDescent="0.2">
      <c r="A30" s="7">
        <f t="shared" si="1"/>
        <v>43888</v>
      </c>
      <c r="B30" s="10">
        <v>1</v>
      </c>
      <c r="C30" s="13" t="e" cm="1">
        <f t="array" ref="C30">IF(B30=0, 0,AVERAGE(LOG(B30:B33)))</f>
        <v>#NUM!</v>
      </c>
      <c r="D30" s="10">
        <v>1</v>
      </c>
      <c r="E30" s="19" t="e" cm="1">
        <f t="array" ref="E30">IF(D30=0, 0,AVERAGE(LOG(D30:D33)))</f>
        <v>#NUM!</v>
      </c>
      <c r="F30" s="9">
        <v>0</v>
      </c>
      <c r="G30" s="10">
        <v>0</v>
      </c>
      <c r="H30" s="16">
        <v>0</v>
      </c>
      <c r="I30" s="15" cm="1">
        <f t="array" ref="I30">IF(H30=0, 0,AVERAGE(LOG(H30:H33)))</f>
        <v>0</v>
      </c>
      <c r="J30" s="16">
        <v>23</v>
      </c>
      <c r="K30" s="15" cm="1">
        <f t="array" ref="K30">IF(J30=0, 0,AVERAGE(LOG(J30:J33)))</f>
        <v>1.356901547218746</v>
      </c>
      <c r="L30" s="16">
        <v>0</v>
      </c>
    </row>
    <row r="31" spans="1:12" x14ac:dyDescent="0.2">
      <c r="A31" s="7">
        <f t="shared" si="1"/>
        <v>43887</v>
      </c>
      <c r="B31" s="10">
        <v>0</v>
      </c>
      <c r="C31" s="13" cm="1">
        <f t="array" ref="C31">IF(B31=0, 0,AVERAGE(LOG(B31:B34)))</f>
        <v>0</v>
      </c>
      <c r="D31" s="10">
        <v>0</v>
      </c>
      <c r="E31" s="19" cm="1">
        <f t="array" ref="E31">IF(D31=0, 0,AVERAGE(LOG(D31:D34)))</f>
        <v>0</v>
      </c>
      <c r="F31" s="9">
        <v>0</v>
      </c>
      <c r="G31" s="10">
        <v>0</v>
      </c>
      <c r="H31" s="16">
        <v>0</v>
      </c>
      <c r="I31" s="15" cm="1">
        <f t="array" ref="I31">IF(H31=0, 0,AVERAGE(LOG(H31:H34)))</f>
        <v>0</v>
      </c>
      <c r="J31" s="16">
        <v>23</v>
      </c>
      <c r="K31" s="15" cm="1">
        <f t="array" ref="K31">IF(J31=0, 0,AVERAGE(LOG(J31:J34)))</f>
        <v>1.3520752584198994</v>
      </c>
      <c r="L31" s="16">
        <v>0</v>
      </c>
    </row>
    <row r="32" spans="1:12" x14ac:dyDescent="0.2">
      <c r="A32" s="7">
        <f t="shared" si="1"/>
        <v>43886</v>
      </c>
      <c r="B32" s="10">
        <v>0</v>
      </c>
      <c r="C32" s="13" cm="1">
        <f t="array" ref="C32">IF(B32=0, 0,AVERAGE(LOG(B32:B35)))</f>
        <v>0</v>
      </c>
      <c r="D32" s="10">
        <v>0</v>
      </c>
      <c r="E32" s="19" cm="1">
        <f t="array" ref="E32">IF(D32=0, 0,AVERAGE(LOG(D32:D35)))</f>
        <v>0</v>
      </c>
      <c r="F32" s="9">
        <v>0</v>
      </c>
      <c r="G32" s="10">
        <v>0</v>
      </c>
      <c r="H32" s="16">
        <v>1</v>
      </c>
      <c r="I32" s="15" t="e" cm="1">
        <f t="array" ref="I32">IF(H32=0, 0,AVERAGE(LOG(H32:H35)))</f>
        <v>#NUM!</v>
      </c>
      <c r="J32" s="16">
        <v>23</v>
      </c>
      <c r="K32" s="15" cm="1">
        <f t="array" ref="K32">IF(J32=0, 0,AVERAGE(LOG(J32:J35)))</f>
        <v>1.3472489696210528</v>
      </c>
      <c r="L32" s="16">
        <v>0</v>
      </c>
    </row>
    <row r="33" spans="1:12" x14ac:dyDescent="0.2">
      <c r="A33" s="7">
        <f t="shared" si="1"/>
        <v>43885</v>
      </c>
      <c r="B33" s="10">
        <v>0</v>
      </c>
      <c r="C33" s="13" cm="1">
        <f t="array" ref="C33">IF(B33=0, 0,AVERAGE(LOG(B33:B36)))</f>
        <v>0</v>
      </c>
      <c r="D33" s="10">
        <v>0</v>
      </c>
      <c r="E33" s="19" cm="1">
        <f t="array" ref="E33">IF(D33=0, 0,AVERAGE(LOG(D33:D36)))</f>
        <v>0</v>
      </c>
      <c r="F33" s="9">
        <v>0</v>
      </c>
      <c r="G33" s="10">
        <v>0</v>
      </c>
      <c r="H33" s="16">
        <v>0</v>
      </c>
      <c r="I33" s="15" cm="1">
        <f t="array" ref="I33">IF(H33=0, 0,AVERAGE(LOG(H33:H36)))</f>
        <v>0</v>
      </c>
      <c r="J33" s="16">
        <v>22</v>
      </c>
      <c r="K33" s="15" cm="1">
        <f t="array" ref="K33">IF(J33=0, 0,AVERAGE(LOG(J33:J36)))</f>
        <v>1.3373718343001344</v>
      </c>
      <c r="L33" s="16">
        <v>0</v>
      </c>
    </row>
    <row r="34" spans="1:12" x14ac:dyDescent="0.2">
      <c r="A34" s="7">
        <f t="shared" si="1"/>
        <v>43884</v>
      </c>
      <c r="B34" s="10">
        <v>0</v>
      </c>
      <c r="C34" s="13" cm="1">
        <f t="array" ref="C34">IF(B34=0, 0,AVERAGE(LOG(B34:B37)))</f>
        <v>0</v>
      </c>
      <c r="D34" s="10">
        <v>0</v>
      </c>
      <c r="E34" s="19" cm="1">
        <f t="array" ref="E34">IF(D34=0, 0,AVERAGE(LOG(D34:D37)))</f>
        <v>0</v>
      </c>
      <c r="F34" s="9">
        <v>0</v>
      </c>
      <c r="G34" s="10">
        <v>0</v>
      </c>
      <c r="H34" s="16">
        <v>0</v>
      </c>
      <c r="I34" s="15" cm="1">
        <f t="array" ref="I34">IF(H34=0, 0,AVERAGE(LOG(H34:H37)))</f>
        <v>0</v>
      </c>
      <c r="J34" s="16">
        <v>22</v>
      </c>
      <c r="K34" s="15" cm="1">
        <f t="array" ref="K34">IF(J34=0, 0,AVERAGE(LOG(J34:J37)))</f>
        <v>1.3093783944391515</v>
      </c>
      <c r="L34" s="16">
        <v>0</v>
      </c>
    </row>
    <row r="35" spans="1:12" x14ac:dyDescent="0.2">
      <c r="A35" s="7">
        <f t="shared" si="1"/>
        <v>43883</v>
      </c>
      <c r="B35" s="10">
        <v>0</v>
      </c>
      <c r="C35" s="13" cm="1">
        <f t="array" ref="C35">IF(B35=0, 0,AVERAGE(LOG(B35:B38)))</f>
        <v>0</v>
      </c>
      <c r="D35" s="10">
        <v>0</v>
      </c>
      <c r="E35" s="19" cm="1">
        <f t="array" ref="E35">IF(D35=0, 0,AVERAGE(LOG(D35:D38)))</f>
        <v>0</v>
      </c>
      <c r="F35" s="9">
        <v>0</v>
      </c>
      <c r="G35" s="10">
        <v>0</v>
      </c>
      <c r="H35" s="16">
        <v>1</v>
      </c>
      <c r="I35" s="15" t="e" cm="1">
        <f t="array" ref="I35">IF(H35=0, 0,AVERAGE(LOG(H35:H38)))</f>
        <v>#NUM!</v>
      </c>
      <c r="J35" s="16">
        <v>22</v>
      </c>
      <c r="K35" s="15" cm="1">
        <f t="array" ref="K35">IF(J35=0, 0,AVERAGE(LOG(J35:J38)))</f>
        <v>1.2677955389975202</v>
      </c>
      <c r="L35" s="16">
        <v>0</v>
      </c>
    </row>
    <row r="36" spans="1:12" x14ac:dyDescent="0.2">
      <c r="A36" s="7">
        <f t="shared" si="1"/>
        <v>43882</v>
      </c>
      <c r="B36" s="10">
        <v>0</v>
      </c>
      <c r="C36" s="13" cm="1">
        <f t="array" ref="C36">IF(B36=0, 0,AVERAGE(LOG(B36:B39)))</f>
        <v>0</v>
      </c>
      <c r="D36" s="10">
        <v>0</v>
      </c>
      <c r="E36" s="19" cm="1">
        <f t="array" ref="E36">IF(D36=0, 0,AVERAGE(LOG(D36:D39)))</f>
        <v>0</v>
      </c>
      <c r="F36" s="9">
        <v>0</v>
      </c>
      <c r="G36" s="10">
        <v>0</v>
      </c>
      <c r="H36" s="16">
        <v>4</v>
      </c>
      <c r="I36" s="15" t="e" cm="1">
        <f t="array" ref="I36">IF(H36=0, 0,AVERAGE(LOG(H36:H39)))</f>
        <v>#NUM!</v>
      </c>
      <c r="J36" s="16">
        <v>21</v>
      </c>
      <c r="K36" s="15" cm="1">
        <f t="array" ref="K36">IF(J36=0, 0,AVERAGE(LOG(J36:J39)))</f>
        <v>1.2262126835558891</v>
      </c>
      <c r="L36" s="16">
        <v>0</v>
      </c>
    </row>
    <row r="37" spans="1:12" x14ac:dyDescent="0.2">
      <c r="A37" s="7">
        <f t="shared" si="1"/>
        <v>43881</v>
      </c>
      <c r="B37" s="10">
        <v>0</v>
      </c>
      <c r="C37" s="13" cm="1">
        <f t="array" ref="C37">IF(B37=0, 0,AVERAGE(LOG(B37:B40)))</f>
        <v>0</v>
      </c>
      <c r="D37" s="10">
        <v>0</v>
      </c>
      <c r="E37" s="19" cm="1">
        <f t="array" ref="E37">IF(D37=0, 0,AVERAGE(LOG(D37:D40)))</f>
        <v>0</v>
      </c>
      <c r="F37" s="9">
        <v>0</v>
      </c>
      <c r="G37" s="10">
        <v>0</v>
      </c>
      <c r="H37" s="16">
        <v>2</v>
      </c>
      <c r="I37" s="15" t="e" cm="1">
        <f t="array" ref="I37">IF(H37=0, 0,AVERAGE(LOG(H37:H40)))</f>
        <v>#NUM!</v>
      </c>
      <c r="J37" s="16">
        <v>17</v>
      </c>
      <c r="K37" s="15" cm="1">
        <f t="array" ref="K37">IF(J37=0, 0,AVERAGE(LOG(J37:J40)))</f>
        <v>1.1896806746363295</v>
      </c>
      <c r="L37" s="16">
        <v>0</v>
      </c>
    </row>
    <row r="38" spans="1:12" x14ac:dyDescent="0.2">
      <c r="A38" s="7">
        <f t="shared" si="1"/>
        <v>43880</v>
      </c>
      <c r="B38" s="10">
        <v>0</v>
      </c>
      <c r="C38" s="13" cm="1">
        <f t="array" ref="C38">IF(B38=0, 0,AVERAGE(LOG(B38:B41)))</f>
        <v>0</v>
      </c>
      <c r="D38" s="10">
        <v>0</v>
      </c>
      <c r="E38" s="19" cm="1">
        <f t="array" ref="E38">IF(D38=0, 0,AVERAGE(LOG(D38:D41)))</f>
        <v>0</v>
      </c>
      <c r="F38" s="9">
        <v>0</v>
      </c>
      <c r="G38" s="10">
        <v>0</v>
      </c>
      <c r="H38" s="16">
        <v>0</v>
      </c>
      <c r="I38" s="15" cm="1">
        <f t="array" ref="I38">IF(H38=0, 0,AVERAGE(LOG(H38:H41)))</f>
        <v>0</v>
      </c>
      <c r="J38" s="16">
        <v>15</v>
      </c>
      <c r="K38" s="15" cm="1">
        <f t="array" ref="K38">IF(J38=0, 0,AVERAGE(LOG(J38:J41)))</f>
        <v>1.1760912590556813</v>
      </c>
      <c r="L38" s="16">
        <v>0</v>
      </c>
    </row>
    <row r="39" spans="1:12" x14ac:dyDescent="0.2">
      <c r="A39" s="7">
        <f t="shared" si="1"/>
        <v>43879</v>
      </c>
      <c r="B39" s="10">
        <v>0</v>
      </c>
      <c r="C39" s="13" cm="1">
        <f t="array" ref="C39">IF(B39=0, 0,AVERAGE(LOG(B39:B42)))</f>
        <v>0</v>
      </c>
      <c r="D39" s="10">
        <v>0</v>
      </c>
      <c r="E39" s="19" cm="1">
        <f t="array" ref="E39">IF(D39=0, 0,AVERAGE(LOG(D39:D42)))</f>
        <v>0</v>
      </c>
      <c r="F39" s="9">
        <v>0</v>
      </c>
      <c r="G39" s="10">
        <v>0</v>
      </c>
      <c r="H39" s="16">
        <v>0</v>
      </c>
      <c r="I39" s="15" cm="1">
        <f t="array" ref="I39">IF(H39=0, 0,AVERAGE(LOG(H39:H42)))</f>
        <v>0</v>
      </c>
      <c r="J39" s="16">
        <v>15</v>
      </c>
      <c r="K39" s="15" cm="1">
        <f t="array" ref="K39">IF(J39=0, 0,AVERAGE(LOG(J39:J42)))</f>
        <v>1.1760912590556813</v>
      </c>
      <c r="L39" s="16">
        <v>0</v>
      </c>
    </row>
    <row r="40" spans="1:12" x14ac:dyDescent="0.2">
      <c r="A40" s="7">
        <f t="shared" si="1"/>
        <v>43878</v>
      </c>
      <c r="B40" s="10">
        <v>0</v>
      </c>
      <c r="C40" s="13" cm="1">
        <f t="array" ref="C40">IF(B40=0, 0,AVERAGE(LOG(B40:B43)))</f>
        <v>0</v>
      </c>
      <c r="D40" s="10">
        <v>0</v>
      </c>
      <c r="E40" s="19" cm="1">
        <f t="array" ref="E40">IF(D40=0, 0,AVERAGE(LOG(D40:D43)))</f>
        <v>0</v>
      </c>
      <c r="F40" s="9">
        <v>0</v>
      </c>
      <c r="G40" s="10">
        <v>0</v>
      </c>
      <c r="H40" s="16">
        <v>0</v>
      </c>
      <c r="I40" s="15" cm="1">
        <f t="array" ref="I40">IF(H40=0, 0,AVERAGE(LOG(H40:H43)))</f>
        <v>0</v>
      </c>
      <c r="J40" s="16">
        <v>15</v>
      </c>
      <c r="K40" s="15" cm="1">
        <f t="array" ref="K40">IF(J40=0, 0,AVERAGE(LOG(J40:J43)))</f>
        <v>1.1760912590556813</v>
      </c>
      <c r="L40" s="16">
        <v>0</v>
      </c>
    </row>
    <row r="41" spans="1:12" x14ac:dyDescent="0.2">
      <c r="A41" s="7">
        <f t="shared" si="1"/>
        <v>43877</v>
      </c>
      <c r="B41" s="10">
        <v>0</v>
      </c>
      <c r="C41" s="13" cm="1">
        <f t="array" ref="C41">IF(B41=0, 0,AVERAGE(LOG(B41:B44)))</f>
        <v>0</v>
      </c>
      <c r="D41" s="10">
        <v>0</v>
      </c>
      <c r="E41" s="19" cm="1">
        <f t="array" ref="E41">IF(D41=0, 0,AVERAGE(LOG(D41:D44)))</f>
        <v>0</v>
      </c>
      <c r="F41" s="9">
        <v>0</v>
      </c>
      <c r="G41" s="10">
        <v>0</v>
      </c>
      <c r="H41" s="16">
        <v>0</v>
      </c>
      <c r="I41" s="15" cm="1">
        <f t="array" ref="I41">IF(H41=0, 0,AVERAGE(LOG(H41:H44)))</f>
        <v>0</v>
      </c>
      <c r="J41" s="16">
        <v>15</v>
      </c>
      <c r="K41" s="15" cm="1">
        <f t="array" ref="K41">IF(J41=0, 0,AVERAGE(LOG(J41:J44)))</f>
        <v>1.1760912590556813</v>
      </c>
      <c r="L41" s="16">
        <v>0</v>
      </c>
    </row>
    <row r="42" spans="1:12" x14ac:dyDescent="0.2">
      <c r="A42" s="7">
        <f t="shared" si="1"/>
        <v>43876</v>
      </c>
      <c r="B42" s="10">
        <v>0</v>
      </c>
      <c r="C42" s="13" cm="1">
        <f t="array" ref="C42">IF(B42=0, 0,AVERAGE(LOG(B42:B45)))</f>
        <v>0</v>
      </c>
      <c r="D42" s="10">
        <v>0</v>
      </c>
      <c r="E42" s="19" cm="1">
        <f t="array" ref="E42">IF(D42=0, 0,AVERAGE(LOG(D42:D45)))</f>
        <v>0</v>
      </c>
      <c r="F42" s="9">
        <v>0</v>
      </c>
      <c r="G42" s="10">
        <v>0</v>
      </c>
      <c r="H42" s="16">
        <v>0</v>
      </c>
      <c r="I42" s="15" cm="1">
        <f t="array" ref="I42">IF(H42=0, 0,AVERAGE(LOG(H42:H45)))</f>
        <v>0</v>
      </c>
      <c r="J42" s="16">
        <v>15</v>
      </c>
      <c r="K42" s="15" cm="1">
        <f t="array" ref="K42">IF(J42=0, 0,AVERAGE(LOG(J42:J45)))</f>
        <v>1.1518637558036673</v>
      </c>
      <c r="L42" s="16">
        <v>0</v>
      </c>
    </row>
    <row r="43" spans="1:12" x14ac:dyDescent="0.2">
      <c r="A43" s="7">
        <f t="shared" si="1"/>
        <v>43875</v>
      </c>
      <c r="B43" s="10">
        <v>0</v>
      </c>
      <c r="C43" s="13" cm="1">
        <f t="array" ref="C43">IF(B43=0, 0,AVERAGE(LOG(B43:B46)))</f>
        <v>0</v>
      </c>
      <c r="D43" s="10">
        <v>0</v>
      </c>
      <c r="E43" s="19" cm="1">
        <f t="array" ref="E43">IF(D43=0, 0,AVERAGE(LOG(D43:D46)))</f>
        <v>0</v>
      </c>
      <c r="F43" s="9">
        <v>0</v>
      </c>
      <c r="G43" s="10">
        <v>0</v>
      </c>
      <c r="H43" s="16">
        <v>0</v>
      </c>
      <c r="I43" s="15" cm="1">
        <f t="array" ref="I43">IF(H43=0, 0,AVERAGE(LOG(H43:H46)))</f>
        <v>0</v>
      </c>
      <c r="J43" s="16">
        <v>15</v>
      </c>
      <c r="K43" s="15" cm="1">
        <f t="array" ref="K43">IF(J43=0, 0,AVERAGE(LOG(J43:J46)))</f>
        <v>1.107840941039747</v>
      </c>
      <c r="L43" s="16">
        <v>0</v>
      </c>
    </row>
    <row r="44" spans="1:12" x14ac:dyDescent="0.2">
      <c r="A44" s="7">
        <f t="shared" si="1"/>
        <v>43874</v>
      </c>
      <c r="B44" s="10">
        <v>0</v>
      </c>
      <c r="C44" s="13" cm="1">
        <f t="array" ref="C44">IF(B44=0, 0,AVERAGE(LOG(B44:B47)))</f>
        <v>0</v>
      </c>
      <c r="D44" s="10">
        <v>0</v>
      </c>
      <c r="E44" s="19" cm="1">
        <f t="array" ref="E44">IF(D44=0, 0,AVERAGE(LOG(D44:D47)))</f>
        <v>0</v>
      </c>
      <c r="F44" s="9">
        <v>0</v>
      </c>
      <c r="G44" s="10">
        <v>0</v>
      </c>
      <c r="H44" s="16">
        <v>3</v>
      </c>
      <c r="I44" s="15" cm="1">
        <f t="array" ref="I44">IF(H44=0, 0,AVERAGE(LOG(H44:H47)))</f>
        <v>0.26979531151190622</v>
      </c>
      <c r="J44" s="16">
        <v>15</v>
      </c>
      <c r="K44" s="15" cm="1">
        <f t="array" ref="K44">IF(J44=0, 0,AVERAGE(LOG(J44:J47)))</f>
        <v>1.0523787536356579</v>
      </c>
      <c r="L44" s="16">
        <v>0</v>
      </c>
    </row>
    <row r="45" spans="1:12" x14ac:dyDescent="0.2">
      <c r="A45" s="7">
        <f t="shared" si="1"/>
        <v>43873</v>
      </c>
      <c r="B45" s="10">
        <v>0</v>
      </c>
      <c r="C45" s="13" cm="1">
        <f t="array" ref="C45">IF(B45=0, 0,AVERAGE(LOG(B45:B48)))</f>
        <v>0</v>
      </c>
      <c r="D45" s="10">
        <v>0</v>
      </c>
      <c r="E45" s="19" cm="1">
        <f t="array" ref="E45">IF(D45=0, 0,AVERAGE(LOG(D45:D48)))</f>
        <v>0</v>
      </c>
      <c r="F45" s="9">
        <v>0</v>
      </c>
      <c r="G45" s="10">
        <v>0</v>
      </c>
      <c r="H45" s="16">
        <v>2</v>
      </c>
      <c r="I45" s="15" cm="1">
        <f t="array" ref="I45">IF(H45=0, 0,AVERAGE(LOG(H45:H48)))</f>
        <v>0.22577249674798588</v>
      </c>
      <c r="J45" s="16">
        <v>12</v>
      </c>
      <c r="K45" s="15" cm="1">
        <f t="array" ref="K45">IF(J45=0, 0,AVERAGE(LOG(J45:J48)))</f>
        <v>0.9696304488753017</v>
      </c>
      <c r="L45" s="16">
        <v>0</v>
      </c>
    </row>
    <row r="46" spans="1:12" x14ac:dyDescent="0.2">
      <c r="A46" s="7">
        <f t="shared" si="1"/>
        <v>43872</v>
      </c>
      <c r="B46" s="10">
        <v>0</v>
      </c>
      <c r="C46" s="13" cm="1">
        <f t="array" ref="C46">IF(B46=0, 0,AVERAGE(LOG(B46:B49)))</f>
        <v>0</v>
      </c>
      <c r="D46" s="10">
        <v>0</v>
      </c>
      <c r="E46" s="19" cm="1">
        <f t="array" ref="E46">IF(D46=0, 0,AVERAGE(LOG(D46:D49)))</f>
        <v>0</v>
      </c>
      <c r="F46" s="9">
        <v>0</v>
      </c>
      <c r="G46" s="10">
        <v>0</v>
      </c>
      <c r="H46" s="16">
        <v>1</v>
      </c>
      <c r="I46" s="15" cm="1">
        <f t="array" ref="I46">IF(H46=0, 0,AVERAGE(LOG(H46:H49)))</f>
        <v>0.1505149978319906</v>
      </c>
      <c r="J46" s="16">
        <v>10</v>
      </c>
      <c r="K46" s="15" cm="1">
        <f t="array" ref="K46">IF(J46=0, 0,AVERAGE(LOG(J46:J49)))</f>
        <v>0.87457763844740011</v>
      </c>
      <c r="L46" s="16">
        <v>0</v>
      </c>
    </row>
    <row r="47" spans="1:12" x14ac:dyDescent="0.2">
      <c r="A47" s="7">
        <f t="shared" si="1"/>
        <v>43871</v>
      </c>
      <c r="B47" s="10">
        <v>0</v>
      </c>
      <c r="C47" s="13" cm="1">
        <f t="array" ref="C47">IF(B47=0, 0,AVERAGE(LOG(B47:B50)))</f>
        <v>0</v>
      </c>
      <c r="D47" s="10">
        <v>0</v>
      </c>
      <c r="E47" s="19" cm="1">
        <f t="array" ref="E47">IF(D47=0, 0,AVERAGE(LOG(D47:D50)))</f>
        <v>0</v>
      </c>
      <c r="F47" s="9">
        <v>0</v>
      </c>
      <c r="G47" s="10">
        <v>0</v>
      </c>
      <c r="H47" s="16">
        <v>2</v>
      </c>
      <c r="I47" s="15" cm="1">
        <f t="array" ref="I47">IF(H47=0, 0,AVERAGE(LOG(H47:H50)))</f>
        <v>0.3010299956639812</v>
      </c>
      <c r="J47" s="16">
        <v>9</v>
      </c>
      <c r="K47" s="15" cm="1">
        <f t="array" ref="K47">IF(J47=0, 0,AVERAGE(LOG(J47:J50)))</f>
        <v>0.77509263627939073</v>
      </c>
      <c r="L47" s="16">
        <v>0</v>
      </c>
    </row>
    <row r="48" spans="1:12" x14ac:dyDescent="0.2">
      <c r="A48" s="7">
        <f t="shared" si="1"/>
        <v>43870</v>
      </c>
      <c r="B48" s="10">
        <v>0</v>
      </c>
      <c r="C48" s="13" cm="1">
        <f t="array" ref="C48">IF(B48=0, 0,AVERAGE(LOG(B48:B51)))</f>
        <v>0</v>
      </c>
      <c r="D48" s="10">
        <v>0</v>
      </c>
      <c r="E48" s="19" cm="1">
        <f t="array" ref="E48">IF(D48=0, 0,AVERAGE(LOG(D48:D51)))</f>
        <v>0</v>
      </c>
      <c r="F48" s="9">
        <v>0</v>
      </c>
      <c r="G48" s="10">
        <v>0</v>
      </c>
      <c r="H48" s="16">
        <v>2</v>
      </c>
      <c r="I48" s="15" t="e" cm="1">
        <f t="array" ref="I48">IF(H48=0, 0,AVERAGE(LOG(H48:H51)))</f>
        <v>#NUM!</v>
      </c>
      <c r="J48" s="16">
        <v>7</v>
      </c>
      <c r="K48" s="15" t="e" cm="1">
        <f t="array" ref="K48">IF(J48=0, 0,AVERAGE(LOG(J48:J51)))</f>
        <v>#NUM!</v>
      </c>
      <c r="L48" s="16">
        <v>0</v>
      </c>
    </row>
    <row r="49" spans="1:12" x14ac:dyDescent="0.2">
      <c r="A49" s="7">
        <f t="shared" si="1"/>
        <v>43869</v>
      </c>
      <c r="B49" s="10">
        <v>0</v>
      </c>
      <c r="C49" s="13" cm="1">
        <f t="array" ref="C49">IF(B49=0, 0,AVERAGE(LOG(B49:B52)))</f>
        <v>0</v>
      </c>
      <c r="D49" s="10">
        <v>0</v>
      </c>
      <c r="E49" s="19" cm="1">
        <f t="array" ref="E49">IF(D49=0, 0,AVERAGE(LOG(D49:D52)))</f>
        <v>0</v>
      </c>
      <c r="F49" s="9">
        <v>0</v>
      </c>
      <c r="G49" s="10">
        <v>0</v>
      </c>
      <c r="H49" s="16">
        <v>1</v>
      </c>
      <c r="I49" s="15" t="e" cm="1">
        <f t="array" ref="I49">IF(H49=0, 0,AVERAGE(LOG(H49:H52)))</f>
        <v>#NUM!</v>
      </c>
      <c r="J49" s="16">
        <v>5</v>
      </c>
      <c r="K49" s="15" t="e" cm="1">
        <f t="array" ref="K49">IF(J49=0, 0,AVERAGE(LOG(J49:J52)))</f>
        <v>#NUM!</v>
      </c>
      <c r="L49" s="16">
        <v>0</v>
      </c>
    </row>
    <row r="50" spans="1:12" x14ac:dyDescent="0.2">
      <c r="A50" s="7">
        <f t="shared" si="1"/>
        <v>43868</v>
      </c>
      <c r="B50" s="10">
        <v>0</v>
      </c>
      <c r="C50" s="13" cm="1">
        <f t="array" ref="C50">IF(B50=0, 0,AVERAGE(LOG(B50:B53)))</f>
        <v>0</v>
      </c>
      <c r="D50" s="10">
        <v>0</v>
      </c>
      <c r="E50" s="19" cm="1">
        <f t="array" ref="E50">IF(D50=0, 0,AVERAGE(LOG(D50:D53)))</f>
        <v>0</v>
      </c>
      <c r="F50" s="9">
        <v>0</v>
      </c>
      <c r="G50" s="10">
        <v>0</v>
      </c>
      <c r="H50" s="16">
        <v>4</v>
      </c>
      <c r="I50" s="15" t="e" cm="1">
        <f t="array" ref="I50">IF(H50=0, 0,AVERAGE(LOG(H50:H53)))</f>
        <v>#NUM!</v>
      </c>
      <c r="J50" s="16">
        <v>4</v>
      </c>
      <c r="K50" s="15" t="e" cm="1">
        <f t="array" ref="K50">IF(J50=0, 0,AVERAGE(LOG(J50:J53)))</f>
        <v>#NUM!</v>
      </c>
      <c r="L50" s="16">
        <v>0</v>
      </c>
    </row>
    <row r="51" spans="1:12" x14ac:dyDescent="0.2">
      <c r="L51" s="10"/>
    </row>
  </sheetData>
  <pageMargins left="0.7" right="0.7" top="0.75" bottom="0.75" header="0.3" footer="0.3"/>
  <ignoredErrors>
    <ignoredError sqref="D4" formula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8EF6D-84E3-5E45-B391-E65E00521414}">
  <dimension ref="A1:K34"/>
  <sheetViews>
    <sheetView tabSelected="1" workbookViewId="0">
      <selection activeCell="F4" sqref="F4"/>
    </sheetView>
  </sheetViews>
  <sheetFormatPr baseColWidth="10" defaultRowHeight="16" x14ac:dyDescent="0.2"/>
  <cols>
    <col min="1" max="1" width="8.33203125" style="7" bestFit="1" customWidth="1"/>
    <col min="2" max="2" width="10.83203125" style="9"/>
    <col min="3" max="3" width="13" style="8" bestFit="1" customWidth="1"/>
    <col min="4" max="4" width="9.6640625" style="9" bestFit="1" customWidth="1"/>
    <col min="5" max="5" width="12.6640625" style="8" bestFit="1" customWidth="1"/>
    <col min="6" max="6" width="20.6640625" style="8" bestFit="1" customWidth="1"/>
    <col min="7" max="8" width="10.83203125" style="9"/>
    <col min="9" max="9" width="23.5" style="22" bestFit="1" customWidth="1"/>
  </cols>
  <sheetData>
    <row r="1" spans="1:11" x14ac:dyDescent="0.2">
      <c r="A1" s="7" t="s">
        <v>0</v>
      </c>
      <c r="B1" s="9" t="s">
        <v>23</v>
      </c>
      <c r="C1" s="8" t="s">
        <v>27</v>
      </c>
      <c r="D1" s="9" t="s">
        <v>25</v>
      </c>
      <c r="E1" s="8" t="s">
        <v>28</v>
      </c>
      <c r="F1" s="8" t="s">
        <v>35</v>
      </c>
      <c r="G1" s="9" t="s">
        <v>24</v>
      </c>
      <c r="H1" s="9" t="s">
        <v>26</v>
      </c>
      <c r="I1" s="8" t="s">
        <v>39</v>
      </c>
      <c r="J1" s="8" t="s">
        <v>37</v>
      </c>
      <c r="K1" s="8" t="s">
        <v>40</v>
      </c>
    </row>
    <row r="2" spans="1:11" x14ac:dyDescent="0.2">
      <c r="A2" s="7">
        <f t="shared" ref="A2:A32" si="0">A3+1</f>
        <v>43917</v>
      </c>
      <c r="B2" s="9">
        <v>42288</v>
      </c>
      <c r="C2" s="8">
        <f>LOG(B2)</f>
        <v>4.6262171457876349</v>
      </c>
      <c r="D2" s="9" t="e">
        <f>B2-B1</f>
        <v>#VALUE!</v>
      </c>
      <c r="E2" s="15" t="e">
        <f>LOG(D2)</f>
        <v>#VALUE!</v>
      </c>
      <c r="F2" s="15" t="e">
        <f>AVERAGE(D1:D2)/B2 * 100</f>
        <v>#VALUE!</v>
      </c>
      <c r="G2" s="4">
        <v>253</v>
      </c>
      <c r="H2" s="9">
        <v>55</v>
      </c>
      <c r="I2" s="22" t="e">
        <f>AVERAGE(D1:D2)/B2*100</f>
        <v>#VALUE!</v>
      </c>
      <c r="J2" t="e">
        <f>I2/D2*100</f>
        <v>#VALUE!</v>
      </c>
      <c r="K2" t="e">
        <f>8*(LOG(2)/LOG(1+J2/100))</f>
        <v>#VALUE!</v>
      </c>
    </row>
    <row r="3" spans="1:11" x14ac:dyDescent="0.2">
      <c r="A3" s="7">
        <f t="shared" si="0"/>
        <v>43916</v>
      </c>
      <c r="B3" s="5">
        <v>36508</v>
      </c>
      <c r="C3" s="15">
        <f>LOG(B3)</f>
        <v>4.5623880418581058</v>
      </c>
      <c r="D3" s="9">
        <f>B3-B2</f>
        <v>-5780</v>
      </c>
      <c r="E3" s="15" t="e">
        <f>LOG(D3)</f>
        <v>#NUM!</v>
      </c>
      <c r="F3" s="15" t="e">
        <f>AVERAGE(D1:D3)/B3 * 100</f>
        <v>#VALUE!</v>
      </c>
      <c r="G3" s="4">
        <v>198</v>
      </c>
      <c r="H3" s="4">
        <v>49</v>
      </c>
      <c r="I3" s="22" t="e">
        <f>AVERAGE(D1:D3)/B3*100</f>
        <v>#VALUE!</v>
      </c>
      <c r="J3" t="e">
        <f>I3/D3*100</f>
        <v>#VALUE!</v>
      </c>
      <c r="K3" t="e">
        <f>8*(LOG(2)/LOG(1+J3/100))</f>
        <v>#VALUE!</v>
      </c>
    </row>
    <row r="4" spans="1:11" x14ac:dyDescent="0.2">
      <c r="A4" s="7">
        <f t="shared" si="0"/>
        <v>43915</v>
      </c>
      <c r="B4" s="5">
        <v>31554</v>
      </c>
      <c r="C4" s="15">
        <f>LOG(B4)</f>
        <v>4.4990544211971013</v>
      </c>
      <c r="D4" s="9">
        <f>B4-B3</f>
        <v>-4954</v>
      </c>
      <c r="E4" s="15" t="e">
        <f>LOG(D4)</f>
        <v>#NUM!</v>
      </c>
      <c r="F4" s="15" t="e">
        <f>AVERAGE(D1:D4)/B4 * 100</f>
        <v>#VALUE!</v>
      </c>
      <c r="G4" s="4">
        <v>149</v>
      </c>
      <c r="H4" s="4">
        <v>35</v>
      </c>
      <c r="I4" s="22" t="e">
        <f>AVERAGE(D1:D4)/B4*100</f>
        <v>#VALUE!</v>
      </c>
      <c r="J4" t="e">
        <f>I4/D4*100</f>
        <v>#VALUE!</v>
      </c>
      <c r="K4" t="e">
        <f>8*(LOG(2)/LOG(1+J4/100))</f>
        <v>#VALUE!</v>
      </c>
    </row>
    <row r="5" spans="1:11" x14ac:dyDescent="0.2">
      <c r="A5" s="7">
        <f t="shared" si="0"/>
        <v>43914</v>
      </c>
      <c r="B5" s="16">
        <v>27436</v>
      </c>
      <c r="C5" s="15">
        <f>LOG(B5)</f>
        <v>4.4383207941864491</v>
      </c>
      <c r="D5" s="9">
        <f>B5-B4</f>
        <v>-4118</v>
      </c>
      <c r="E5" s="15" t="e">
        <f>LOG(D5)</f>
        <v>#NUM!</v>
      </c>
      <c r="F5" s="15" t="e">
        <f>AVERAGE(D2:D5)/B5 * 100</f>
        <v>#VALUE!</v>
      </c>
      <c r="G5" s="9">
        <v>114</v>
      </c>
      <c r="H5" s="9">
        <f>G5-G4</f>
        <v>-35</v>
      </c>
      <c r="I5" s="22" t="e">
        <f>AVERAGE(D1:D5)/B5*100</f>
        <v>#VALUE!</v>
      </c>
      <c r="J5" t="e">
        <f>I5/D5*100</f>
        <v>#VALUE!</v>
      </c>
      <c r="K5" t="e">
        <f>8*(LOG(2)/LOG(1+J5/100))</f>
        <v>#VALUE!</v>
      </c>
    </row>
    <row r="6" spans="1:11" x14ac:dyDescent="0.2">
      <c r="A6" s="7">
        <f t="shared" si="0"/>
        <v>43913</v>
      </c>
      <c r="B6" s="16">
        <v>22672</v>
      </c>
      <c r="C6" s="15">
        <f>LOG(B6)</f>
        <v>4.3554898329033849</v>
      </c>
      <c r="D6" s="9">
        <f>B6-B5</f>
        <v>-4764</v>
      </c>
      <c r="E6" s="15" t="e">
        <f>LOG(D6)</f>
        <v>#NUM!</v>
      </c>
      <c r="F6" s="15">
        <f>AVERAGE(D3:D6)/B6 * 100</f>
        <v>-21.630204657727596</v>
      </c>
      <c r="G6" s="9">
        <v>86</v>
      </c>
      <c r="H6" s="9">
        <f>G6-G5</f>
        <v>-28</v>
      </c>
      <c r="I6" s="22" t="e">
        <f>AVERAGE(D1:D6)/B6*100</f>
        <v>#VALUE!</v>
      </c>
      <c r="J6" t="e">
        <f>I6/D6*100</f>
        <v>#VALUE!</v>
      </c>
      <c r="K6" t="e">
        <f>8*(LOG(2)/LOG(1+J6/100))</f>
        <v>#VALUE!</v>
      </c>
    </row>
    <row r="7" spans="1:11" x14ac:dyDescent="0.2">
      <c r="A7" s="7">
        <f t="shared" si="0"/>
        <v>43912</v>
      </c>
      <c r="B7" s="16">
        <v>18610</v>
      </c>
      <c r="C7" s="15">
        <f>LOG(B7)</f>
        <v>4.2697463731307668</v>
      </c>
      <c r="D7" s="9">
        <f>B7-B6</f>
        <v>-4062</v>
      </c>
      <c r="E7" s="15" t="e">
        <f>LOG(D7)</f>
        <v>#NUM!</v>
      </c>
      <c r="F7" s="15">
        <f>AVERAGE(D4:D7)/B7 * 100</f>
        <v>-24.043524986566361</v>
      </c>
      <c r="G7" s="9">
        <v>55</v>
      </c>
      <c r="H7" s="9">
        <f>G7-G6</f>
        <v>-31</v>
      </c>
      <c r="I7" s="22" t="e">
        <f>AVERAGE(D1:D7)/B7*100</f>
        <v>#VALUE!</v>
      </c>
      <c r="J7" t="e">
        <f>I7/D7*100</f>
        <v>#VALUE!</v>
      </c>
      <c r="K7" t="e">
        <f>8*(LOG(2)/LOG(1+J7/100))</f>
        <v>#VALUE!</v>
      </c>
    </row>
    <row r="8" spans="1:11" x14ac:dyDescent="0.2">
      <c r="A8" s="7">
        <f t="shared" si="0"/>
        <v>43911</v>
      </c>
      <c r="B8" s="16">
        <v>16662</v>
      </c>
      <c r="C8" s="15">
        <f>LOG(B8)</f>
        <v>4.2217271301339014</v>
      </c>
      <c r="D8" s="9">
        <f>B8-B7</f>
        <v>-1948</v>
      </c>
      <c r="E8" s="15" t="e">
        <f>LOG(D8)</f>
        <v>#NUM!</v>
      </c>
      <c r="F8" s="15">
        <f>AVERAGE(D5:D8)/B8 * 100</f>
        <v>-22.344256391789703</v>
      </c>
      <c r="G8" s="9">
        <v>47</v>
      </c>
      <c r="H8" s="9">
        <f>G8-G7</f>
        <v>-8</v>
      </c>
      <c r="I8" s="22" t="e">
        <f>AVERAGE(D1:D8)/B8*100</f>
        <v>#VALUE!</v>
      </c>
      <c r="J8" t="e">
        <f>I8/D8*100</f>
        <v>#VALUE!</v>
      </c>
      <c r="K8" t="e">
        <f>8*(LOG(2)/LOG(1+J8/100))</f>
        <v>#VALUE!</v>
      </c>
    </row>
    <row r="9" spans="1:11" x14ac:dyDescent="0.2">
      <c r="A9" s="7">
        <f t="shared" si="0"/>
        <v>43910</v>
      </c>
      <c r="B9" s="16">
        <v>13957</v>
      </c>
      <c r="C9" s="15">
        <f>LOG(B9)</f>
        <v>4.1447920784977148</v>
      </c>
      <c r="D9" s="9">
        <f>B9-B8</f>
        <v>-2705</v>
      </c>
      <c r="E9" s="15" t="e">
        <f>LOG(D9)</f>
        <v>#NUM!</v>
      </c>
      <c r="F9" s="15">
        <f>AVERAGE(D6:D9)/B9 * 100</f>
        <v>-24.143798810632656</v>
      </c>
      <c r="G9" s="9">
        <v>31</v>
      </c>
      <c r="H9" s="9">
        <f>G9-G8</f>
        <v>-16</v>
      </c>
      <c r="I9" s="22" t="e">
        <f>AVERAGE(D2:D9)/B9*100</f>
        <v>#VALUE!</v>
      </c>
      <c r="J9" t="e">
        <f>I9/D9*100</f>
        <v>#VALUE!</v>
      </c>
      <c r="K9" t="e">
        <f>8*(LOG(2)/LOG(1+J9/100))</f>
        <v>#VALUE!</v>
      </c>
    </row>
    <row r="10" spans="1:11" x14ac:dyDescent="0.2">
      <c r="A10" s="7">
        <f t="shared" si="0"/>
        <v>43909</v>
      </c>
      <c r="B10" s="16">
        <v>10999</v>
      </c>
      <c r="C10" s="15">
        <f>LOG(B10)</f>
        <v>4.0413532020469747</v>
      </c>
      <c r="D10" s="9">
        <f>B10-B9</f>
        <v>-2958</v>
      </c>
      <c r="E10" s="15" t="e">
        <f>LOG(D10)</f>
        <v>#NUM!</v>
      </c>
      <c r="F10" s="15">
        <f>AVERAGE(D7:D10)/B10 * 100</f>
        <v>-26.531957450677336</v>
      </c>
      <c r="G10" s="9">
        <v>20</v>
      </c>
      <c r="H10" s="9">
        <f>G10-G9</f>
        <v>-11</v>
      </c>
      <c r="I10" s="22">
        <f>AVERAGE(D3:D10)/B10*100</f>
        <v>-35.558914446767886</v>
      </c>
      <c r="J10">
        <f>I10/D10*100</f>
        <v>1.2021269251780895</v>
      </c>
      <c r="K10">
        <f>8*(LOG(2)/LOG(1+J10/100))</f>
        <v>464.0475962498852</v>
      </c>
    </row>
    <row r="11" spans="1:11" x14ac:dyDescent="0.2">
      <c r="A11" s="7">
        <f t="shared" si="0"/>
        <v>43908</v>
      </c>
      <c r="B11" s="16">
        <v>8198</v>
      </c>
      <c r="C11" s="15">
        <f>LOG(B11)</f>
        <v>3.9137079139804829</v>
      </c>
      <c r="D11" s="9">
        <f>B11-B10</f>
        <v>-2801</v>
      </c>
      <c r="E11" s="15" t="e">
        <f>LOG(D11)</f>
        <v>#NUM!</v>
      </c>
      <c r="F11" s="15">
        <f>AVERAGE(D8:D11)/B11 * 100</f>
        <v>-31.751646743108076</v>
      </c>
      <c r="G11" s="9">
        <v>12</v>
      </c>
      <c r="H11" s="9">
        <f>G11-G10</f>
        <v>-8</v>
      </c>
      <c r="I11" s="22">
        <f>AVERAGE(D4:D11)/B11*100</f>
        <v>-43.166016101488168</v>
      </c>
      <c r="J11">
        <f>I11/D11*100</f>
        <v>1.5410930418239261</v>
      </c>
      <c r="K11">
        <f>8*(LOG(2)/LOG(1+J11/100))</f>
        <v>362.58658986708269</v>
      </c>
    </row>
    <row r="12" spans="1:11" x14ac:dyDescent="0.2">
      <c r="A12" s="7">
        <f t="shared" si="0"/>
        <v>43907</v>
      </c>
      <c r="B12" s="16">
        <v>7156</v>
      </c>
      <c r="C12" s="15">
        <f>LOG(B12)</f>
        <v>3.8546703318953353</v>
      </c>
      <c r="D12" s="9">
        <f>B12-B11</f>
        <v>-1042</v>
      </c>
      <c r="E12" s="15" t="e">
        <f>LOG(D12)</f>
        <v>#NUM!</v>
      </c>
      <c r="F12" s="15">
        <f>AVERAGE(D9:D12)/B12 * 100</f>
        <v>-33.209893795416434</v>
      </c>
      <c r="G12" s="9">
        <v>12</v>
      </c>
      <c r="H12" s="9">
        <f>G12-G11</f>
        <v>0</v>
      </c>
      <c r="I12" s="22">
        <f>AVERAGE(D5:D12)/B12*100</f>
        <v>-42.61808272778088</v>
      </c>
      <c r="J12">
        <f>I12/D12*100</f>
        <v>4.0900271331843454</v>
      </c>
      <c r="K12">
        <f>8*(LOG(2)/LOG(1+J12/100))</f>
        <v>138.33207675467867</v>
      </c>
    </row>
    <row r="13" spans="1:11" x14ac:dyDescent="0.2">
      <c r="A13" s="7">
        <f t="shared" si="0"/>
        <v>43906</v>
      </c>
      <c r="B13" s="16">
        <v>6012</v>
      </c>
      <c r="C13" s="15">
        <f>LOG(B13)</f>
        <v>3.7790189719148706</v>
      </c>
      <c r="D13" s="9">
        <f>B13-B12</f>
        <v>-1144</v>
      </c>
      <c r="E13" s="15" t="e">
        <f>LOG(D13)</f>
        <v>#NUM!</v>
      </c>
      <c r="F13" s="15">
        <f>AVERAGE(D10:D13)/B13 * 100</f>
        <v>-33.038090485695278</v>
      </c>
      <c r="G13" s="9">
        <v>12</v>
      </c>
      <c r="H13" s="9">
        <f>G13-G12</f>
        <v>0</v>
      </c>
      <c r="I13" s="22">
        <f>AVERAGE(D6:D13)/B13*100</f>
        <v>-44.544244843646041</v>
      </c>
      <c r="J13">
        <f>I13/D13*100</f>
        <v>3.8937276961229053</v>
      </c>
      <c r="K13">
        <f>8*(LOG(2)/LOG(1+J13/100))</f>
        <v>145.16801534565812</v>
      </c>
    </row>
    <row r="14" spans="1:11" x14ac:dyDescent="0.2">
      <c r="A14" s="7">
        <f t="shared" si="0"/>
        <v>43905</v>
      </c>
      <c r="B14" s="16">
        <v>4838</v>
      </c>
      <c r="C14" s="15">
        <f>LOG(B14)</f>
        <v>3.6846658640258609</v>
      </c>
      <c r="D14" s="9">
        <f>B14-B13</f>
        <v>-1174</v>
      </c>
      <c r="E14" s="15" t="e">
        <f>LOG(D14)</f>
        <v>#NUM!</v>
      </c>
      <c r="F14" s="15">
        <f>AVERAGE(D11:D14)/B14 * 100</f>
        <v>-31.836502687060769</v>
      </c>
      <c r="G14" s="9">
        <v>12</v>
      </c>
      <c r="H14" s="9">
        <f>G14-G13</f>
        <v>0</v>
      </c>
      <c r="I14" s="22">
        <f>AVERAGE(D7:D14)/B14*100</f>
        <v>-46.077924762298473</v>
      </c>
      <c r="J14">
        <f>I14/D14*100</f>
        <v>3.9248658230237203</v>
      </c>
      <c r="K14">
        <f>8*(LOG(2)/LOG(1+J14/100))</f>
        <v>144.03803533134672</v>
      </c>
    </row>
    <row r="15" spans="1:11" x14ac:dyDescent="0.2">
      <c r="A15" s="7">
        <f t="shared" si="0"/>
        <v>43904</v>
      </c>
      <c r="B15" s="16">
        <v>3795</v>
      </c>
      <c r="C15" s="15">
        <f>LOG(B15)</f>
        <v>3.5792117802314993</v>
      </c>
      <c r="D15" s="9">
        <f>B15-B14</f>
        <v>-1043</v>
      </c>
      <c r="E15" s="15" t="e">
        <f>LOG(D15)</f>
        <v>#NUM!</v>
      </c>
      <c r="F15" s="15">
        <f>AVERAGE(D12:D15)/B15 * 100</f>
        <v>-29.005270092226613</v>
      </c>
      <c r="G15" s="9">
        <v>8</v>
      </c>
      <c r="H15" s="9">
        <f>G15-G14</f>
        <v>-4</v>
      </c>
      <c r="I15" s="22">
        <f>AVERAGE(D8:D15)/B15*100</f>
        <v>-48.797760210803688</v>
      </c>
      <c r="J15">
        <f>I15/D15*100</f>
        <v>4.6785963768747543</v>
      </c>
      <c r="K15">
        <f>8*(LOG(2)/LOG(1+J15/100))</f>
        <v>121.27370492142545</v>
      </c>
    </row>
    <row r="16" spans="1:11" x14ac:dyDescent="0.2">
      <c r="A16" s="7">
        <f t="shared" si="0"/>
        <v>43903</v>
      </c>
      <c r="B16" s="16">
        <v>3062</v>
      </c>
      <c r="C16" s="15">
        <f>LOG(B16)</f>
        <v>3.4860051863622421</v>
      </c>
      <c r="D16" s="9">
        <f>B16-B15</f>
        <v>-733</v>
      </c>
      <c r="E16" s="15" t="e">
        <f>LOG(D16)</f>
        <v>#NUM!</v>
      </c>
      <c r="F16" s="15">
        <f>AVERAGE(D13:D16)/B16 * 100</f>
        <v>-33.425865447419987</v>
      </c>
      <c r="G16" s="9">
        <v>8</v>
      </c>
      <c r="H16" s="9">
        <f>G16-G15</f>
        <v>0</v>
      </c>
      <c r="I16" s="22">
        <f>AVERAGE(D9:D16)/B16*100</f>
        <v>-55.519268451992168</v>
      </c>
      <c r="J16">
        <f>I16/D16*100</f>
        <v>7.5742521762608694</v>
      </c>
      <c r="K16">
        <f>8*(LOG(2)/LOG(1+J16/100))</f>
        <v>75.949743611496459</v>
      </c>
    </row>
    <row r="17" spans="1:11" x14ac:dyDescent="0.2">
      <c r="A17" s="7">
        <f t="shared" si="0"/>
        <v>43902</v>
      </c>
      <c r="B17" s="16">
        <v>2369</v>
      </c>
      <c r="C17" s="15">
        <f>LOG(B17)</f>
        <v>3.3745650607227651</v>
      </c>
      <c r="D17" s="9">
        <f>B17-B16</f>
        <v>-693</v>
      </c>
      <c r="E17" s="15" t="e">
        <f>LOG(D17)</f>
        <v>#NUM!</v>
      </c>
      <c r="F17" s="15">
        <f>AVERAGE(D14:D17)/B17 * 100</f>
        <v>-38.44449134655973</v>
      </c>
      <c r="G17" s="9">
        <v>5</v>
      </c>
      <c r="H17" s="9">
        <f>G17-G16</f>
        <v>-3</v>
      </c>
      <c r="I17" s="22">
        <f>AVERAGE(D10:D17)/B17*100</f>
        <v>-61.143942591810898</v>
      </c>
      <c r="J17">
        <f>I17/D17*100</f>
        <v>8.823079739078052</v>
      </c>
      <c r="K17">
        <f>8*(LOG(2)/LOG(1+J17/100))</f>
        <v>65.582068791692365</v>
      </c>
    </row>
    <row r="18" spans="1:11" x14ac:dyDescent="0.2">
      <c r="A18" s="7">
        <f t="shared" si="0"/>
        <v>43901</v>
      </c>
      <c r="B18" s="16">
        <v>1884</v>
      </c>
      <c r="C18" s="15">
        <f>LOG(B18)</f>
        <v>3.2750808984568587</v>
      </c>
      <c r="D18" s="9">
        <f>B18-B17</f>
        <v>-485</v>
      </c>
      <c r="E18" s="15" t="e">
        <f>LOG(D18)</f>
        <v>#NUM!</v>
      </c>
      <c r="F18" s="15">
        <f>AVERAGE(D15:D18)/B18 * 100</f>
        <v>-39.198513800424628</v>
      </c>
      <c r="G18" s="9">
        <v>3</v>
      </c>
      <c r="H18" s="9">
        <f>G18-G17</f>
        <v>-2</v>
      </c>
      <c r="I18" s="22">
        <f>AVERAGE(D11:D18)/B18*100</f>
        <v>-60.476380042462843</v>
      </c>
      <c r="J18">
        <f>I18/D18*100</f>
        <v>12.469356709786153</v>
      </c>
      <c r="K18">
        <f>8*(LOG(2)/LOG(1+J18/100))</f>
        <v>47.188736978511059</v>
      </c>
    </row>
    <row r="19" spans="1:11" x14ac:dyDescent="0.2">
      <c r="A19" s="7">
        <f t="shared" si="0"/>
        <v>43900</v>
      </c>
      <c r="B19" s="16">
        <v>1460</v>
      </c>
      <c r="C19" s="15">
        <f>LOG(B19)</f>
        <v>3.1643528557844371</v>
      </c>
      <c r="D19" s="9">
        <f>B19-B18</f>
        <v>-424</v>
      </c>
      <c r="E19" s="15" t="e">
        <f>LOG(D19)</f>
        <v>#NUM!</v>
      </c>
      <c r="F19" s="15">
        <f>AVERAGE(D16:D19)/B19 * 100</f>
        <v>-39.982876712328768</v>
      </c>
      <c r="G19" s="9">
        <v>2</v>
      </c>
      <c r="H19" s="9">
        <f>G19-G18</f>
        <v>-1</v>
      </c>
      <c r="I19" s="22">
        <f>AVERAGE(D12:D19)/B19*100</f>
        <v>-57.688356164383556</v>
      </c>
      <c r="J19">
        <f>I19/D19*100</f>
        <v>13.605744378392348</v>
      </c>
      <c r="K19">
        <f>8*(LOG(2)/LOG(1+J19/100))</f>
        <v>43.469806620207663</v>
      </c>
    </row>
    <row r="20" spans="1:11" x14ac:dyDescent="0.2">
      <c r="A20" s="7">
        <f t="shared" si="0"/>
        <v>43899</v>
      </c>
      <c r="B20" s="16">
        <v>1112</v>
      </c>
      <c r="C20" s="15">
        <f>LOG(B20)</f>
        <v>3.0461047872460387</v>
      </c>
      <c r="D20" s="9">
        <f>B20-B19</f>
        <v>-348</v>
      </c>
      <c r="E20" s="15" t="e">
        <f>LOG(D20)</f>
        <v>#NUM!</v>
      </c>
      <c r="F20" s="15">
        <f>AVERAGE(D17:D20)/B20 * 100</f>
        <v>-43.839928057553955</v>
      </c>
      <c r="G20" s="9">
        <v>2</v>
      </c>
      <c r="H20" s="9">
        <f>G20-G19</f>
        <v>0</v>
      </c>
      <c r="I20" s="22">
        <f>AVERAGE(D13:D20)/B20*100</f>
        <v>-67.940647482014398</v>
      </c>
      <c r="J20">
        <f>I20/D20*100</f>
        <v>19.523174563797241</v>
      </c>
      <c r="K20">
        <f>8*(LOG(2)/LOG(1+J20/100))</f>
        <v>31.093273858742148</v>
      </c>
    </row>
    <row r="21" spans="1:11" x14ac:dyDescent="0.2">
      <c r="A21" s="7">
        <f t="shared" si="0"/>
        <v>43898</v>
      </c>
      <c r="B21" s="16">
        <v>847</v>
      </c>
      <c r="C21" s="15">
        <f>LOG(B21)</f>
        <v>2.9278834103307068</v>
      </c>
      <c r="D21" s="9">
        <f>B21-B20</f>
        <v>-265</v>
      </c>
      <c r="E21" s="15" t="e">
        <f>LOG(D21)</f>
        <v>#NUM!</v>
      </c>
      <c r="F21" s="15">
        <f>AVERAGE(D18:D21)/B21 * 100</f>
        <v>-44.923258559622198</v>
      </c>
      <c r="G21" s="9">
        <v>0</v>
      </c>
      <c r="H21" s="9">
        <f>G21-G20</f>
        <v>-2</v>
      </c>
      <c r="I21" s="22">
        <f>AVERAGE(D14:D21)/B21*100</f>
        <v>-76.224911452184173</v>
      </c>
      <c r="J21">
        <f>I21/D21*100</f>
        <v>28.764117529126104</v>
      </c>
      <c r="K21">
        <f>8*(LOG(2)/LOG(1+J21/100))</f>
        <v>21.93399634007789</v>
      </c>
    </row>
    <row r="22" spans="1:11" x14ac:dyDescent="0.2">
      <c r="A22" s="7">
        <f t="shared" si="0"/>
        <v>43897</v>
      </c>
      <c r="B22" s="16">
        <v>684</v>
      </c>
      <c r="C22" s="15">
        <f>LOG(B22)</f>
        <v>2.8350561017201161</v>
      </c>
      <c r="D22" s="9">
        <f>B22-B21</f>
        <v>-163</v>
      </c>
      <c r="E22" s="15" t="e">
        <f>LOG(D22)</f>
        <v>#NUM!</v>
      </c>
      <c r="F22" s="15">
        <f>AVERAGE(D19:D22)/B22 * 100</f>
        <v>-43.859649122807014</v>
      </c>
      <c r="G22" s="9">
        <v>0</v>
      </c>
      <c r="H22" s="9">
        <f>G22-G21</f>
        <v>0</v>
      </c>
      <c r="I22" s="22">
        <f>AVERAGE(D15:D22)/B22*100</f>
        <v>-75.913742690058484</v>
      </c>
      <c r="J22">
        <f>I22/D22*100</f>
        <v>46.572848276109504</v>
      </c>
      <c r="K22">
        <f>8*(LOG(2)/LOG(1+J22/100))</f>
        <v>14.502793187361149</v>
      </c>
    </row>
    <row r="23" spans="1:11" x14ac:dyDescent="0.2">
      <c r="A23" s="7">
        <f t="shared" si="0"/>
        <v>43896</v>
      </c>
      <c r="B23" s="16">
        <v>534</v>
      </c>
      <c r="C23" s="15">
        <f>LOG(B23)</f>
        <v>2.7275412570285562</v>
      </c>
      <c r="D23" s="9">
        <f>B23-B22</f>
        <v>-150</v>
      </c>
      <c r="E23" s="15" t="e">
        <f>LOG(D23)</f>
        <v>#NUM!</v>
      </c>
      <c r="F23" s="15">
        <f>AVERAGE(D20:D23)/B23 * 100</f>
        <v>-43.352059925093634</v>
      </c>
      <c r="G23" s="9">
        <v>0</v>
      </c>
      <c r="H23" s="9">
        <f>G23-G22</f>
        <v>0</v>
      </c>
      <c r="I23" s="22">
        <f>AVERAGE(D16:D23)/B23*100</f>
        <v>-76.334269662921344</v>
      </c>
      <c r="J23">
        <f>I23/D23*100</f>
        <v>50.889513108614224</v>
      </c>
      <c r="K23">
        <f>8*(LOG(2)/LOG(1+J23/100))</f>
        <v>13.47952913023339</v>
      </c>
    </row>
    <row r="24" spans="1:11" x14ac:dyDescent="0.2">
      <c r="A24" s="7">
        <f t="shared" si="0"/>
        <v>43895</v>
      </c>
      <c r="B24" s="16">
        <v>349</v>
      </c>
      <c r="C24" s="15">
        <f>LOG(B24)</f>
        <v>2.5428254269591797</v>
      </c>
      <c r="D24" s="9">
        <f>B24-B23</f>
        <v>-185</v>
      </c>
      <c r="E24" s="15" t="e">
        <f>LOG(D24)</f>
        <v>#NUM!</v>
      </c>
      <c r="F24" s="15">
        <f>AVERAGE(D21:D24)/B24 * 100</f>
        <v>-54.656160458452717</v>
      </c>
      <c r="G24" s="9">
        <v>0</v>
      </c>
      <c r="H24" s="9">
        <f>G24-G23</f>
        <v>0</v>
      </c>
      <c r="I24" s="22">
        <f>AVERAGE(D17:D24)/B24*100</f>
        <v>-97.170487106017191</v>
      </c>
      <c r="J24">
        <f>I24/D24*100</f>
        <v>52.524587624874151</v>
      </c>
      <c r="K24">
        <f>8*(LOG(2)/LOG(1+J24/100))</f>
        <v>13.135386773736057</v>
      </c>
    </row>
    <row r="25" spans="1:11" x14ac:dyDescent="0.2">
      <c r="A25" s="7">
        <f t="shared" si="0"/>
        <v>43894</v>
      </c>
      <c r="B25" s="16">
        <v>240</v>
      </c>
      <c r="C25" s="15">
        <f>LOG(B25)</f>
        <v>2.3802112417116059</v>
      </c>
      <c r="D25" s="9">
        <f>B25-B24</f>
        <v>-109</v>
      </c>
      <c r="E25" s="15" t="e">
        <f>LOG(D25)</f>
        <v>#NUM!</v>
      </c>
      <c r="F25" s="15">
        <f>AVERAGE(D22:D25)/B25 * 100</f>
        <v>-63.229166666666671</v>
      </c>
      <c r="G25" s="9">
        <v>0</v>
      </c>
      <c r="H25" s="9">
        <f>G25-G24</f>
        <v>0</v>
      </c>
      <c r="I25" s="22">
        <f>AVERAGE(D18:D25)/B25*100</f>
        <v>-110.88541666666667</v>
      </c>
      <c r="J25">
        <f>I25/D25*100</f>
        <v>101.72974006116209</v>
      </c>
      <c r="K25">
        <f>8*(LOG(2)/LOG(1+J25/100))</f>
        <v>7.9018293369596897</v>
      </c>
    </row>
    <row r="26" spans="1:11" x14ac:dyDescent="0.2">
      <c r="A26" s="7">
        <f t="shared" si="0"/>
        <v>43893</v>
      </c>
      <c r="B26" s="16">
        <v>188</v>
      </c>
      <c r="C26" s="15">
        <f>LOG(B26)</f>
        <v>2.27415784926368</v>
      </c>
      <c r="D26" s="9">
        <f>B26-B25</f>
        <v>-52</v>
      </c>
      <c r="E26" s="15" t="e">
        <f>LOG(D26)</f>
        <v>#NUM!</v>
      </c>
      <c r="F26" s="15">
        <f>AVERAGE(D23:D26)/B26 * 100</f>
        <v>-65.957446808510639</v>
      </c>
      <c r="G26" s="9">
        <v>0</v>
      </c>
      <c r="H26" s="9">
        <f>G26-G25</f>
        <v>0</v>
      </c>
      <c r="I26" s="22">
        <f>AVERAGE(D19:D26)/B26*100</f>
        <v>-112.7659574468085</v>
      </c>
      <c r="J26">
        <f>I26/D26*100</f>
        <v>216.85761047463171</v>
      </c>
      <c r="K26">
        <f>8*(LOG(2)/LOG(1+J26/100))</f>
        <v>4.8081700402556429</v>
      </c>
    </row>
    <row r="27" spans="1:11" x14ac:dyDescent="0.2">
      <c r="A27" s="7">
        <f t="shared" si="0"/>
        <v>43892</v>
      </c>
      <c r="B27" s="16">
        <v>150</v>
      </c>
      <c r="C27" s="15">
        <f>LOG(B27)</f>
        <v>2.1760912590556813</v>
      </c>
      <c r="D27" s="9">
        <f>B27-B26</f>
        <v>-38</v>
      </c>
      <c r="E27" s="15" t="e">
        <f>LOG(D27)</f>
        <v>#NUM!</v>
      </c>
      <c r="F27" s="15">
        <f>AVERAGE(D24:D27)/B27 * 100</f>
        <v>-64</v>
      </c>
      <c r="G27" s="9">
        <v>0</v>
      </c>
      <c r="H27" s="9">
        <f>G27-G26</f>
        <v>0</v>
      </c>
      <c r="I27" s="22">
        <f>AVERAGE(D20:D27)/B27*100</f>
        <v>-109.16666666666666</v>
      </c>
      <c r="J27">
        <f>I27/D27*100</f>
        <v>287.28070175438597</v>
      </c>
      <c r="K27">
        <f>8*(LOG(2)/LOG(1+J27/100))</f>
        <v>4.0954661064228706</v>
      </c>
    </row>
    <row r="28" spans="1:11" x14ac:dyDescent="0.2">
      <c r="A28" s="7">
        <f t="shared" si="0"/>
        <v>43891</v>
      </c>
      <c r="B28" s="16">
        <v>117</v>
      </c>
      <c r="C28" s="15">
        <f>LOG(B28)</f>
        <v>2.0681858617461617</v>
      </c>
      <c r="D28" s="9">
        <f>B28-B27</f>
        <v>-33</v>
      </c>
      <c r="E28" s="15" t="e">
        <f>LOG(D28)</f>
        <v>#NUM!</v>
      </c>
      <c r="F28" s="15">
        <f>AVERAGE(D25:D28)/B28 * 100</f>
        <v>-49.572649572649574</v>
      </c>
      <c r="G28" s="9">
        <v>0</v>
      </c>
      <c r="H28" s="9">
        <f>G28-G27</f>
        <v>0</v>
      </c>
      <c r="I28" s="22">
        <f>AVERAGE(D21:D28)/B28*100</f>
        <v>-106.30341880341881</v>
      </c>
      <c r="J28">
        <f>I28/D28*100</f>
        <v>322.13157213157217</v>
      </c>
      <c r="K28">
        <f>8*(LOG(2)/LOG(1+J28/100))</f>
        <v>3.8504249752121527</v>
      </c>
    </row>
    <row r="29" spans="1:11" x14ac:dyDescent="0.2">
      <c r="A29" s="7">
        <f t="shared" si="0"/>
        <v>43890</v>
      </c>
      <c r="B29" s="16">
        <v>66</v>
      </c>
      <c r="C29" s="15">
        <f>LOG(B29)</f>
        <v>1.8195439355418688</v>
      </c>
      <c r="D29" s="9">
        <f>B29-B28</f>
        <v>-51</v>
      </c>
      <c r="E29" s="15" t="e">
        <f>LOG(D29)</f>
        <v>#NUM!</v>
      </c>
      <c r="F29" s="15">
        <f>AVERAGE(D26:D29)/B29 * 100</f>
        <v>-65.909090909090907</v>
      </c>
      <c r="G29" s="9">
        <v>0</v>
      </c>
      <c r="H29" s="9">
        <f>G29-G28</f>
        <v>0</v>
      </c>
      <c r="I29" s="22" t="e">
        <f>AVERAGE(#REF!)/B29*100</f>
        <v>#REF!</v>
      </c>
      <c r="J29" t="e">
        <f>I29/D29*100</f>
        <v>#REF!</v>
      </c>
      <c r="K29" t="e">
        <f>8*(LOG(2)/LOG(1+J29/100))</f>
        <v>#REF!</v>
      </c>
    </row>
    <row r="30" spans="1:11" x14ac:dyDescent="0.2">
      <c r="A30" s="7">
        <f t="shared" si="0"/>
        <v>43889</v>
      </c>
      <c r="B30" s="16">
        <v>53</v>
      </c>
      <c r="C30" s="15">
        <f>LOG(B30)</f>
        <v>1.7242758696007889</v>
      </c>
      <c r="D30" s="9">
        <f>B30-B29</f>
        <v>-13</v>
      </c>
      <c r="E30" s="15" t="e">
        <f>LOG(D30)</f>
        <v>#NUM!</v>
      </c>
      <c r="F30" s="15">
        <f>AVERAGE(D27:D30)/B30 * 100</f>
        <v>-63.679245283018872</v>
      </c>
      <c r="G30" s="9">
        <v>0</v>
      </c>
      <c r="H30" s="9">
        <f>G30-G29</f>
        <v>0</v>
      </c>
      <c r="I30" s="22" t="e">
        <f>AVERAGE(#REF!)/B30*100</f>
        <v>#REF!</v>
      </c>
      <c r="J30" t="e">
        <f>I30/D30*100</f>
        <v>#REF!</v>
      </c>
      <c r="K30" t="e">
        <f>8*(LOG(2)/LOG(1+J30/100))</f>
        <v>#REF!</v>
      </c>
    </row>
    <row r="31" spans="1:11" x14ac:dyDescent="0.2">
      <c r="A31" s="7">
        <f t="shared" si="0"/>
        <v>43888</v>
      </c>
      <c r="B31" s="16">
        <v>26</v>
      </c>
      <c r="C31" s="15">
        <f>LOG(B31)</f>
        <v>1.414973347970818</v>
      </c>
      <c r="D31" s="9">
        <f>B31-B30</f>
        <v>-27</v>
      </c>
      <c r="E31" s="15" t="e">
        <f>LOG(D31)</f>
        <v>#NUM!</v>
      </c>
      <c r="F31" s="15">
        <f>AVERAGE(D28:D31)/B31 * 100</f>
        <v>-119.23076923076923</v>
      </c>
      <c r="G31" s="9">
        <v>0</v>
      </c>
      <c r="H31" s="9">
        <f>G31-G30</f>
        <v>0</v>
      </c>
      <c r="I31" s="22" t="e">
        <f>AVERAGE(#REF!)/B31*100</f>
        <v>#REF!</v>
      </c>
      <c r="J31" t="e">
        <f>I31/D31*100</f>
        <v>#REF!</v>
      </c>
      <c r="K31" t="e">
        <f>8*(LOG(2)/LOG(1+J31/100))</f>
        <v>#REF!</v>
      </c>
    </row>
    <row r="32" spans="1:11" x14ac:dyDescent="0.2">
      <c r="A32" s="7">
        <f t="shared" si="0"/>
        <v>43887</v>
      </c>
      <c r="B32" s="16">
        <v>21</v>
      </c>
      <c r="C32" s="15">
        <f>LOG(B32)</f>
        <v>1.3222192947339193</v>
      </c>
      <c r="D32" s="9">
        <f>B32-B31</f>
        <v>-5</v>
      </c>
      <c r="E32" s="15" t="e">
        <f>LOG(D32)</f>
        <v>#NUM!</v>
      </c>
      <c r="F32" s="15">
        <f>AVERAGE(D29:D32)/B32 * 100</f>
        <v>-114.28571428571428</v>
      </c>
      <c r="G32" s="9">
        <v>0</v>
      </c>
      <c r="H32" s="9">
        <f>G32-G31</f>
        <v>0</v>
      </c>
      <c r="I32" s="22" t="e">
        <f>AVERAGE(#REF!)/B32*100</f>
        <v>#REF!</v>
      </c>
      <c r="J32" t="e">
        <f>I32/D32*100</f>
        <v>#REF!</v>
      </c>
      <c r="K32" t="e">
        <f>8*(LOG(2)/LOG(1+J32/100))</f>
        <v>#REF!</v>
      </c>
    </row>
    <row r="33" spans="1:11" x14ac:dyDescent="0.2">
      <c r="A33" s="7">
        <f>A34+1</f>
        <v>43886</v>
      </c>
      <c r="B33" s="16">
        <v>18</v>
      </c>
      <c r="C33" s="15">
        <f>LOG(B33)</f>
        <v>1.255272505103306</v>
      </c>
      <c r="D33" s="9">
        <f>B33-B32</f>
        <v>-3</v>
      </c>
      <c r="E33" s="15" t="e">
        <f>LOG(D33)</f>
        <v>#NUM!</v>
      </c>
      <c r="F33" s="15">
        <f>AVERAGE(D32:D33)/B33 * 100</f>
        <v>-22.222222222222221</v>
      </c>
      <c r="G33" s="9">
        <v>0</v>
      </c>
      <c r="H33" s="9">
        <f>G33-G32</f>
        <v>0</v>
      </c>
      <c r="I33" s="22" t="e">
        <f>AVERAGE(#REF!)/B33*100</f>
        <v>#REF!</v>
      </c>
      <c r="J33" t="e">
        <f>I33/D33*100</f>
        <v>#REF!</v>
      </c>
      <c r="K33" t="e">
        <f>8*(LOG(2)/LOG(1+J33/100))</f>
        <v>#REF!</v>
      </c>
    </row>
    <row r="34" spans="1:11" x14ac:dyDescent="0.2">
      <c r="A34" s="21">
        <v>43885</v>
      </c>
      <c r="B34" s="16">
        <v>16</v>
      </c>
      <c r="C34" s="15">
        <f>LOG(B34)</f>
        <v>1.2041199826559248</v>
      </c>
      <c r="D34" s="16">
        <v>16</v>
      </c>
      <c r="E34" s="15">
        <f>LOG(D34)</f>
        <v>1.2041199826559248</v>
      </c>
      <c r="F34" s="15">
        <f>AVERAGE(D34)/B34 * 100</f>
        <v>100</v>
      </c>
      <c r="G34" s="9">
        <v>0</v>
      </c>
      <c r="H34" s="9">
        <v>0</v>
      </c>
      <c r="I34" s="22" t="e">
        <f>AVERAGE(#REF!)/B34*100</f>
        <v>#REF!</v>
      </c>
      <c r="J34" t="e">
        <f>I34/D34*100</f>
        <v>#REF!</v>
      </c>
      <c r="K34" t="e">
        <f>8*(LOG(2)/LOG(1+J34/100))</f>
        <v>#REF!</v>
      </c>
    </row>
  </sheetData>
  <sortState xmlns:xlrd2="http://schemas.microsoft.com/office/spreadsheetml/2017/richdata2" ref="A2:K34">
    <sortCondition descending="1" ref="A2:A3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FC9F-CFDD-1A46-A142-F6002EC39A06}">
  <dimension ref="A1:N52"/>
  <sheetViews>
    <sheetView workbookViewId="0">
      <selection activeCell="G3" sqref="G3"/>
    </sheetView>
  </sheetViews>
  <sheetFormatPr baseColWidth="10" defaultRowHeight="16" x14ac:dyDescent="0.2"/>
  <cols>
    <col min="1" max="1" width="10.83203125" style="1"/>
    <col min="2" max="2" width="12.33203125" style="23" bestFit="1" customWidth="1"/>
    <col min="3" max="3" width="26.1640625" style="22" bestFit="1" customWidth="1"/>
    <col min="4" max="4" width="12.6640625" bestFit="1" customWidth="1"/>
    <col min="5" max="5" width="17" style="22" bestFit="1" customWidth="1"/>
    <col min="6" max="6" width="12.6640625" bestFit="1" customWidth="1"/>
    <col min="7" max="7" width="26.6640625" style="22" bestFit="1" customWidth="1"/>
    <col min="8" max="8" width="13" bestFit="1" customWidth="1"/>
    <col min="9" max="9" width="17.33203125" style="22" bestFit="1" customWidth="1"/>
    <col min="10" max="10" width="12.33203125" bestFit="1" customWidth="1"/>
    <col min="11" max="11" width="26.1640625" style="22" bestFit="1" customWidth="1"/>
    <col min="12" max="12" width="12.6640625" bestFit="1" customWidth="1"/>
    <col min="13" max="13" width="17" style="22" bestFit="1" customWidth="1"/>
  </cols>
  <sheetData>
    <row r="1" spans="1:14" x14ac:dyDescent="0.2">
      <c r="A1" s="1" t="s">
        <v>0</v>
      </c>
      <c r="B1" s="23" t="s">
        <v>43</v>
      </c>
      <c r="C1" s="22" t="s">
        <v>49</v>
      </c>
      <c r="D1" t="s">
        <v>44</v>
      </c>
      <c r="E1" s="22" t="s">
        <v>50</v>
      </c>
      <c r="F1" t="s">
        <v>45</v>
      </c>
      <c r="G1" s="22" t="s">
        <v>51</v>
      </c>
      <c r="H1" t="s">
        <v>46</v>
      </c>
      <c r="I1" s="22" t="s">
        <v>52</v>
      </c>
      <c r="J1" t="s">
        <v>47</v>
      </c>
      <c r="K1" s="22" t="s">
        <v>53</v>
      </c>
      <c r="L1" t="s">
        <v>48</v>
      </c>
      <c r="M1" s="22" t="s">
        <v>54</v>
      </c>
    </row>
    <row r="2" spans="1:14" x14ac:dyDescent="0.2">
      <c r="A2" s="1">
        <f ca="1">TODAY()</f>
        <v>43919</v>
      </c>
    </row>
    <row r="3" spans="1:14" x14ac:dyDescent="0.2">
      <c r="A3" s="1">
        <f ca="1">A2-1</f>
        <v>43918</v>
      </c>
      <c r="B3" s="9">
        <v>1159</v>
      </c>
      <c r="C3" s="8">
        <f>LOG10(SUM(B3:B9))</f>
        <v>3.7875313161272341</v>
      </c>
      <c r="D3" s="10">
        <v>9762</v>
      </c>
      <c r="E3" s="24">
        <f>LOG10(D3)</f>
        <v>3.9895388033205026</v>
      </c>
      <c r="F3" s="18">
        <v>362</v>
      </c>
      <c r="G3" s="26">
        <f>LOG10(SUM(F3:F9))</f>
        <v>3.3602146132953523</v>
      </c>
      <c r="H3" s="14">
        <v>3167</v>
      </c>
      <c r="I3" s="15">
        <f>LOG10(H3)</f>
        <v>3.5006480633719121</v>
      </c>
      <c r="J3">
        <v>6294</v>
      </c>
      <c r="K3" s="22">
        <f>LOG10(SUM(J3:J9))</f>
        <v>4.5040628826786921</v>
      </c>
      <c r="L3" s="5">
        <v>48582</v>
      </c>
      <c r="M3" s="27">
        <f>LOG10(L3)</f>
        <v>4.6864753896598224</v>
      </c>
      <c r="N3" s="25"/>
    </row>
    <row r="4" spans="1:14" x14ac:dyDescent="0.2">
      <c r="A4" s="1">
        <f t="shared" ref="A4:A52" ca="1" si="0">A3-1</f>
        <v>43917</v>
      </c>
      <c r="B4" s="9">
        <v>1172</v>
      </c>
      <c r="C4" s="8">
        <f t="shared" ref="C4:C33" si="1">LOG10(SUM(B4:B10))</f>
        <v>3.7488854400095168</v>
      </c>
      <c r="D4" s="10">
        <v>8603</v>
      </c>
      <c r="E4" s="24">
        <f t="shared" ref="E4:E33" si="2">LOG10(D4)</f>
        <v>3.9346499229007108</v>
      </c>
      <c r="F4" s="18">
        <v>374</v>
      </c>
      <c r="G4" s="26">
        <f t="shared" ref="G4:G52" si="3">LOG10(SUM(F4:F10))</f>
        <v>3.3218054838575393</v>
      </c>
      <c r="H4" s="14">
        <v>2805</v>
      </c>
      <c r="I4" s="15">
        <f t="shared" ref="I4:I52" si="4">LOG10(H4)</f>
        <v>3.4479328655921804</v>
      </c>
      <c r="J4">
        <v>5780</v>
      </c>
      <c r="K4" s="22">
        <f t="shared" ref="K4:K52" si="5">LOG10(SUM(J4:J10))</f>
        <v>4.452261904093934</v>
      </c>
      <c r="L4" s="9">
        <v>42288</v>
      </c>
      <c r="M4" s="27">
        <f t="shared" ref="M4:M52" si="6">LOG10(L4)</f>
        <v>4.6262171457876349</v>
      </c>
    </row>
    <row r="5" spans="1:14" x14ac:dyDescent="0.2">
      <c r="A5" s="1">
        <f t="shared" ca="1" si="0"/>
        <v>43916</v>
      </c>
      <c r="B5" s="6">
        <v>1019</v>
      </c>
      <c r="C5" s="8">
        <f t="shared" si="1"/>
        <v>3.696443763138999</v>
      </c>
      <c r="D5" s="10">
        <v>7431</v>
      </c>
      <c r="E5" s="24">
        <f t="shared" si="2"/>
        <v>3.8710472613054994</v>
      </c>
      <c r="F5" s="18">
        <v>285</v>
      </c>
      <c r="G5" s="26">
        <f t="shared" si="3"/>
        <v>3.2704459080179626</v>
      </c>
      <c r="H5" s="14">
        <v>2431</v>
      </c>
      <c r="I5" s="15">
        <f t="shared" si="4"/>
        <v>3.3857849588433355</v>
      </c>
      <c r="J5">
        <v>4954</v>
      </c>
      <c r="K5" s="22">
        <f t="shared" si="5"/>
        <v>4.406693433796212</v>
      </c>
      <c r="L5" s="5">
        <v>36508</v>
      </c>
      <c r="M5" s="27">
        <f t="shared" si="6"/>
        <v>4.5623880418581058</v>
      </c>
    </row>
    <row r="6" spans="1:14" x14ac:dyDescent="0.2">
      <c r="A6" s="1">
        <f t="shared" ca="1" si="0"/>
        <v>43915</v>
      </c>
      <c r="B6" s="11">
        <v>852</v>
      </c>
      <c r="C6" s="8">
        <f t="shared" si="1"/>
        <v>3.6395860866734266</v>
      </c>
      <c r="D6" s="11">
        <v>6412</v>
      </c>
      <c r="E6" s="24">
        <f t="shared" si="2"/>
        <v>3.8069935136821074</v>
      </c>
      <c r="F6" s="18">
        <v>430</v>
      </c>
      <c r="G6" s="26">
        <f t="shared" si="3"/>
        <v>3.2286569581089353</v>
      </c>
      <c r="H6" s="14">
        <v>2146</v>
      </c>
      <c r="I6" s="15">
        <f t="shared" si="4"/>
        <v>3.3316297176299323</v>
      </c>
      <c r="J6">
        <v>4118</v>
      </c>
      <c r="K6" s="22">
        <f t="shared" si="5"/>
        <v>4.3683984665792499</v>
      </c>
      <c r="L6" s="5">
        <v>31554</v>
      </c>
      <c r="M6" s="27">
        <f t="shared" si="6"/>
        <v>4.4990544211971013</v>
      </c>
    </row>
    <row r="7" spans="1:14" x14ac:dyDescent="0.2">
      <c r="A7" s="1">
        <f t="shared" ca="1" si="0"/>
        <v>43914</v>
      </c>
      <c r="B7" s="11">
        <v>811</v>
      </c>
      <c r="C7" s="8">
        <f t="shared" si="1"/>
        <v>3.586024382386976</v>
      </c>
      <c r="D7" s="11">
        <v>5560</v>
      </c>
      <c r="E7" s="24">
        <f t="shared" si="2"/>
        <v>3.7450747915820575</v>
      </c>
      <c r="F7" s="18">
        <v>364</v>
      </c>
      <c r="G7" s="26">
        <f t="shared" si="3"/>
        <v>3.1271047983648077</v>
      </c>
      <c r="H7" s="14">
        <v>1716</v>
      </c>
      <c r="I7" s="15">
        <f t="shared" si="4"/>
        <v>3.2345172835126865</v>
      </c>
      <c r="J7">
        <v>4764</v>
      </c>
      <c r="K7" s="22">
        <f t="shared" si="5"/>
        <v>4.3070679506612981</v>
      </c>
      <c r="L7" s="16">
        <v>27436</v>
      </c>
      <c r="M7" s="27">
        <f t="shared" si="6"/>
        <v>4.4383207941864491</v>
      </c>
    </row>
    <row r="8" spans="1:14" x14ac:dyDescent="0.2">
      <c r="A8" s="1">
        <f t="shared" ca="1" si="0"/>
        <v>43913</v>
      </c>
      <c r="B8" s="9">
        <v>545</v>
      </c>
      <c r="C8" s="8">
        <f t="shared" si="1"/>
        <v>3.5232260419657009</v>
      </c>
      <c r="D8" s="10">
        <v>4749</v>
      </c>
      <c r="E8" s="24">
        <f t="shared" si="2"/>
        <v>3.6766021695820181</v>
      </c>
      <c r="F8" s="18">
        <v>281</v>
      </c>
      <c r="G8" s="26">
        <f t="shared" si="3"/>
        <v>3.022840610876528</v>
      </c>
      <c r="H8" s="16">
        <v>1352</v>
      </c>
      <c r="I8" s="15">
        <f t="shared" si="4"/>
        <v>3.1309766916056172</v>
      </c>
      <c r="J8">
        <v>4062</v>
      </c>
      <c r="K8" s="22">
        <f t="shared" si="5"/>
        <v>4.2216749970707692</v>
      </c>
      <c r="L8" s="16">
        <v>22672</v>
      </c>
      <c r="M8" s="27">
        <f t="shared" si="6"/>
        <v>4.3554898329033849</v>
      </c>
    </row>
    <row r="9" spans="1:14" x14ac:dyDescent="0.2">
      <c r="A9" s="1">
        <f t="shared" ca="1" si="0"/>
        <v>43912</v>
      </c>
      <c r="B9" s="11">
        <v>573</v>
      </c>
      <c r="C9" s="8">
        <f t="shared" si="1"/>
        <v>3.4869968884318228</v>
      </c>
      <c r="D9" s="11">
        <v>4204</v>
      </c>
      <c r="E9" s="24">
        <f t="shared" si="2"/>
        <v>3.6236627073562047</v>
      </c>
      <c r="F9" s="18">
        <v>196</v>
      </c>
      <c r="G9" s="26">
        <f t="shared" si="3"/>
        <v>2.9153998352122699</v>
      </c>
      <c r="H9" s="16">
        <v>1071</v>
      </c>
      <c r="I9" s="15">
        <f t="shared" si="4"/>
        <v>3.0297894708318558</v>
      </c>
      <c r="J9">
        <v>1948</v>
      </c>
      <c r="K9" s="22">
        <f t="shared" si="5"/>
        <v>4.1389970140326362</v>
      </c>
      <c r="L9" s="16">
        <v>18610</v>
      </c>
      <c r="M9" s="27">
        <f t="shared" si="6"/>
        <v>4.2697463731307668</v>
      </c>
    </row>
    <row r="10" spans="1:14" x14ac:dyDescent="0.2">
      <c r="A10" s="1">
        <f t="shared" ca="1" si="0"/>
        <v>43911</v>
      </c>
      <c r="B10" s="9">
        <v>637</v>
      </c>
      <c r="C10" s="8">
        <f t="shared" si="1"/>
        <v>3.4268364538035079</v>
      </c>
      <c r="D10" s="10">
        <v>3631</v>
      </c>
      <c r="E10" s="24">
        <f t="shared" si="2"/>
        <v>3.5600262489128922</v>
      </c>
      <c r="F10" s="18">
        <v>168</v>
      </c>
      <c r="G10" s="26">
        <f t="shared" si="3"/>
        <v>2.8305886686851442</v>
      </c>
      <c r="H10" s="16">
        <v>875</v>
      </c>
      <c r="I10" s="15">
        <f t="shared" si="4"/>
        <v>2.9420080530223132</v>
      </c>
      <c r="J10">
        <v>2705</v>
      </c>
      <c r="K10" s="22">
        <f t="shared" si="5"/>
        <v>4.1094773009587353</v>
      </c>
      <c r="L10" s="16">
        <v>16662</v>
      </c>
      <c r="M10" s="27">
        <f t="shared" si="6"/>
        <v>4.2217271301339014</v>
      </c>
    </row>
    <row r="11" spans="1:14" x14ac:dyDescent="0.2">
      <c r="A11" s="1">
        <f t="shared" ca="1" si="0"/>
        <v>43910</v>
      </c>
      <c r="B11" s="11">
        <v>534</v>
      </c>
      <c r="C11" s="8">
        <f t="shared" si="1"/>
        <v>3.3404441148401185</v>
      </c>
      <c r="D11" s="11">
        <v>2994</v>
      </c>
      <c r="E11" s="24">
        <f t="shared" si="2"/>
        <v>3.4762517960070336</v>
      </c>
      <c r="F11" s="18">
        <v>140</v>
      </c>
      <c r="G11" s="26">
        <f t="shared" si="3"/>
        <v>2.7411515988517849</v>
      </c>
      <c r="H11" s="16">
        <v>707</v>
      </c>
      <c r="I11" s="15">
        <f t="shared" si="4"/>
        <v>2.8494194137968996</v>
      </c>
      <c r="J11">
        <v>2958</v>
      </c>
      <c r="K11" s="22">
        <f t="shared" si="5"/>
        <v>4.0372272345822742</v>
      </c>
      <c r="L11" s="16">
        <v>13957</v>
      </c>
      <c r="M11" s="27">
        <f t="shared" si="6"/>
        <v>4.1447920784977148</v>
      </c>
    </row>
    <row r="12" spans="1:14" x14ac:dyDescent="0.2">
      <c r="A12" s="1">
        <f t="shared" ca="1" si="0"/>
        <v>43909</v>
      </c>
      <c r="B12" s="11">
        <v>409</v>
      </c>
      <c r="C12" s="8">
        <f t="shared" si="1"/>
        <v>3.2662316966898932</v>
      </c>
      <c r="D12" s="11">
        <v>2460</v>
      </c>
      <c r="E12" s="24">
        <f t="shared" si="2"/>
        <v>3.3909351071033793</v>
      </c>
      <c r="F12" s="18">
        <v>114</v>
      </c>
      <c r="G12" s="26">
        <f t="shared" si="3"/>
        <v>2.6434526764861874</v>
      </c>
      <c r="H12" s="16">
        <v>567</v>
      </c>
      <c r="I12" s="15">
        <f t="shared" si="4"/>
        <v>2.7535830588929064</v>
      </c>
      <c r="J12">
        <v>2801</v>
      </c>
      <c r="K12" s="22">
        <f t="shared" si="5"/>
        <v>3.9360107957152097</v>
      </c>
      <c r="L12" s="16">
        <v>10999</v>
      </c>
      <c r="M12" s="27">
        <f t="shared" si="6"/>
        <v>4.0413532020469747</v>
      </c>
    </row>
    <row r="13" spans="1:14" x14ac:dyDescent="0.2">
      <c r="A13" s="1">
        <f t="shared" ca="1" si="0"/>
        <v>43908</v>
      </c>
      <c r="B13" s="9">
        <v>346</v>
      </c>
      <c r="C13" s="8">
        <f t="shared" si="1"/>
        <v>3.1897709563468739</v>
      </c>
      <c r="D13" s="10">
        <v>2051</v>
      </c>
      <c r="E13" s="24">
        <f t="shared" si="2"/>
        <v>3.3119656603683665</v>
      </c>
      <c r="F13" s="18">
        <v>77</v>
      </c>
      <c r="G13" s="26">
        <f t="shared" si="3"/>
        <v>2.5327543789924976</v>
      </c>
      <c r="H13" s="16">
        <v>453</v>
      </c>
      <c r="I13" s="15">
        <f t="shared" si="4"/>
        <v>2.6560982020128319</v>
      </c>
      <c r="J13">
        <v>1042</v>
      </c>
      <c r="K13" s="22">
        <f t="shared" si="5"/>
        <v>3.8003045775561985</v>
      </c>
      <c r="L13" s="16">
        <v>8198</v>
      </c>
      <c r="M13" s="27">
        <f t="shared" si="6"/>
        <v>3.9137079139804829</v>
      </c>
    </row>
    <row r="14" spans="1:14" x14ac:dyDescent="0.2">
      <c r="A14" s="1">
        <f t="shared" ca="1" si="0"/>
        <v>43907</v>
      </c>
      <c r="B14" s="10">
        <v>292</v>
      </c>
      <c r="C14" s="8">
        <f t="shared" si="1"/>
        <v>3.1215598441875008</v>
      </c>
      <c r="D14" s="10">
        <v>1705</v>
      </c>
      <c r="E14" s="24">
        <f t="shared" si="2"/>
        <v>3.2317243833285163</v>
      </c>
      <c r="F14" s="18">
        <v>78</v>
      </c>
      <c r="G14" s="26">
        <f t="shared" si="3"/>
        <v>2.4533183400470375</v>
      </c>
      <c r="H14" s="17">
        <v>376</v>
      </c>
      <c r="I14" s="15">
        <f t="shared" si="4"/>
        <v>2.5751878449276608</v>
      </c>
      <c r="J14">
        <v>1144</v>
      </c>
      <c r="K14" s="22">
        <f t="shared" si="5"/>
        <v>3.7555699806287999</v>
      </c>
      <c r="L14" s="16">
        <v>7156</v>
      </c>
      <c r="M14" s="27">
        <f t="shared" si="6"/>
        <v>3.8546703318953353</v>
      </c>
    </row>
    <row r="15" spans="1:14" x14ac:dyDescent="0.2">
      <c r="A15" s="1">
        <f t="shared" ca="1" si="0"/>
        <v>43906</v>
      </c>
      <c r="B15" s="10">
        <v>278</v>
      </c>
      <c r="C15" s="8">
        <f t="shared" si="1"/>
        <v>3.0382226383687185</v>
      </c>
      <c r="D15" s="10">
        <v>1413</v>
      </c>
      <c r="E15" s="24">
        <f t="shared" si="2"/>
        <v>3.1501421618485588</v>
      </c>
      <c r="F15" s="18">
        <v>50</v>
      </c>
      <c r="G15" s="26">
        <f t="shared" si="3"/>
        <v>2.3384564936046046</v>
      </c>
      <c r="H15" s="16">
        <v>298</v>
      </c>
      <c r="I15" s="15">
        <f t="shared" si="4"/>
        <v>2.4742162640762553</v>
      </c>
      <c r="J15">
        <v>1174</v>
      </c>
      <c r="K15" s="22">
        <f t="shared" si="5"/>
        <v>3.6901960800285138</v>
      </c>
      <c r="L15" s="16">
        <v>6012</v>
      </c>
      <c r="M15" s="27">
        <f t="shared" si="6"/>
        <v>3.7790189719148706</v>
      </c>
    </row>
    <row r="16" spans="1:14" x14ac:dyDescent="0.2">
      <c r="A16" s="1">
        <f t="shared" ca="1" si="0"/>
        <v>43905</v>
      </c>
      <c r="B16" s="10">
        <v>176</v>
      </c>
      <c r="C16" s="8">
        <f t="shared" si="1"/>
        <v>2.9395192526186187</v>
      </c>
      <c r="D16" s="10">
        <v>1135</v>
      </c>
      <c r="E16" s="24">
        <f t="shared" si="2"/>
        <v>3.0549958615291417</v>
      </c>
      <c r="F16" s="18">
        <v>50</v>
      </c>
      <c r="G16" s="26">
        <f t="shared" si="3"/>
        <v>2.2430380486862944</v>
      </c>
      <c r="H16" s="16">
        <v>248</v>
      </c>
      <c r="I16" s="15">
        <f t="shared" si="4"/>
        <v>2.3944516808262164</v>
      </c>
      <c r="J16">
        <v>1043</v>
      </c>
      <c r="K16" s="22">
        <f t="shared" si="5"/>
        <v>3.6010817277840235</v>
      </c>
      <c r="L16" s="16">
        <v>4838</v>
      </c>
      <c r="M16" s="27">
        <f t="shared" si="6"/>
        <v>3.6846658640258609</v>
      </c>
    </row>
    <row r="17" spans="1:13" x14ac:dyDescent="0.2">
      <c r="A17" s="1">
        <f t="shared" ca="1" si="0"/>
        <v>43904</v>
      </c>
      <c r="B17" s="10">
        <v>155</v>
      </c>
      <c r="C17" s="8">
        <f t="shared" si="1"/>
        <v>2.8870543780509568</v>
      </c>
      <c r="D17" s="10">
        <v>959</v>
      </c>
      <c r="E17" s="24">
        <f t="shared" si="2"/>
        <v>2.9818186071706636</v>
      </c>
      <c r="F17" s="18">
        <v>42</v>
      </c>
      <c r="G17" s="26">
        <f t="shared" si="3"/>
        <v>2.1303337684950061</v>
      </c>
      <c r="H17" s="16">
        <v>198</v>
      </c>
      <c r="I17" s="15">
        <f t="shared" si="4"/>
        <v>2.2966651902615309</v>
      </c>
      <c r="J17">
        <v>733</v>
      </c>
      <c r="K17" s="22">
        <f t="shared" si="5"/>
        <v>3.4929000111087034</v>
      </c>
      <c r="L17" s="16">
        <v>3795</v>
      </c>
      <c r="M17" s="27">
        <f t="shared" si="6"/>
        <v>3.5792117802314993</v>
      </c>
    </row>
    <row r="18" spans="1:13" x14ac:dyDescent="0.2">
      <c r="A18" s="1">
        <f t="shared" ca="1" si="0"/>
        <v>43903</v>
      </c>
      <c r="B18" s="10">
        <v>190</v>
      </c>
      <c r="C18" s="8">
        <f t="shared" si="1"/>
        <v>2.8299466959416359</v>
      </c>
      <c r="D18" s="10">
        <v>804</v>
      </c>
      <c r="E18" s="24">
        <f t="shared" si="2"/>
        <v>2.9052560487484511</v>
      </c>
      <c r="F18" s="18">
        <v>29</v>
      </c>
      <c r="G18" s="26">
        <f t="shared" si="3"/>
        <v>1.9956351945975499</v>
      </c>
      <c r="H18" s="16">
        <v>156</v>
      </c>
      <c r="I18" s="15">
        <f t="shared" si="4"/>
        <v>2.1931245983544616</v>
      </c>
      <c r="J18">
        <v>693</v>
      </c>
      <c r="K18" s="22">
        <f t="shared" si="5"/>
        <v>3.4027770696103472</v>
      </c>
      <c r="L18" s="16">
        <v>3062</v>
      </c>
      <c r="M18" s="27">
        <f t="shared" si="6"/>
        <v>3.4860051863622421</v>
      </c>
    </row>
    <row r="19" spans="1:13" x14ac:dyDescent="0.2">
      <c r="A19" s="1">
        <f t="shared" ca="1" si="0"/>
        <v>43902</v>
      </c>
      <c r="B19" s="10">
        <v>111</v>
      </c>
      <c r="C19" s="8">
        <f t="shared" si="1"/>
        <v>2.7259116322950483</v>
      </c>
      <c r="D19" s="10">
        <v>614</v>
      </c>
      <c r="E19" s="24">
        <f t="shared" si="2"/>
        <v>2.7881683711411678</v>
      </c>
      <c r="F19" s="18">
        <v>15</v>
      </c>
      <c r="G19" s="26">
        <f t="shared" si="3"/>
        <v>1.8750612633917001</v>
      </c>
      <c r="H19" s="16">
        <v>127</v>
      </c>
      <c r="I19" s="15">
        <f t="shared" si="4"/>
        <v>2.1038037209559568</v>
      </c>
      <c r="J19">
        <v>485</v>
      </c>
      <c r="K19" s="22">
        <f t="shared" si="5"/>
        <v>3.3053513694466239</v>
      </c>
      <c r="L19" s="16">
        <v>2369</v>
      </c>
      <c r="M19" s="27">
        <f t="shared" si="6"/>
        <v>3.3745650607227651</v>
      </c>
    </row>
    <row r="20" spans="1:13" x14ac:dyDescent="0.2">
      <c r="A20" s="1">
        <f t="shared" ca="1" si="0"/>
        <v>43901</v>
      </c>
      <c r="B20" s="10">
        <v>121</v>
      </c>
      <c r="C20" s="8">
        <f t="shared" si="1"/>
        <v>2.667452952889954</v>
      </c>
      <c r="D20" s="10">
        <v>503</v>
      </c>
      <c r="E20" s="24">
        <f t="shared" si="2"/>
        <v>2.7015679850559273</v>
      </c>
      <c r="F20" s="18">
        <v>20</v>
      </c>
      <c r="G20" s="26">
        <f t="shared" si="3"/>
        <v>1.8512583487190752</v>
      </c>
      <c r="H20" s="17">
        <v>112</v>
      </c>
      <c r="I20" s="15">
        <f t="shared" si="4"/>
        <v>2.0492180226701815</v>
      </c>
      <c r="J20">
        <v>424</v>
      </c>
      <c r="K20" s="22">
        <f t="shared" si="5"/>
        <v>3.2159018132040318</v>
      </c>
      <c r="L20" s="16">
        <v>1884</v>
      </c>
      <c r="M20" s="27">
        <f t="shared" si="6"/>
        <v>3.2750808984568587</v>
      </c>
    </row>
    <row r="21" spans="1:13" x14ac:dyDescent="0.2">
      <c r="A21" s="1">
        <f t="shared" ca="1" si="0"/>
        <v>43900</v>
      </c>
      <c r="B21" s="10">
        <v>61</v>
      </c>
      <c r="C21" s="8">
        <f t="shared" si="1"/>
        <v>2.5550944485783194</v>
      </c>
      <c r="D21" s="10">
        <v>382</v>
      </c>
      <c r="E21" s="24">
        <f t="shared" si="2"/>
        <v>2.5820633629117089</v>
      </c>
      <c r="F21" s="18">
        <v>12</v>
      </c>
      <c r="G21" s="26">
        <f t="shared" si="3"/>
        <v>1.7708520116421442</v>
      </c>
      <c r="H21" s="16">
        <v>92</v>
      </c>
      <c r="I21" s="15">
        <f t="shared" si="4"/>
        <v>1.9637878273455553</v>
      </c>
      <c r="J21">
        <v>348</v>
      </c>
      <c r="K21" s="22">
        <f t="shared" si="5"/>
        <v>3.1044871113123951</v>
      </c>
      <c r="L21" s="16">
        <v>1460</v>
      </c>
      <c r="M21" s="27">
        <f t="shared" si="6"/>
        <v>3.1643528557844371</v>
      </c>
    </row>
    <row r="22" spans="1:13" x14ac:dyDescent="0.2">
      <c r="A22" s="1">
        <f t="shared" ca="1" si="0"/>
        <v>43899</v>
      </c>
      <c r="B22" s="10">
        <v>56</v>
      </c>
      <c r="C22" s="8">
        <f t="shared" si="1"/>
        <v>2.4828735836087539</v>
      </c>
      <c r="D22" s="10">
        <v>321</v>
      </c>
      <c r="E22" s="24">
        <f t="shared" si="2"/>
        <v>2.5065050324048719</v>
      </c>
      <c r="F22" s="18">
        <v>7</v>
      </c>
      <c r="G22" s="26">
        <f t="shared" si="3"/>
        <v>1.7075701760979363</v>
      </c>
      <c r="H22" s="16">
        <v>80</v>
      </c>
      <c r="I22" s="15">
        <f t="shared" si="4"/>
        <v>1.9030899869919435</v>
      </c>
      <c r="J22">
        <v>265</v>
      </c>
      <c r="K22" s="22">
        <f t="shared" si="5"/>
        <v>2.9831750720378132</v>
      </c>
      <c r="L22" s="16">
        <v>1112</v>
      </c>
      <c r="M22" s="27">
        <f t="shared" si="6"/>
        <v>3.0461047872460387</v>
      </c>
    </row>
    <row r="23" spans="1:13" x14ac:dyDescent="0.2">
      <c r="A23" s="1">
        <f t="shared" ca="1" si="0"/>
        <v>43898</v>
      </c>
      <c r="B23" s="10">
        <v>77</v>
      </c>
      <c r="C23" s="8">
        <f t="shared" si="1"/>
        <v>2.399673721481038</v>
      </c>
      <c r="D23" s="10">
        <v>265</v>
      </c>
      <c r="E23" s="24">
        <f t="shared" si="2"/>
        <v>2.4232458739368079</v>
      </c>
      <c r="F23" s="18">
        <v>10</v>
      </c>
      <c r="G23" s="26">
        <f t="shared" si="3"/>
        <v>1.6720978579357175</v>
      </c>
      <c r="H23" s="16">
        <v>73</v>
      </c>
      <c r="I23" s="15">
        <f t="shared" si="4"/>
        <v>1.8633228601204559</v>
      </c>
      <c r="J23">
        <v>163</v>
      </c>
      <c r="K23" s="22">
        <f t="shared" si="5"/>
        <v>2.8633228601204559</v>
      </c>
      <c r="L23" s="16">
        <v>847</v>
      </c>
      <c r="M23" s="27">
        <f t="shared" si="6"/>
        <v>2.9278834103307068</v>
      </c>
    </row>
    <row r="24" spans="1:13" x14ac:dyDescent="0.2">
      <c r="A24" s="1">
        <f t="shared" ca="1" si="0"/>
        <v>43897</v>
      </c>
      <c r="B24" s="10">
        <v>60</v>
      </c>
      <c r="C24" s="8">
        <f t="shared" si="1"/>
        <v>2.2430380486862944</v>
      </c>
      <c r="D24" s="10">
        <v>188</v>
      </c>
      <c r="E24" s="24">
        <f t="shared" si="2"/>
        <v>2.27415784926368</v>
      </c>
      <c r="F24" s="18">
        <v>6</v>
      </c>
      <c r="G24" s="26">
        <f t="shared" si="3"/>
        <v>1.5797835966168101</v>
      </c>
      <c r="H24" s="16">
        <v>63</v>
      </c>
      <c r="I24" s="15">
        <f t="shared" si="4"/>
        <v>1.7993405494535817</v>
      </c>
      <c r="J24">
        <v>150</v>
      </c>
      <c r="K24" s="22">
        <f t="shared" si="5"/>
        <v>2.7909884750888159</v>
      </c>
      <c r="L24" s="16">
        <v>684</v>
      </c>
      <c r="M24" s="27">
        <f t="shared" si="6"/>
        <v>2.8350561017201161</v>
      </c>
    </row>
    <row r="25" spans="1:13" x14ac:dyDescent="0.2">
      <c r="A25" s="1">
        <f t="shared" ca="1" si="0"/>
        <v>43896</v>
      </c>
      <c r="B25" s="10">
        <v>46</v>
      </c>
      <c r="C25" s="8">
        <f t="shared" si="1"/>
        <v>2.0644579892269186</v>
      </c>
      <c r="D25" s="10">
        <v>128</v>
      </c>
      <c r="E25" s="24">
        <f t="shared" si="2"/>
        <v>2.1072099696478683</v>
      </c>
      <c r="F25" s="18">
        <v>5</v>
      </c>
      <c r="G25" s="26">
        <f t="shared" si="3"/>
        <v>1.5314789170422551</v>
      </c>
      <c r="H25" s="16">
        <v>57</v>
      </c>
      <c r="I25" s="15">
        <f t="shared" si="4"/>
        <v>1.7558748556724915</v>
      </c>
      <c r="J25">
        <v>185</v>
      </c>
      <c r="K25" s="22">
        <f t="shared" si="5"/>
        <v>2.6821450763738319</v>
      </c>
      <c r="L25" s="16">
        <v>534</v>
      </c>
      <c r="M25" s="27">
        <f t="shared" si="6"/>
        <v>2.7275412570285562</v>
      </c>
    </row>
    <row r="26" spans="1:13" x14ac:dyDescent="0.2">
      <c r="A26" s="1">
        <f t="shared" ca="1" si="0"/>
        <v>43895</v>
      </c>
      <c r="B26" s="10">
        <v>44</v>
      </c>
      <c r="C26" s="8">
        <f t="shared" si="1"/>
        <v>1.8512583487190752</v>
      </c>
      <c r="D26" s="10">
        <v>82</v>
      </c>
      <c r="E26" s="24">
        <f t="shared" si="2"/>
        <v>1.9138138523837167</v>
      </c>
      <c r="F26" s="18">
        <v>11</v>
      </c>
      <c r="G26" s="26">
        <f t="shared" si="3"/>
        <v>1.4623979978989561</v>
      </c>
      <c r="H26" s="16">
        <v>52</v>
      </c>
      <c r="I26" s="15">
        <f t="shared" si="4"/>
        <v>1.7160033436347992</v>
      </c>
      <c r="J26">
        <v>109</v>
      </c>
      <c r="K26" s="22">
        <f t="shared" si="5"/>
        <v>2.509202522331103</v>
      </c>
      <c r="L26" s="16">
        <v>349</v>
      </c>
      <c r="M26" s="27">
        <f t="shared" si="6"/>
        <v>2.5428254269591797</v>
      </c>
    </row>
    <row r="27" spans="1:13" x14ac:dyDescent="0.2">
      <c r="A27" s="1">
        <f t="shared" ca="1" si="0"/>
        <v>43894</v>
      </c>
      <c r="B27" s="10">
        <v>15</v>
      </c>
      <c r="C27" s="8">
        <f t="shared" si="1"/>
        <v>1.4471580313422192</v>
      </c>
      <c r="D27" s="10">
        <v>38</v>
      </c>
      <c r="E27" s="24">
        <f t="shared" si="2"/>
        <v>1.5797835966168101</v>
      </c>
      <c r="F27" s="18">
        <v>8</v>
      </c>
      <c r="G27" s="26">
        <f t="shared" si="3"/>
        <v>1.255272505103306</v>
      </c>
      <c r="H27" s="16">
        <v>41</v>
      </c>
      <c r="I27" s="15">
        <f t="shared" si="4"/>
        <v>1.6127838567197355</v>
      </c>
      <c r="J27">
        <v>52</v>
      </c>
      <c r="K27" s="22">
        <f t="shared" si="5"/>
        <v>2.3404441148401185</v>
      </c>
      <c r="L27" s="16">
        <v>240</v>
      </c>
      <c r="M27" s="27">
        <f t="shared" si="6"/>
        <v>2.3802112417116059</v>
      </c>
    </row>
    <row r="28" spans="1:13" x14ac:dyDescent="0.2">
      <c r="A28" s="1">
        <f t="shared" ca="1" si="0"/>
        <v>43893</v>
      </c>
      <c r="B28" s="10">
        <v>6</v>
      </c>
      <c r="C28" s="8">
        <f t="shared" si="1"/>
        <v>1.1139433523068367</v>
      </c>
      <c r="D28" s="10">
        <v>24</v>
      </c>
      <c r="E28" s="24">
        <f t="shared" si="2"/>
        <v>1.3802112417116059</v>
      </c>
      <c r="F28" s="18">
        <v>4</v>
      </c>
      <c r="G28" s="26">
        <f t="shared" si="3"/>
        <v>1.0413926851582251</v>
      </c>
      <c r="H28" s="16">
        <v>33</v>
      </c>
      <c r="I28" s="15">
        <f t="shared" si="4"/>
        <v>1.5185139398778875</v>
      </c>
      <c r="J28">
        <v>38</v>
      </c>
      <c r="K28" s="22">
        <f t="shared" si="5"/>
        <v>2.2304489213782741</v>
      </c>
      <c r="L28" s="16">
        <v>188</v>
      </c>
      <c r="M28" s="27">
        <f t="shared" si="6"/>
        <v>2.27415784926368</v>
      </c>
    </row>
    <row r="29" spans="1:13" x14ac:dyDescent="0.2">
      <c r="A29" s="1">
        <f t="shared" ca="1" si="0"/>
        <v>43892</v>
      </c>
      <c r="B29" s="10">
        <v>3</v>
      </c>
      <c r="C29" s="8">
        <f t="shared" si="1"/>
        <v>0.84509804001425681</v>
      </c>
      <c r="D29" s="10">
        <v>10</v>
      </c>
      <c r="E29" s="24">
        <f t="shared" si="2"/>
        <v>1</v>
      </c>
      <c r="F29" s="18">
        <v>3</v>
      </c>
      <c r="G29" s="26">
        <f t="shared" si="3"/>
        <v>0.84509804001425681</v>
      </c>
      <c r="H29" s="16">
        <v>29</v>
      </c>
      <c r="I29" s="15">
        <f t="shared" si="4"/>
        <v>1.4623979978989561</v>
      </c>
      <c r="J29">
        <v>33</v>
      </c>
      <c r="K29" s="22">
        <f t="shared" si="5"/>
        <v>2.1271047983648077</v>
      </c>
      <c r="L29" s="16">
        <v>150</v>
      </c>
      <c r="M29" s="27">
        <f t="shared" si="6"/>
        <v>2.1760912590556813</v>
      </c>
    </row>
    <row r="30" spans="1:13" x14ac:dyDescent="0.2">
      <c r="A30" s="1">
        <f t="shared" ca="1" si="0"/>
        <v>43891</v>
      </c>
      <c r="B30" s="10">
        <v>1</v>
      </c>
      <c r="C30" s="8">
        <f t="shared" si="1"/>
        <v>0.6020599913279624</v>
      </c>
      <c r="D30" s="10">
        <v>1</v>
      </c>
      <c r="E30" s="24">
        <f t="shared" si="2"/>
        <v>0</v>
      </c>
      <c r="F30" s="18">
        <v>1</v>
      </c>
      <c r="G30" s="26">
        <f t="shared" si="3"/>
        <v>0.6020599913279624</v>
      </c>
      <c r="H30" s="16">
        <v>26</v>
      </c>
      <c r="I30" s="15">
        <f t="shared" si="4"/>
        <v>1.414973347970818</v>
      </c>
      <c r="J30">
        <v>51</v>
      </c>
      <c r="K30" s="22">
        <f t="shared" si="5"/>
        <v>2.0681858617461617</v>
      </c>
      <c r="L30" s="16">
        <v>117</v>
      </c>
      <c r="M30" s="27">
        <f t="shared" si="6"/>
        <v>2.0681858617461617</v>
      </c>
    </row>
    <row r="31" spans="1:13" x14ac:dyDescent="0.2">
      <c r="A31" s="1">
        <f t="shared" ca="1" si="0"/>
        <v>43890</v>
      </c>
      <c r="B31" s="10">
        <v>1</v>
      </c>
      <c r="C31" s="8">
        <f t="shared" si="1"/>
        <v>0.47712125471966244</v>
      </c>
      <c r="D31" s="10">
        <v>1</v>
      </c>
      <c r="E31" s="24">
        <f t="shared" si="2"/>
        <v>0</v>
      </c>
      <c r="F31" s="18">
        <v>2</v>
      </c>
      <c r="G31" s="26">
        <f t="shared" si="3"/>
        <v>0.6020599913279624</v>
      </c>
      <c r="H31" s="16">
        <v>25</v>
      </c>
      <c r="I31" s="15">
        <f t="shared" si="4"/>
        <v>1.3979400086720377</v>
      </c>
      <c r="J31">
        <v>13</v>
      </c>
      <c r="K31" s="22">
        <f t="shared" si="5"/>
        <v>1.8195439355418688</v>
      </c>
      <c r="L31" s="16">
        <v>66</v>
      </c>
      <c r="M31" s="27">
        <f t="shared" si="6"/>
        <v>1.8195439355418688</v>
      </c>
    </row>
    <row r="32" spans="1:13" x14ac:dyDescent="0.2">
      <c r="A32" s="1">
        <f t="shared" ca="1" si="0"/>
        <v>43889</v>
      </c>
      <c r="B32" s="10">
        <v>1</v>
      </c>
      <c r="C32" s="8">
        <f t="shared" si="1"/>
        <v>0.3010299956639812</v>
      </c>
      <c r="D32" s="10">
        <v>1</v>
      </c>
      <c r="E32" s="24">
        <f t="shared" si="2"/>
        <v>0</v>
      </c>
      <c r="F32" s="18">
        <v>0</v>
      </c>
      <c r="G32" s="26">
        <f t="shared" si="3"/>
        <v>0.77815125038364363</v>
      </c>
      <c r="H32" s="16">
        <v>23</v>
      </c>
      <c r="I32" s="15">
        <f t="shared" si="4"/>
        <v>1.3617278360175928</v>
      </c>
      <c r="J32">
        <v>27</v>
      </c>
      <c r="K32" s="22">
        <f t="shared" si="5"/>
        <v>1.7242758696007889</v>
      </c>
      <c r="L32" s="16">
        <v>53</v>
      </c>
      <c r="M32" s="27">
        <f t="shared" si="6"/>
        <v>1.7242758696007889</v>
      </c>
    </row>
    <row r="33" spans="1:13" x14ac:dyDescent="0.2">
      <c r="A33" s="1">
        <f t="shared" ca="1" si="0"/>
        <v>43888</v>
      </c>
      <c r="B33" s="10">
        <v>1</v>
      </c>
      <c r="C33" s="8">
        <f t="shared" si="1"/>
        <v>0</v>
      </c>
      <c r="D33" s="10">
        <v>1</v>
      </c>
      <c r="E33" s="24">
        <f t="shared" si="2"/>
        <v>0</v>
      </c>
      <c r="F33" s="18">
        <v>0</v>
      </c>
      <c r="G33" s="26">
        <f t="shared" si="3"/>
        <v>0.90308998699194354</v>
      </c>
      <c r="H33" s="16">
        <v>23</v>
      </c>
      <c r="I33" s="15">
        <f t="shared" si="4"/>
        <v>1.3617278360175928</v>
      </c>
      <c r="J33">
        <v>5</v>
      </c>
      <c r="K33" s="22">
        <f t="shared" si="5"/>
        <v>1.414973347970818</v>
      </c>
      <c r="L33" s="16">
        <v>26</v>
      </c>
      <c r="M33" s="27">
        <f t="shared" si="6"/>
        <v>1.414973347970818</v>
      </c>
    </row>
    <row r="34" spans="1:13" x14ac:dyDescent="0.2">
      <c r="A34" s="1">
        <f t="shared" ca="1" si="0"/>
        <v>43887</v>
      </c>
      <c r="B34" s="23">
        <v>0</v>
      </c>
      <c r="C34" s="8">
        <v>0</v>
      </c>
      <c r="D34" s="10">
        <v>0</v>
      </c>
      <c r="E34" s="24">
        <v>0</v>
      </c>
      <c r="F34" s="18">
        <v>1</v>
      </c>
      <c r="G34" s="26">
        <f t="shared" si="3"/>
        <v>0.90308998699194354</v>
      </c>
      <c r="H34" s="16">
        <v>23</v>
      </c>
      <c r="I34" s="15">
        <f t="shared" si="4"/>
        <v>1.3617278360175928</v>
      </c>
      <c r="J34">
        <v>3</v>
      </c>
      <c r="K34" s="22">
        <f t="shared" si="5"/>
        <v>1.3222192947339193</v>
      </c>
      <c r="L34" s="16">
        <v>21</v>
      </c>
      <c r="M34" s="27">
        <f t="shared" si="6"/>
        <v>1.3222192947339193</v>
      </c>
    </row>
    <row r="35" spans="1:13" x14ac:dyDescent="0.2">
      <c r="A35" s="1">
        <f t="shared" ca="1" si="0"/>
        <v>43886</v>
      </c>
      <c r="B35" s="23">
        <v>0</v>
      </c>
      <c r="C35" s="8">
        <v>0</v>
      </c>
      <c r="D35" s="10">
        <v>0</v>
      </c>
      <c r="E35" s="24">
        <v>0</v>
      </c>
      <c r="F35" s="18">
        <v>0</v>
      </c>
      <c r="G35" s="26">
        <f t="shared" si="3"/>
        <v>0.84509804001425681</v>
      </c>
      <c r="H35" s="16">
        <v>22</v>
      </c>
      <c r="I35" s="15">
        <f t="shared" si="4"/>
        <v>1.3424226808222062</v>
      </c>
      <c r="J35">
        <v>2</v>
      </c>
      <c r="K35" s="22">
        <f t="shared" si="5"/>
        <v>1.255272505103306</v>
      </c>
      <c r="L35" s="16">
        <v>18</v>
      </c>
      <c r="M35" s="27">
        <f t="shared" si="6"/>
        <v>1.255272505103306</v>
      </c>
    </row>
    <row r="36" spans="1:13" x14ac:dyDescent="0.2">
      <c r="A36" s="1">
        <f t="shared" ca="1" si="0"/>
        <v>43885</v>
      </c>
      <c r="B36" s="23">
        <v>0</v>
      </c>
      <c r="C36" s="8">
        <v>0</v>
      </c>
      <c r="D36" s="10">
        <v>0</v>
      </c>
      <c r="E36" s="24">
        <v>0</v>
      </c>
      <c r="F36" s="18">
        <v>0</v>
      </c>
      <c r="G36" s="26">
        <f t="shared" si="3"/>
        <v>0.84509804001425681</v>
      </c>
      <c r="H36" s="16">
        <v>22</v>
      </c>
      <c r="I36" s="15">
        <f t="shared" si="4"/>
        <v>1.3424226808222062</v>
      </c>
      <c r="J36">
        <v>16</v>
      </c>
      <c r="K36" s="22">
        <f t="shared" si="5"/>
        <v>1.2041199826559248</v>
      </c>
      <c r="L36" s="16">
        <v>16</v>
      </c>
      <c r="M36" s="27">
        <f t="shared" si="6"/>
        <v>1.2041199826559248</v>
      </c>
    </row>
    <row r="37" spans="1:13" x14ac:dyDescent="0.2">
      <c r="A37" s="1">
        <f t="shared" ca="1" si="0"/>
        <v>43884</v>
      </c>
      <c r="B37" s="23">
        <v>0</v>
      </c>
      <c r="C37" s="8">
        <v>0</v>
      </c>
      <c r="D37" s="10">
        <v>0</v>
      </c>
      <c r="E37" s="24">
        <v>0</v>
      </c>
      <c r="F37" s="18">
        <v>1</v>
      </c>
      <c r="G37" s="26">
        <f t="shared" si="3"/>
        <v>0.84509804001425681</v>
      </c>
      <c r="H37" s="16">
        <v>22</v>
      </c>
      <c r="I37" s="15">
        <f t="shared" si="4"/>
        <v>1.3424226808222062</v>
      </c>
      <c r="J37">
        <v>0</v>
      </c>
      <c r="K37" s="22">
        <v>0</v>
      </c>
      <c r="L37" s="16">
        <v>0</v>
      </c>
      <c r="M37" s="27">
        <v>0</v>
      </c>
    </row>
    <row r="38" spans="1:13" x14ac:dyDescent="0.2">
      <c r="A38" s="1">
        <f t="shared" ca="1" si="0"/>
        <v>43883</v>
      </c>
      <c r="B38" s="23">
        <v>0</v>
      </c>
      <c r="C38" s="8">
        <v>0</v>
      </c>
      <c r="D38" s="10">
        <v>0</v>
      </c>
      <c r="E38" s="24">
        <v>0</v>
      </c>
      <c r="F38" s="18">
        <v>4</v>
      </c>
      <c r="G38" s="26">
        <f t="shared" si="3"/>
        <v>0.77815125038364363</v>
      </c>
      <c r="H38" s="16">
        <v>21</v>
      </c>
      <c r="I38" s="15">
        <f t="shared" si="4"/>
        <v>1.3222192947339193</v>
      </c>
      <c r="J38">
        <v>0</v>
      </c>
      <c r="K38" s="22">
        <v>0</v>
      </c>
      <c r="L38" s="16">
        <v>0</v>
      </c>
      <c r="M38" s="27">
        <v>0</v>
      </c>
    </row>
    <row r="39" spans="1:13" x14ac:dyDescent="0.2">
      <c r="A39" s="1">
        <f t="shared" ca="1" si="0"/>
        <v>43882</v>
      </c>
      <c r="B39" s="23">
        <v>0</v>
      </c>
      <c r="C39" s="8">
        <v>0</v>
      </c>
      <c r="D39" s="10">
        <v>0</v>
      </c>
      <c r="E39" s="24">
        <v>0</v>
      </c>
      <c r="F39" s="18">
        <v>2</v>
      </c>
      <c r="G39" s="26">
        <f t="shared" si="3"/>
        <v>0.3010299956639812</v>
      </c>
      <c r="H39" s="16">
        <v>17</v>
      </c>
      <c r="I39" s="15">
        <f t="shared" si="4"/>
        <v>1.2304489213782739</v>
      </c>
      <c r="J39">
        <v>0</v>
      </c>
      <c r="K39" s="22">
        <v>0</v>
      </c>
      <c r="L39" s="16">
        <v>0</v>
      </c>
      <c r="M39" s="27">
        <v>0</v>
      </c>
    </row>
    <row r="40" spans="1:13" x14ac:dyDescent="0.2">
      <c r="A40" s="1">
        <f t="shared" ca="1" si="0"/>
        <v>43881</v>
      </c>
      <c r="B40" s="23">
        <v>0</v>
      </c>
      <c r="C40" s="8">
        <v>0</v>
      </c>
      <c r="D40" s="10">
        <v>0</v>
      </c>
      <c r="E40" s="24">
        <v>0</v>
      </c>
      <c r="F40" s="18">
        <v>0</v>
      </c>
      <c r="G40" s="26">
        <f t="shared" si="3"/>
        <v>0.47712125471966244</v>
      </c>
      <c r="H40" s="16">
        <v>15</v>
      </c>
      <c r="I40" s="15">
        <f t="shared" si="4"/>
        <v>1.1760912590556813</v>
      </c>
      <c r="J40">
        <v>0</v>
      </c>
      <c r="K40" s="22">
        <v>0</v>
      </c>
      <c r="L40" s="16">
        <v>0</v>
      </c>
      <c r="M40" s="27">
        <v>0</v>
      </c>
    </row>
    <row r="41" spans="1:13" x14ac:dyDescent="0.2">
      <c r="A41" s="1">
        <f t="shared" ca="1" si="0"/>
        <v>43880</v>
      </c>
      <c r="B41" s="23">
        <v>0</v>
      </c>
      <c r="C41" s="8">
        <v>0</v>
      </c>
      <c r="D41" s="10">
        <v>0</v>
      </c>
      <c r="E41" s="24">
        <v>0</v>
      </c>
      <c r="F41" s="18">
        <v>0</v>
      </c>
      <c r="G41" s="26">
        <f t="shared" si="3"/>
        <v>0.69897000433601886</v>
      </c>
      <c r="H41" s="16">
        <v>15</v>
      </c>
      <c r="I41" s="15">
        <f t="shared" si="4"/>
        <v>1.1760912590556813</v>
      </c>
      <c r="J41">
        <v>0</v>
      </c>
      <c r="K41" s="22">
        <v>0</v>
      </c>
      <c r="L41" s="16">
        <v>0</v>
      </c>
      <c r="M41" s="27">
        <v>0</v>
      </c>
    </row>
    <row r="42" spans="1:13" x14ac:dyDescent="0.2">
      <c r="A42" s="1">
        <f t="shared" ca="1" si="0"/>
        <v>43879</v>
      </c>
      <c r="B42" s="23">
        <v>0</v>
      </c>
      <c r="C42" s="8">
        <v>0</v>
      </c>
      <c r="D42" s="10">
        <v>0</v>
      </c>
      <c r="E42" s="24">
        <v>0</v>
      </c>
      <c r="F42" s="18">
        <v>0</v>
      </c>
      <c r="G42" s="26">
        <f t="shared" si="3"/>
        <v>0.77815125038364363</v>
      </c>
      <c r="H42" s="16">
        <v>15</v>
      </c>
      <c r="I42" s="15">
        <f t="shared" si="4"/>
        <v>1.1760912590556813</v>
      </c>
      <c r="J42">
        <v>0</v>
      </c>
      <c r="K42" s="22">
        <v>0</v>
      </c>
      <c r="L42" s="16">
        <v>0</v>
      </c>
      <c r="M42" s="27">
        <v>0</v>
      </c>
    </row>
    <row r="43" spans="1:13" x14ac:dyDescent="0.2">
      <c r="A43" s="1">
        <f t="shared" ca="1" si="0"/>
        <v>43878</v>
      </c>
      <c r="B43" s="23">
        <v>0</v>
      </c>
      <c r="C43" s="8">
        <v>0</v>
      </c>
      <c r="D43" s="10">
        <v>0</v>
      </c>
      <c r="E43" s="24">
        <v>0</v>
      </c>
      <c r="F43" s="18">
        <v>0</v>
      </c>
      <c r="G43" s="26">
        <f t="shared" si="3"/>
        <v>0.90308998699194354</v>
      </c>
      <c r="H43" s="16">
        <v>15</v>
      </c>
      <c r="I43" s="15">
        <f t="shared" si="4"/>
        <v>1.1760912590556813</v>
      </c>
      <c r="J43">
        <v>0</v>
      </c>
      <c r="K43" s="22">
        <v>0</v>
      </c>
      <c r="L43" s="16">
        <v>0</v>
      </c>
      <c r="M43" s="27">
        <v>0</v>
      </c>
    </row>
    <row r="44" spans="1:13" x14ac:dyDescent="0.2">
      <c r="A44" s="1">
        <f t="shared" ca="1" si="0"/>
        <v>43877</v>
      </c>
      <c r="B44" s="23">
        <v>0</v>
      </c>
      <c r="C44" s="8">
        <v>0</v>
      </c>
      <c r="D44" s="10">
        <v>0</v>
      </c>
      <c r="E44" s="24">
        <v>0</v>
      </c>
      <c r="F44" s="18">
        <v>0</v>
      </c>
      <c r="G44" s="26">
        <f t="shared" si="3"/>
        <v>1</v>
      </c>
      <c r="H44" s="16">
        <v>15</v>
      </c>
      <c r="I44" s="15">
        <f t="shared" si="4"/>
        <v>1.1760912590556813</v>
      </c>
      <c r="J44">
        <v>0</v>
      </c>
      <c r="K44" s="22">
        <v>0</v>
      </c>
      <c r="L44" s="16">
        <v>0</v>
      </c>
      <c r="M44" s="27">
        <v>0</v>
      </c>
    </row>
    <row r="45" spans="1:13" x14ac:dyDescent="0.2">
      <c r="A45" s="1">
        <f t="shared" ca="1" si="0"/>
        <v>43876</v>
      </c>
      <c r="B45" s="23">
        <v>0</v>
      </c>
      <c r="C45" s="8">
        <v>0</v>
      </c>
      <c r="D45" s="10">
        <v>0</v>
      </c>
      <c r="E45" s="24">
        <v>0</v>
      </c>
      <c r="F45" s="18">
        <v>0</v>
      </c>
      <c r="G45" s="26">
        <f t="shared" si="3"/>
        <v>1.0413926851582251</v>
      </c>
      <c r="H45" s="16">
        <v>15</v>
      </c>
      <c r="I45" s="15">
        <f t="shared" si="4"/>
        <v>1.1760912590556813</v>
      </c>
      <c r="J45">
        <v>0</v>
      </c>
      <c r="K45" s="22">
        <v>0</v>
      </c>
      <c r="L45" s="16">
        <v>0</v>
      </c>
      <c r="M45" s="27">
        <v>0</v>
      </c>
    </row>
    <row r="46" spans="1:13" x14ac:dyDescent="0.2">
      <c r="A46" s="1">
        <f t="shared" ca="1" si="0"/>
        <v>43875</v>
      </c>
      <c r="B46" s="23">
        <v>0</v>
      </c>
      <c r="C46" s="8">
        <v>0</v>
      </c>
      <c r="D46" s="10">
        <v>0</v>
      </c>
      <c r="E46" s="24">
        <v>0</v>
      </c>
      <c r="F46" s="18">
        <v>3</v>
      </c>
      <c r="G46" s="26">
        <f t="shared" si="3"/>
        <v>1.1760912590556813</v>
      </c>
      <c r="H46" s="16">
        <v>15</v>
      </c>
      <c r="I46" s="15">
        <f t="shared" si="4"/>
        <v>1.1760912590556813</v>
      </c>
      <c r="J46">
        <v>0</v>
      </c>
      <c r="K46" s="22">
        <v>0</v>
      </c>
      <c r="L46" s="16">
        <v>0</v>
      </c>
      <c r="M46" s="27">
        <v>0</v>
      </c>
    </row>
    <row r="47" spans="1:13" x14ac:dyDescent="0.2">
      <c r="A47" s="1">
        <f t="shared" ca="1" si="0"/>
        <v>43874</v>
      </c>
      <c r="B47" s="23">
        <v>0</v>
      </c>
      <c r="C47" s="8">
        <v>0</v>
      </c>
      <c r="D47" s="10">
        <v>0</v>
      </c>
      <c r="E47" s="24">
        <v>0</v>
      </c>
      <c r="F47" s="18">
        <v>2</v>
      </c>
      <c r="G47" s="26">
        <f t="shared" si="3"/>
        <v>1.0791812460476249</v>
      </c>
      <c r="H47" s="16">
        <v>12</v>
      </c>
      <c r="I47" s="15">
        <f t="shared" si="4"/>
        <v>1.0791812460476249</v>
      </c>
      <c r="J47">
        <v>0</v>
      </c>
      <c r="K47" s="22">
        <v>0</v>
      </c>
      <c r="L47" s="16">
        <v>0</v>
      </c>
      <c r="M47" s="27">
        <v>0</v>
      </c>
    </row>
    <row r="48" spans="1:13" x14ac:dyDescent="0.2">
      <c r="A48" s="1">
        <f t="shared" ca="1" si="0"/>
        <v>43873</v>
      </c>
      <c r="B48" s="23">
        <v>0</v>
      </c>
      <c r="C48" s="8">
        <v>0</v>
      </c>
      <c r="D48" s="10">
        <v>0</v>
      </c>
      <c r="E48" s="24">
        <v>0</v>
      </c>
      <c r="F48" s="18">
        <v>1</v>
      </c>
      <c r="G48" s="26">
        <f t="shared" si="3"/>
        <v>1</v>
      </c>
      <c r="H48" s="16">
        <v>10</v>
      </c>
      <c r="I48" s="15">
        <f t="shared" si="4"/>
        <v>1</v>
      </c>
      <c r="J48">
        <v>0</v>
      </c>
      <c r="K48" s="22">
        <v>0</v>
      </c>
      <c r="L48" s="16">
        <v>0</v>
      </c>
      <c r="M48" s="27">
        <v>0</v>
      </c>
    </row>
    <row r="49" spans="1:13" x14ac:dyDescent="0.2">
      <c r="A49" s="1">
        <f t="shared" ca="1" si="0"/>
        <v>43872</v>
      </c>
      <c r="B49" s="23">
        <v>0</v>
      </c>
      <c r="C49" s="8">
        <v>0</v>
      </c>
      <c r="D49" s="10">
        <v>0</v>
      </c>
      <c r="E49" s="24">
        <v>0</v>
      </c>
      <c r="F49" s="18">
        <v>2</v>
      </c>
      <c r="G49" s="26">
        <f t="shared" si="3"/>
        <v>0.95424250943932487</v>
      </c>
      <c r="H49" s="16">
        <v>9</v>
      </c>
      <c r="I49" s="15">
        <f t="shared" si="4"/>
        <v>0.95424250943932487</v>
      </c>
      <c r="J49">
        <v>0</v>
      </c>
      <c r="K49" s="22">
        <v>0</v>
      </c>
      <c r="L49" s="16">
        <v>0</v>
      </c>
      <c r="M49" s="27">
        <v>0</v>
      </c>
    </row>
    <row r="50" spans="1:13" x14ac:dyDescent="0.2">
      <c r="A50" s="1">
        <f t="shared" ca="1" si="0"/>
        <v>43871</v>
      </c>
      <c r="B50" s="23">
        <v>0</v>
      </c>
      <c r="C50" s="8">
        <v>0</v>
      </c>
      <c r="D50" s="10">
        <v>0</v>
      </c>
      <c r="E50" s="24">
        <v>0</v>
      </c>
      <c r="F50" s="18">
        <v>2</v>
      </c>
      <c r="G50" s="26">
        <f t="shared" si="3"/>
        <v>0.84509804001425681</v>
      </c>
      <c r="H50" s="16">
        <v>7</v>
      </c>
      <c r="I50" s="15">
        <f t="shared" si="4"/>
        <v>0.84509804001425681</v>
      </c>
      <c r="J50">
        <v>0</v>
      </c>
      <c r="K50" s="22">
        <v>0</v>
      </c>
      <c r="L50" s="16">
        <v>0</v>
      </c>
      <c r="M50" s="27">
        <v>0</v>
      </c>
    </row>
    <row r="51" spans="1:13" x14ac:dyDescent="0.2">
      <c r="A51" s="1">
        <f t="shared" ca="1" si="0"/>
        <v>43870</v>
      </c>
      <c r="B51" s="23">
        <v>0</v>
      </c>
      <c r="C51" s="8">
        <v>0</v>
      </c>
      <c r="D51" s="10">
        <v>0</v>
      </c>
      <c r="E51" s="24">
        <v>0</v>
      </c>
      <c r="F51" s="18">
        <v>1</v>
      </c>
      <c r="G51" s="26">
        <f t="shared" si="3"/>
        <v>0.69897000433601886</v>
      </c>
      <c r="H51" s="16">
        <v>5</v>
      </c>
      <c r="I51" s="15">
        <f t="shared" si="4"/>
        <v>0.69897000433601886</v>
      </c>
      <c r="J51">
        <v>0</v>
      </c>
      <c r="K51" s="22">
        <v>0</v>
      </c>
      <c r="L51" s="16">
        <v>0</v>
      </c>
      <c r="M51" s="27">
        <v>0</v>
      </c>
    </row>
    <row r="52" spans="1:13" x14ac:dyDescent="0.2">
      <c r="A52" s="1">
        <f t="shared" ca="1" si="0"/>
        <v>43869</v>
      </c>
      <c r="B52" s="23">
        <v>0</v>
      </c>
      <c r="C52" s="8">
        <v>0</v>
      </c>
      <c r="D52" s="10">
        <v>0</v>
      </c>
      <c r="E52" s="24">
        <v>0</v>
      </c>
      <c r="F52" s="18">
        <v>4</v>
      </c>
      <c r="G52" s="26">
        <f t="shared" si="3"/>
        <v>0.6020599913279624</v>
      </c>
      <c r="H52" s="16">
        <v>4</v>
      </c>
      <c r="I52" s="15">
        <f t="shared" si="4"/>
        <v>0.6020599913279624</v>
      </c>
      <c r="J52">
        <v>0</v>
      </c>
      <c r="K52" s="22">
        <v>0</v>
      </c>
      <c r="L52" s="16">
        <v>0</v>
      </c>
      <c r="M52" s="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13CAE-1561-224A-9957-FD4DFD2974EB}">
  <dimension ref="A1:C151"/>
  <sheetViews>
    <sheetView topLeftCell="A128" workbookViewId="0">
      <selection activeCell="A152" sqref="A152"/>
    </sheetView>
  </sheetViews>
  <sheetFormatPr baseColWidth="10" defaultRowHeight="16" x14ac:dyDescent="0.2"/>
  <cols>
    <col min="1" max="1" width="11.1640625" bestFit="1" customWidth="1"/>
    <col min="2" max="2" width="24.1640625" bestFit="1" customWidth="1"/>
    <col min="3" max="3" width="14" bestFit="1" customWidth="1"/>
  </cols>
  <sheetData>
    <row r="1" spans="1:3" x14ac:dyDescent="0.2">
      <c r="A1" t="s">
        <v>60</v>
      </c>
      <c r="B1" t="s">
        <v>59</v>
      </c>
      <c r="C1" t="s">
        <v>58</v>
      </c>
    </row>
    <row r="2" spans="1:3" x14ac:dyDescent="0.2">
      <c r="A2" t="s">
        <v>57</v>
      </c>
      <c r="B2" s="24">
        <v>3.79</v>
      </c>
      <c r="C2" s="22">
        <v>3.9895388033205026</v>
      </c>
    </row>
    <row r="3" spans="1:3" x14ac:dyDescent="0.2">
      <c r="A3" t="s">
        <v>57</v>
      </c>
      <c r="B3" s="24">
        <v>3.75</v>
      </c>
      <c r="C3" s="22">
        <v>3.9346499229007108</v>
      </c>
    </row>
    <row r="4" spans="1:3" x14ac:dyDescent="0.2">
      <c r="A4" t="s">
        <v>57</v>
      </c>
      <c r="B4" s="24">
        <v>3.7</v>
      </c>
      <c r="C4" s="22">
        <v>3.8710472613054994</v>
      </c>
    </row>
    <row r="5" spans="1:3" x14ac:dyDescent="0.2">
      <c r="A5" t="s">
        <v>57</v>
      </c>
      <c r="B5" s="24">
        <v>3.64</v>
      </c>
      <c r="C5" s="22">
        <v>3.8069935136821074</v>
      </c>
    </row>
    <row r="6" spans="1:3" x14ac:dyDescent="0.2">
      <c r="A6" t="s">
        <v>57</v>
      </c>
      <c r="B6" s="24">
        <v>3.59</v>
      </c>
      <c r="C6" s="22">
        <v>3.7450747915820575</v>
      </c>
    </row>
    <row r="7" spans="1:3" x14ac:dyDescent="0.2">
      <c r="A7" t="s">
        <v>57</v>
      </c>
      <c r="B7" s="24">
        <v>3.52</v>
      </c>
      <c r="C7" s="22">
        <v>3.6766021695820181</v>
      </c>
    </row>
    <row r="8" spans="1:3" x14ac:dyDescent="0.2">
      <c r="A8" t="s">
        <v>57</v>
      </c>
      <c r="B8" s="24">
        <v>3.49</v>
      </c>
      <c r="C8" s="22">
        <v>3.6236627073562047</v>
      </c>
    </row>
    <row r="9" spans="1:3" x14ac:dyDescent="0.2">
      <c r="A9" t="s">
        <v>57</v>
      </c>
      <c r="B9" s="24">
        <v>3.43</v>
      </c>
      <c r="C9" s="22">
        <v>3.5600262489128922</v>
      </c>
    </row>
    <row r="10" spans="1:3" x14ac:dyDescent="0.2">
      <c r="A10" t="s">
        <v>57</v>
      </c>
      <c r="B10" s="24">
        <v>3.34</v>
      </c>
      <c r="C10" s="22">
        <v>3.4762517960070336</v>
      </c>
    </row>
    <row r="11" spans="1:3" x14ac:dyDescent="0.2">
      <c r="A11" t="s">
        <v>57</v>
      </c>
      <c r="B11" s="24">
        <v>3.27</v>
      </c>
      <c r="C11" s="22">
        <v>3.3909351071033793</v>
      </c>
    </row>
    <row r="12" spans="1:3" x14ac:dyDescent="0.2">
      <c r="A12" t="s">
        <v>57</v>
      </c>
      <c r="B12" s="24">
        <v>3.19</v>
      </c>
      <c r="C12" s="22">
        <v>3.3119656603683665</v>
      </c>
    </row>
    <row r="13" spans="1:3" x14ac:dyDescent="0.2">
      <c r="A13" t="s">
        <v>57</v>
      </c>
      <c r="B13" s="24">
        <v>3.12</v>
      </c>
      <c r="C13" s="22">
        <v>3.2317243833285163</v>
      </c>
    </row>
    <row r="14" spans="1:3" x14ac:dyDescent="0.2">
      <c r="A14" t="s">
        <v>57</v>
      </c>
      <c r="B14" s="24">
        <v>3.04</v>
      </c>
      <c r="C14" s="22">
        <v>3.1501421618485588</v>
      </c>
    </row>
    <row r="15" spans="1:3" x14ac:dyDescent="0.2">
      <c r="A15" t="s">
        <v>57</v>
      </c>
      <c r="B15" s="24">
        <v>2.94</v>
      </c>
      <c r="C15" s="22">
        <v>3.0549958615291417</v>
      </c>
    </row>
    <row r="16" spans="1:3" x14ac:dyDescent="0.2">
      <c r="A16" t="s">
        <v>57</v>
      </c>
      <c r="B16" s="24">
        <v>2.89</v>
      </c>
      <c r="C16" s="22">
        <v>2.9818186071706636</v>
      </c>
    </row>
    <row r="17" spans="1:3" x14ac:dyDescent="0.2">
      <c r="A17" t="s">
        <v>57</v>
      </c>
      <c r="B17" s="24">
        <v>2.83</v>
      </c>
      <c r="C17" s="22">
        <v>2.9052560487484511</v>
      </c>
    </row>
    <row r="18" spans="1:3" x14ac:dyDescent="0.2">
      <c r="A18" t="s">
        <v>57</v>
      </c>
      <c r="B18" s="24">
        <v>2.73</v>
      </c>
      <c r="C18" s="22">
        <v>2.7881683711411678</v>
      </c>
    </row>
    <row r="19" spans="1:3" x14ac:dyDescent="0.2">
      <c r="A19" t="s">
        <v>57</v>
      </c>
      <c r="B19" s="24">
        <v>2.67</v>
      </c>
      <c r="C19" s="22">
        <v>2.7015679850559273</v>
      </c>
    </row>
    <row r="20" spans="1:3" x14ac:dyDescent="0.2">
      <c r="A20" t="s">
        <v>57</v>
      </c>
      <c r="B20" s="24">
        <v>2.56</v>
      </c>
      <c r="C20" s="22">
        <v>2.5820633629117089</v>
      </c>
    </row>
    <row r="21" spans="1:3" x14ac:dyDescent="0.2">
      <c r="A21" t="s">
        <v>57</v>
      </c>
      <c r="B21" s="24">
        <v>2.48</v>
      </c>
      <c r="C21" s="22">
        <v>2.5065050324048719</v>
      </c>
    </row>
    <row r="22" spans="1:3" x14ac:dyDescent="0.2">
      <c r="A22" t="s">
        <v>57</v>
      </c>
      <c r="B22" s="24">
        <v>2.4</v>
      </c>
      <c r="C22" s="22">
        <v>2.4232458739368079</v>
      </c>
    </row>
    <row r="23" spans="1:3" x14ac:dyDescent="0.2">
      <c r="A23" t="s">
        <v>57</v>
      </c>
      <c r="B23" s="24">
        <v>2.2400000000000002</v>
      </c>
      <c r="C23" s="22">
        <v>2.27415784926368</v>
      </c>
    </row>
    <row r="24" spans="1:3" x14ac:dyDescent="0.2">
      <c r="A24" t="s">
        <v>57</v>
      </c>
      <c r="B24" s="24">
        <v>2.06</v>
      </c>
      <c r="C24" s="22">
        <v>2.1072099696478683</v>
      </c>
    </row>
    <row r="25" spans="1:3" x14ac:dyDescent="0.2">
      <c r="A25" t="s">
        <v>57</v>
      </c>
      <c r="B25" s="24">
        <v>1.85</v>
      </c>
      <c r="C25" s="22">
        <v>1.9138138523837167</v>
      </c>
    </row>
    <row r="26" spans="1:3" x14ac:dyDescent="0.2">
      <c r="A26" t="s">
        <v>57</v>
      </c>
      <c r="B26" s="24">
        <v>1.45</v>
      </c>
      <c r="C26" s="22">
        <v>1.5797835966168101</v>
      </c>
    </row>
    <row r="27" spans="1:3" x14ac:dyDescent="0.2">
      <c r="A27" t="s">
        <v>57</v>
      </c>
      <c r="B27" s="24">
        <v>1.1100000000000001</v>
      </c>
      <c r="C27" s="22">
        <v>1.3802112417116059</v>
      </c>
    </row>
    <row r="28" spans="1:3" x14ac:dyDescent="0.2">
      <c r="A28" t="s">
        <v>57</v>
      </c>
      <c r="B28" s="24">
        <v>0.85</v>
      </c>
      <c r="C28" s="22">
        <v>1</v>
      </c>
    </row>
    <row r="29" spans="1:3" x14ac:dyDescent="0.2">
      <c r="A29" t="s">
        <v>57</v>
      </c>
      <c r="B29" s="24">
        <v>0.6</v>
      </c>
      <c r="C29" s="22">
        <v>0</v>
      </c>
    </row>
    <row r="30" spans="1:3" x14ac:dyDescent="0.2">
      <c r="A30" t="s">
        <v>57</v>
      </c>
      <c r="B30" s="24">
        <v>0.48</v>
      </c>
      <c r="C30" s="22">
        <v>0</v>
      </c>
    </row>
    <row r="31" spans="1:3" x14ac:dyDescent="0.2">
      <c r="A31" t="s">
        <v>57</v>
      </c>
      <c r="B31" s="24">
        <v>0.3</v>
      </c>
      <c r="C31" s="22">
        <v>0</v>
      </c>
    </row>
    <row r="32" spans="1:3" x14ac:dyDescent="0.2">
      <c r="A32" t="s">
        <v>57</v>
      </c>
      <c r="B32" s="24">
        <v>0</v>
      </c>
      <c r="C32" s="22">
        <v>0</v>
      </c>
    </row>
    <row r="33" spans="1:3" x14ac:dyDescent="0.2">
      <c r="A33" t="s">
        <v>57</v>
      </c>
      <c r="B33" s="24">
        <v>0</v>
      </c>
      <c r="C33" s="22">
        <v>0</v>
      </c>
    </row>
    <row r="34" spans="1:3" x14ac:dyDescent="0.2">
      <c r="A34" t="s">
        <v>57</v>
      </c>
      <c r="B34" s="24">
        <v>0</v>
      </c>
      <c r="C34" s="22">
        <v>0</v>
      </c>
    </row>
    <row r="35" spans="1:3" x14ac:dyDescent="0.2">
      <c r="A35" t="s">
        <v>57</v>
      </c>
      <c r="B35" s="24">
        <v>0</v>
      </c>
      <c r="C35" s="22">
        <v>0</v>
      </c>
    </row>
    <row r="36" spans="1:3" x14ac:dyDescent="0.2">
      <c r="A36" t="s">
        <v>57</v>
      </c>
      <c r="B36" s="24">
        <v>0</v>
      </c>
      <c r="C36" s="22">
        <v>0</v>
      </c>
    </row>
    <row r="37" spans="1:3" x14ac:dyDescent="0.2">
      <c r="A37" t="s">
        <v>57</v>
      </c>
      <c r="B37" s="24">
        <v>0</v>
      </c>
      <c r="C37" s="22">
        <v>0</v>
      </c>
    </row>
    <row r="38" spans="1:3" x14ac:dyDescent="0.2">
      <c r="A38" t="s">
        <v>57</v>
      </c>
      <c r="B38" s="24">
        <v>0</v>
      </c>
      <c r="C38" s="22">
        <v>0</v>
      </c>
    </row>
    <row r="39" spans="1:3" x14ac:dyDescent="0.2">
      <c r="A39" t="s">
        <v>57</v>
      </c>
      <c r="B39" s="24">
        <v>0</v>
      </c>
      <c r="C39" s="22">
        <v>0</v>
      </c>
    </row>
    <row r="40" spans="1:3" x14ac:dyDescent="0.2">
      <c r="A40" t="s">
        <v>57</v>
      </c>
      <c r="B40" s="24">
        <v>0</v>
      </c>
      <c r="C40" s="22">
        <v>0</v>
      </c>
    </row>
    <row r="41" spans="1:3" x14ac:dyDescent="0.2">
      <c r="A41" t="s">
        <v>57</v>
      </c>
      <c r="B41" s="24">
        <v>0</v>
      </c>
      <c r="C41" s="22">
        <v>0</v>
      </c>
    </row>
    <row r="42" spans="1:3" x14ac:dyDescent="0.2">
      <c r="A42" t="s">
        <v>57</v>
      </c>
      <c r="B42" s="24">
        <v>0</v>
      </c>
      <c r="C42" s="22">
        <v>0</v>
      </c>
    </row>
    <row r="43" spans="1:3" x14ac:dyDescent="0.2">
      <c r="A43" t="s">
        <v>57</v>
      </c>
      <c r="B43" s="24">
        <v>0</v>
      </c>
      <c r="C43" s="22">
        <v>0</v>
      </c>
    </row>
    <row r="44" spans="1:3" x14ac:dyDescent="0.2">
      <c r="A44" t="s">
        <v>57</v>
      </c>
      <c r="B44" s="24">
        <v>0</v>
      </c>
      <c r="C44" s="22">
        <v>0</v>
      </c>
    </row>
    <row r="45" spans="1:3" x14ac:dyDescent="0.2">
      <c r="A45" t="s">
        <v>57</v>
      </c>
      <c r="B45" s="24">
        <v>0</v>
      </c>
      <c r="C45" s="22">
        <v>0</v>
      </c>
    </row>
    <row r="46" spans="1:3" x14ac:dyDescent="0.2">
      <c r="A46" t="s">
        <v>57</v>
      </c>
      <c r="B46" s="24">
        <v>0</v>
      </c>
      <c r="C46" s="22">
        <v>0</v>
      </c>
    </row>
    <row r="47" spans="1:3" x14ac:dyDescent="0.2">
      <c r="A47" t="s">
        <v>57</v>
      </c>
      <c r="B47" s="24">
        <v>0</v>
      </c>
      <c r="C47" s="22">
        <v>0</v>
      </c>
    </row>
    <row r="48" spans="1:3" x14ac:dyDescent="0.2">
      <c r="A48" t="s">
        <v>57</v>
      </c>
      <c r="B48" s="24">
        <v>0</v>
      </c>
      <c r="C48" s="22">
        <v>0</v>
      </c>
    </row>
    <row r="49" spans="1:3" x14ac:dyDescent="0.2">
      <c r="A49" t="s">
        <v>57</v>
      </c>
      <c r="B49" s="24">
        <v>0</v>
      </c>
      <c r="C49" s="22">
        <v>0</v>
      </c>
    </row>
    <row r="50" spans="1:3" x14ac:dyDescent="0.2">
      <c r="A50" t="s">
        <v>57</v>
      </c>
      <c r="B50" s="24">
        <v>0</v>
      </c>
      <c r="C50" s="22">
        <v>0</v>
      </c>
    </row>
    <row r="51" spans="1:3" x14ac:dyDescent="0.2">
      <c r="A51" t="s">
        <v>57</v>
      </c>
      <c r="B51" s="24">
        <v>0</v>
      </c>
      <c r="C51" s="22">
        <v>0</v>
      </c>
    </row>
    <row r="52" spans="1:3" x14ac:dyDescent="0.2">
      <c r="A52" t="s">
        <v>56</v>
      </c>
      <c r="B52" s="26">
        <v>3.3602146132953523</v>
      </c>
      <c r="C52" s="22">
        <v>3.5006480633719121</v>
      </c>
    </row>
    <row r="53" spans="1:3" x14ac:dyDescent="0.2">
      <c r="A53" t="s">
        <v>56</v>
      </c>
      <c r="B53" s="26">
        <v>3.3218054838575393</v>
      </c>
      <c r="C53" s="22">
        <v>3.4479328655921804</v>
      </c>
    </row>
    <row r="54" spans="1:3" x14ac:dyDescent="0.2">
      <c r="A54" t="s">
        <v>56</v>
      </c>
      <c r="B54" s="26">
        <v>3.2704459080179626</v>
      </c>
      <c r="C54" s="22">
        <v>3.3857849588433355</v>
      </c>
    </row>
    <row r="55" spans="1:3" x14ac:dyDescent="0.2">
      <c r="A55" t="s">
        <v>56</v>
      </c>
      <c r="B55" s="26">
        <v>3.2286569581089353</v>
      </c>
      <c r="C55" s="22">
        <v>3.3316297176299323</v>
      </c>
    </row>
    <row r="56" spans="1:3" x14ac:dyDescent="0.2">
      <c r="A56" t="s">
        <v>56</v>
      </c>
      <c r="B56" s="26">
        <v>3.1271047983648077</v>
      </c>
      <c r="C56" s="22">
        <v>3.2345172835126865</v>
      </c>
    </row>
    <row r="57" spans="1:3" x14ac:dyDescent="0.2">
      <c r="A57" t="s">
        <v>56</v>
      </c>
      <c r="B57" s="26">
        <v>3.022840610876528</v>
      </c>
      <c r="C57" s="22">
        <v>3.1309766916056172</v>
      </c>
    </row>
    <row r="58" spans="1:3" x14ac:dyDescent="0.2">
      <c r="A58" t="s">
        <v>56</v>
      </c>
      <c r="B58" s="26">
        <v>2.9153998352122699</v>
      </c>
      <c r="C58" s="22">
        <v>3.0297894708318558</v>
      </c>
    </row>
    <row r="59" spans="1:3" x14ac:dyDescent="0.2">
      <c r="A59" t="s">
        <v>56</v>
      </c>
      <c r="B59" s="26">
        <v>2.8305886686851442</v>
      </c>
      <c r="C59" s="22">
        <v>2.9420080530223132</v>
      </c>
    </row>
    <row r="60" spans="1:3" x14ac:dyDescent="0.2">
      <c r="A60" t="s">
        <v>56</v>
      </c>
      <c r="B60" s="26">
        <v>2.7411515988517849</v>
      </c>
      <c r="C60" s="22">
        <v>2.8494194137968996</v>
      </c>
    </row>
    <row r="61" spans="1:3" x14ac:dyDescent="0.2">
      <c r="A61" t="s">
        <v>56</v>
      </c>
      <c r="B61" s="26">
        <v>2.6434526764861874</v>
      </c>
      <c r="C61" s="22">
        <v>2.7535830588929064</v>
      </c>
    </row>
    <row r="62" spans="1:3" x14ac:dyDescent="0.2">
      <c r="A62" t="s">
        <v>56</v>
      </c>
      <c r="B62" s="26">
        <v>2.5327543789924976</v>
      </c>
      <c r="C62" s="22">
        <v>2.6560982020128319</v>
      </c>
    </row>
    <row r="63" spans="1:3" x14ac:dyDescent="0.2">
      <c r="A63" t="s">
        <v>56</v>
      </c>
      <c r="B63" s="26">
        <v>2.4533183400470375</v>
      </c>
      <c r="C63" s="22">
        <v>2.5751878449276608</v>
      </c>
    </row>
    <row r="64" spans="1:3" x14ac:dyDescent="0.2">
      <c r="A64" t="s">
        <v>56</v>
      </c>
      <c r="B64" s="26">
        <v>2.3384564936046046</v>
      </c>
      <c r="C64" s="22">
        <v>2.4742162640762553</v>
      </c>
    </row>
    <row r="65" spans="1:3" x14ac:dyDescent="0.2">
      <c r="A65" t="s">
        <v>56</v>
      </c>
      <c r="B65" s="26">
        <v>2.2430380486862944</v>
      </c>
      <c r="C65" s="22">
        <v>2.3944516808262164</v>
      </c>
    </row>
    <row r="66" spans="1:3" x14ac:dyDescent="0.2">
      <c r="A66" t="s">
        <v>56</v>
      </c>
      <c r="B66" s="26">
        <v>2.1303337684950061</v>
      </c>
      <c r="C66" s="22">
        <v>2.2966651902615309</v>
      </c>
    </row>
    <row r="67" spans="1:3" x14ac:dyDescent="0.2">
      <c r="A67" t="s">
        <v>56</v>
      </c>
      <c r="B67" s="26">
        <v>1.9956351945975499</v>
      </c>
      <c r="C67" s="22">
        <v>2.1931245983544616</v>
      </c>
    </row>
    <row r="68" spans="1:3" x14ac:dyDescent="0.2">
      <c r="A68" t="s">
        <v>56</v>
      </c>
      <c r="B68" s="26">
        <v>1.8750612633917001</v>
      </c>
      <c r="C68" s="22">
        <v>2.1038037209559568</v>
      </c>
    </row>
    <row r="69" spans="1:3" x14ac:dyDescent="0.2">
      <c r="A69" t="s">
        <v>56</v>
      </c>
      <c r="B69" s="26">
        <v>1.8512583487190752</v>
      </c>
      <c r="C69" s="22">
        <v>2.0492180226701815</v>
      </c>
    </row>
    <row r="70" spans="1:3" x14ac:dyDescent="0.2">
      <c r="A70" t="s">
        <v>56</v>
      </c>
      <c r="B70" s="26">
        <v>1.7708520116421442</v>
      </c>
      <c r="C70" s="22">
        <v>1.9637878273455553</v>
      </c>
    </row>
    <row r="71" spans="1:3" x14ac:dyDescent="0.2">
      <c r="A71" t="s">
        <v>56</v>
      </c>
      <c r="B71" s="26">
        <v>1.7075701760979363</v>
      </c>
      <c r="C71" s="22">
        <v>1.9030899869919435</v>
      </c>
    </row>
    <row r="72" spans="1:3" x14ac:dyDescent="0.2">
      <c r="A72" t="s">
        <v>56</v>
      </c>
      <c r="B72" s="26">
        <v>1.6720978579357175</v>
      </c>
      <c r="C72" s="22">
        <v>1.8633228601204559</v>
      </c>
    </row>
    <row r="73" spans="1:3" x14ac:dyDescent="0.2">
      <c r="A73" t="s">
        <v>56</v>
      </c>
      <c r="B73" s="26">
        <v>1.5797835966168101</v>
      </c>
      <c r="C73" s="22">
        <v>1.7993405494535817</v>
      </c>
    </row>
    <row r="74" spans="1:3" x14ac:dyDescent="0.2">
      <c r="A74" t="s">
        <v>56</v>
      </c>
      <c r="B74" s="26">
        <v>1.5314789170422551</v>
      </c>
      <c r="C74" s="22">
        <v>1.7558748556724915</v>
      </c>
    </row>
    <row r="75" spans="1:3" x14ac:dyDescent="0.2">
      <c r="A75" t="s">
        <v>56</v>
      </c>
      <c r="B75" s="26">
        <v>1.4623979978989561</v>
      </c>
      <c r="C75" s="22">
        <v>1.7160033436347992</v>
      </c>
    </row>
    <row r="76" spans="1:3" x14ac:dyDescent="0.2">
      <c r="A76" t="s">
        <v>56</v>
      </c>
      <c r="B76" s="26">
        <v>1.255272505103306</v>
      </c>
      <c r="C76" s="22">
        <v>1.6127838567197355</v>
      </c>
    </row>
    <row r="77" spans="1:3" x14ac:dyDescent="0.2">
      <c r="A77" t="s">
        <v>56</v>
      </c>
      <c r="B77" s="26">
        <v>1.0413926851582251</v>
      </c>
      <c r="C77" s="22">
        <v>1.5185139398778875</v>
      </c>
    </row>
    <row r="78" spans="1:3" x14ac:dyDescent="0.2">
      <c r="A78" t="s">
        <v>56</v>
      </c>
      <c r="B78" s="26">
        <v>0.84509804001425681</v>
      </c>
      <c r="C78" s="22">
        <v>1.4623979978989561</v>
      </c>
    </row>
    <row r="79" spans="1:3" x14ac:dyDescent="0.2">
      <c r="A79" t="s">
        <v>56</v>
      </c>
      <c r="B79" s="26">
        <v>0.6020599913279624</v>
      </c>
      <c r="C79" s="22">
        <v>1.414973347970818</v>
      </c>
    </row>
    <row r="80" spans="1:3" x14ac:dyDescent="0.2">
      <c r="A80" t="s">
        <v>56</v>
      </c>
      <c r="B80" s="26">
        <v>0.6020599913279624</v>
      </c>
      <c r="C80" s="22">
        <v>1.3979400086720377</v>
      </c>
    </row>
    <row r="81" spans="1:3" x14ac:dyDescent="0.2">
      <c r="A81" t="s">
        <v>56</v>
      </c>
      <c r="B81" s="26">
        <v>0.77815125038364363</v>
      </c>
      <c r="C81" s="22">
        <v>1.3617278360175928</v>
      </c>
    </row>
    <row r="82" spans="1:3" x14ac:dyDescent="0.2">
      <c r="A82" t="s">
        <v>56</v>
      </c>
      <c r="B82" s="26">
        <v>0.90308998699194354</v>
      </c>
      <c r="C82" s="22">
        <v>1.3617278360175928</v>
      </c>
    </row>
    <row r="83" spans="1:3" x14ac:dyDescent="0.2">
      <c r="A83" t="s">
        <v>56</v>
      </c>
      <c r="B83" s="26">
        <v>0.90308998699194354</v>
      </c>
      <c r="C83" s="22">
        <v>1.3617278360175928</v>
      </c>
    </row>
    <row r="84" spans="1:3" x14ac:dyDescent="0.2">
      <c r="A84" t="s">
        <v>56</v>
      </c>
      <c r="B84" s="26">
        <v>0.84509804001425681</v>
      </c>
      <c r="C84" s="22">
        <v>1.3424226808222062</v>
      </c>
    </row>
    <row r="85" spans="1:3" x14ac:dyDescent="0.2">
      <c r="A85" t="s">
        <v>56</v>
      </c>
      <c r="B85" s="26">
        <v>0.84509804001425681</v>
      </c>
      <c r="C85" s="22">
        <v>1.3424226808222062</v>
      </c>
    </row>
    <row r="86" spans="1:3" x14ac:dyDescent="0.2">
      <c r="A86" t="s">
        <v>56</v>
      </c>
      <c r="B86" s="26">
        <v>0.84509804001425681</v>
      </c>
      <c r="C86" s="22">
        <v>1.3424226808222062</v>
      </c>
    </row>
    <row r="87" spans="1:3" x14ac:dyDescent="0.2">
      <c r="A87" t="s">
        <v>56</v>
      </c>
      <c r="B87" s="26">
        <v>0.77815125038364363</v>
      </c>
      <c r="C87" s="22">
        <v>1.3222192947339193</v>
      </c>
    </row>
    <row r="88" spans="1:3" x14ac:dyDescent="0.2">
      <c r="A88" t="s">
        <v>56</v>
      </c>
      <c r="B88" s="26">
        <v>0.3010299956639812</v>
      </c>
      <c r="C88" s="22">
        <v>1.2304489213782739</v>
      </c>
    </row>
    <row r="89" spans="1:3" x14ac:dyDescent="0.2">
      <c r="A89" t="s">
        <v>56</v>
      </c>
      <c r="B89" s="26">
        <v>0.47712125471966244</v>
      </c>
      <c r="C89" s="22">
        <v>1.1760912590556813</v>
      </c>
    </row>
    <row r="90" spans="1:3" x14ac:dyDescent="0.2">
      <c r="A90" t="s">
        <v>56</v>
      </c>
      <c r="B90" s="26">
        <v>0.69897000433601886</v>
      </c>
      <c r="C90" s="22">
        <v>1.1760912590556813</v>
      </c>
    </row>
    <row r="91" spans="1:3" x14ac:dyDescent="0.2">
      <c r="A91" t="s">
        <v>56</v>
      </c>
      <c r="B91" s="26">
        <v>0.77815125038364363</v>
      </c>
      <c r="C91" s="22">
        <v>1.1760912590556813</v>
      </c>
    </row>
    <row r="92" spans="1:3" x14ac:dyDescent="0.2">
      <c r="A92" t="s">
        <v>56</v>
      </c>
      <c r="B92" s="26">
        <v>0.90308998699194354</v>
      </c>
      <c r="C92" s="22">
        <v>1.1760912590556813</v>
      </c>
    </row>
    <row r="93" spans="1:3" x14ac:dyDescent="0.2">
      <c r="A93" t="s">
        <v>56</v>
      </c>
      <c r="B93" s="26">
        <v>1</v>
      </c>
      <c r="C93" s="22">
        <v>1.1760912590556813</v>
      </c>
    </row>
    <row r="94" spans="1:3" x14ac:dyDescent="0.2">
      <c r="A94" t="s">
        <v>56</v>
      </c>
      <c r="B94" s="26">
        <v>1.0413926851582251</v>
      </c>
      <c r="C94" s="22">
        <v>1.1760912590556813</v>
      </c>
    </row>
    <row r="95" spans="1:3" x14ac:dyDescent="0.2">
      <c r="A95" t="s">
        <v>56</v>
      </c>
      <c r="B95" s="26">
        <v>1.1760912590556813</v>
      </c>
      <c r="C95" s="22">
        <v>1.1760912590556813</v>
      </c>
    </row>
    <row r="96" spans="1:3" x14ac:dyDescent="0.2">
      <c r="A96" t="s">
        <v>56</v>
      </c>
      <c r="B96" s="26">
        <v>1.0791812460476249</v>
      </c>
      <c r="C96" s="22">
        <v>1.0791812460476249</v>
      </c>
    </row>
    <row r="97" spans="1:3" x14ac:dyDescent="0.2">
      <c r="A97" t="s">
        <v>56</v>
      </c>
      <c r="B97" s="26">
        <v>1</v>
      </c>
      <c r="C97" s="22">
        <v>1</v>
      </c>
    </row>
    <row r="98" spans="1:3" x14ac:dyDescent="0.2">
      <c r="A98" t="s">
        <v>56</v>
      </c>
      <c r="B98" s="26">
        <v>0.95424250943932487</v>
      </c>
      <c r="C98" s="22">
        <v>0.95424250943932487</v>
      </c>
    </row>
    <row r="99" spans="1:3" x14ac:dyDescent="0.2">
      <c r="A99" t="s">
        <v>56</v>
      </c>
      <c r="B99" s="26">
        <v>0.84509804001425681</v>
      </c>
      <c r="C99" s="22">
        <v>0.84509804001425681</v>
      </c>
    </row>
    <row r="100" spans="1:3" x14ac:dyDescent="0.2">
      <c r="A100" t="s">
        <v>56</v>
      </c>
      <c r="B100" s="26">
        <v>0.69897000433601886</v>
      </c>
      <c r="C100" s="22">
        <v>0.69897000433601886</v>
      </c>
    </row>
    <row r="101" spans="1:3" x14ac:dyDescent="0.2">
      <c r="A101" t="s">
        <v>56</v>
      </c>
      <c r="B101" s="26">
        <v>0.6020599913279624</v>
      </c>
      <c r="C101" s="22">
        <v>0.6020599913279624</v>
      </c>
    </row>
    <row r="102" spans="1:3" x14ac:dyDescent="0.2">
      <c r="A102" t="s">
        <v>55</v>
      </c>
      <c r="B102" s="22">
        <v>4.5040628826786921</v>
      </c>
      <c r="C102" s="22">
        <v>4.6864753896598224</v>
      </c>
    </row>
    <row r="103" spans="1:3" x14ac:dyDescent="0.2">
      <c r="A103" t="s">
        <v>55</v>
      </c>
      <c r="B103" s="22">
        <v>4.452261904093934</v>
      </c>
      <c r="C103" s="22">
        <v>4.6262171457876349</v>
      </c>
    </row>
    <row r="104" spans="1:3" x14ac:dyDescent="0.2">
      <c r="A104" t="s">
        <v>55</v>
      </c>
      <c r="B104" s="22">
        <v>4.406693433796212</v>
      </c>
      <c r="C104" s="22">
        <v>4.5623880418581058</v>
      </c>
    </row>
    <row r="105" spans="1:3" x14ac:dyDescent="0.2">
      <c r="A105" t="s">
        <v>55</v>
      </c>
      <c r="B105" s="22">
        <v>4.3683984665792499</v>
      </c>
      <c r="C105" s="22">
        <v>4.4990544211971013</v>
      </c>
    </row>
    <row r="106" spans="1:3" x14ac:dyDescent="0.2">
      <c r="A106" t="s">
        <v>55</v>
      </c>
      <c r="B106" s="22">
        <v>4.3070679506612981</v>
      </c>
      <c r="C106" s="22">
        <v>4.4383207941864491</v>
      </c>
    </row>
    <row r="107" spans="1:3" x14ac:dyDescent="0.2">
      <c r="A107" t="s">
        <v>55</v>
      </c>
      <c r="B107" s="22">
        <v>4.2216749970707692</v>
      </c>
      <c r="C107" s="22">
        <v>4.3554898329033849</v>
      </c>
    </row>
    <row r="108" spans="1:3" x14ac:dyDescent="0.2">
      <c r="A108" t="s">
        <v>55</v>
      </c>
      <c r="B108" s="22">
        <v>4.1389970140326362</v>
      </c>
      <c r="C108" s="22">
        <v>4.2697463731307668</v>
      </c>
    </row>
    <row r="109" spans="1:3" x14ac:dyDescent="0.2">
      <c r="A109" t="s">
        <v>55</v>
      </c>
      <c r="B109" s="22">
        <v>4.1094773009587353</v>
      </c>
      <c r="C109" s="22">
        <v>4.2217271301339014</v>
      </c>
    </row>
    <row r="110" spans="1:3" x14ac:dyDescent="0.2">
      <c r="A110" t="s">
        <v>55</v>
      </c>
      <c r="B110" s="22">
        <v>4.0372272345822742</v>
      </c>
      <c r="C110" s="22">
        <v>4.1447920784977148</v>
      </c>
    </row>
    <row r="111" spans="1:3" x14ac:dyDescent="0.2">
      <c r="A111" t="s">
        <v>55</v>
      </c>
      <c r="B111" s="22">
        <v>3.9360107957152097</v>
      </c>
      <c r="C111" s="22">
        <v>4.0413532020469747</v>
      </c>
    </row>
    <row r="112" spans="1:3" x14ac:dyDescent="0.2">
      <c r="A112" t="s">
        <v>55</v>
      </c>
      <c r="B112" s="22">
        <v>3.8003045775561985</v>
      </c>
      <c r="C112" s="22">
        <v>3.9137079139804829</v>
      </c>
    </row>
    <row r="113" spans="1:3" x14ac:dyDescent="0.2">
      <c r="A113" t="s">
        <v>55</v>
      </c>
      <c r="B113" s="22">
        <v>3.7555699806287999</v>
      </c>
      <c r="C113" s="22">
        <v>3.8546703318953353</v>
      </c>
    </row>
    <row r="114" spans="1:3" x14ac:dyDescent="0.2">
      <c r="A114" t="s">
        <v>55</v>
      </c>
      <c r="B114" s="22">
        <v>3.6901960800285138</v>
      </c>
      <c r="C114" s="22">
        <v>3.7790189719148706</v>
      </c>
    </row>
    <row r="115" spans="1:3" x14ac:dyDescent="0.2">
      <c r="A115" t="s">
        <v>55</v>
      </c>
      <c r="B115" s="22">
        <v>3.6010817277840235</v>
      </c>
      <c r="C115" s="22">
        <v>3.6846658640258609</v>
      </c>
    </row>
    <row r="116" spans="1:3" x14ac:dyDescent="0.2">
      <c r="A116" t="s">
        <v>55</v>
      </c>
      <c r="B116" s="22">
        <v>3.4929000111087034</v>
      </c>
      <c r="C116" s="22">
        <v>3.5792117802314993</v>
      </c>
    </row>
    <row r="117" spans="1:3" x14ac:dyDescent="0.2">
      <c r="A117" t="s">
        <v>55</v>
      </c>
      <c r="B117" s="22">
        <v>3.4027770696103472</v>
      </c>
      <c r="C117" s="22">
        <v>3.4860051863622421</v>
      </c>
    </row>
    <row r="118" spans="1:3" x14ac:dyDescent="0.2">
      <c r="A118" t="s">
        <v>55</v>
      </c>
      <c r="B118" s="22">
        <v>3.3053513694466239</v>
      </c>
      <c r="C118" s="22">
        <v>3.3745650607227651</v>
      </c>
    </row>
    <row r="119" spans="1:3" x14ac:dyDescent="0.2">
      <c r="A119" t="s">
        <v>55</v>
      </c>
      <c r="B119" s="22">
        <v>3.2159018132040318</v>
      </c>
      <c r="C119" s="22">
        <v>3.2750808984568587</v>
      </c>
    </row>
    <row r="120" spans="1:3" x14ac:dyDescent="0.2">
      <c r="A120" t="s">
        <v>55</v>
      </c>
      <c r="B120" s="22">
        <v>3.1044871113123951</v>
      </c>
      <c r="C120" s="22">
        <v>3.1643528557844371</v>
      </c>
    </row>
    <row r="121" spans="1:3" x14ac:dyDescent="0.2">
      <c r="A121" t="s">
        <v>55</v>
      </c>
      <c r="B121" s="22">
        <v>2.9831750720378132</v>
      </c>
      <c r="C121" s="22">
        <v>3.0461047872460387</v>
      </c>
    </row>
    <row r="122" spans="1:3" x14ac:dyDescent="0.2">
      <c r="A122" t="s">
        <v>55</v>
      </c>
      <c r="B122" s="22">
        <v>2.8633228601204559</v>
      </c>
      <c r="C122" s="22">
        <v>2.9278834103307068</v>
      </c>
    </row>
    <row r="123" spans="1:3" x14ac:dyDescent="0.2">
      <c r="A123" t="s">
        <v>55</v>
      </c>
      <c r="B123" s="22">
        <v>2.7909884750888159</v>
      </c>
      <c r="C123" s="22">
        <v>2.8350561017201161</v>
      </c>
    </row>
    <row r="124" spans="1:3" x14ac:dyDescent="0.2">
      <c r="A124" t="s">
        <v>55</v>
      </c>
      <c r="B124" s="22">
        <v>2.6821450763738319</v>
      </c>
      <c r="C124" s="22">
        <v>2.7275412570285562</v>
      </c>
    </row>
    <row r="125" spans="1:3" x14ac:dyDescent="0.2">
      <c r="A125" t="s">
        <v>55</v>
      </c>
      <c r="B125" s="22">
        <v>2.509202522331103</v>
      </c>
      <c r="C125" s="22">
        <v>2.5428254269591797</v>
      </c>
    </row>
    <row r="126" spans="1:3" x14ac:dyDescent="0.2">
      <c r="A126" t="s">
        <v>55</v>
      </c>
      <c r="B126" s="22">
        <v>2.3404441148401185</v>
      </c>
      <c r="C126" s="22">
        <v>2.3802112417116059</v>
      </c>
    </row>
    <row r="127" spans="1:3" x14ac:dyDescent="0.2">
      <c r="A127" t="s">
        <v>55</v>
      </c>
      <c r="B127" s="22">
        <v>2.2304489213782741</v>
      </c>
      <c r="C127" s="22">
        <v>2.27415784926368</v>
      </c>
    </row>
    <row r="128" spans="1:3" x14ac:dyDescent="0.2">
      <c r="A128" t="s">
        <v>55</v>
      </c>
      <c r="B128" s="22">
        <v>2.1271047983648077</v>
      </c>
      <c r="C128" s="22">
        <v>2.1760912590556813</v>
      </c>
    </row>
    <row r="129" spans="1:3" x14ac:dyDescent="0.2">
      <c r="A129" t="s">
        <v>55</v>
      </c>
      <c r="B129" s="22">
        <v>2.0681858617461617</v>
      </c>
      <c r="C129" s="22">
        <v>2.0681858617461617</v>
      </c>
    </row>
    <row r="130" spans="1:3" x14ac:dyDescent="0.2">
      <c r="A130" t="s">
        <v>55</v>
      </c>
      <c r="B130" s="22">
        <v>1.8195439355418688</v>
      </c>
      <c r="C130" s="22">
        <v>1.8195439355418688</v>
      </c>
    </row>
    <row r="131" spans="1:3" x14ac:dyDescent="0.2">
      <c r="A131" t="s">
        <v>55</v>
      </c>
      <c r="B131" s="22">
        <v>1.7242758696007889</v>
      </c>
      <c r="C131" s="22">
        <v>1.7242758696007889</v>
      </c>
    </row>
    <row r="132" spans="1:3" x14ac:dyDescent="0.2">
      <c r="A132" t="s">
        <v>55</v>
      </c>
      <c r="B132" s="22">
        <v>1.414973347970818</v>
      </c>
      <c r="C132" s="22">
        <v>1.414973347970818</v>
      </c>
    </row>
    <row r="133" spans="1:3" x14ac:dyDescent="0.2">
      <c r="A133" t="s">
        <v>55</v>
      </c>
      <c r="B133" s="22">
        <v>1.3222192947339193</v>
      </c>
      <c r="C133" s="22">
        <v>1.3222192947339193</v>
      </c>
    </row>
    <row r="134" spans="1:3" x14ac:dyDescent="0.2">
      <c r="A134" t="s">
        <v>55</v>
      </c>
      <c r="B134" s="22">
        <v>1.255272505103306</v>
      </c>
      <c r="C134" s="22">
        <v>1.255272505103306</v>
      </c>
    </row>
    <row r="135" spans="1:3" x14ac:dyDescent="0.2">
      <c r="A135" t="s">
        <v>55</v>
      </c>
      <c r="B135" s="22">
        <v>1.2041199826559248</v>
      </c>
      <c r="C135" s="22">
        <v>1.2041199826559248</v>
      </c>
    </row>
    <row r="136" spans="1:3" x14ac:dyDescent="0.2">
      <c r="A136" t="s">
        <v>55</v>
      </c>
      <c r="B136" s="22">
        <v>0</v>
      </c>
      <c r="C136" s="22">
        <v>0</v>
      </c>
    </row>
    <row r="137" spans="1:3" x14ac:dyDescent="0.2">
      <c r="A137" t="s">
        <v>55</v>
      </c>
      <c r="B137" s="22">
        <v>0</v>
      </c>
      <c r="C137" s="22">
        <v>0</v>
      </c>
    </row>
    <row r="138" spans="1:3" x14ac:dyDescent="0.2">
      <c r="A138" t="s">
        <v>55</v>
      </c>
      <c r="B138" s="22">
        <v>0</v>
      </c>
      <c r="C138" s="22">
        <v>0</v>
      </c>
    </row>
    <row r="139" spans="1:3" x14ac:dyDescent="0.2">
      <c r="A139" t="s">
        <v>55</v>
      </c>
      <c r="B139" s="22">
        <v>0</v>
      </c>
      <c r="C139" s="22">
        <v>0</v>
      </c>
    </row>
    <row r="140" spans="1:3" x14ac:dyDescent="0.2">
      <c r="A140" t="s">
        <v>55</v>
      </c>
      <c r="B140" s="22">
        <v>0</v>
      </c>
      <c r="C140" s="22">
        <v>0</v>
      </c>
    </row>
    <row r="141" spans="1:3" x14ac:dyDescent="0.2">
      <c r="A141" t="s">
        <v>55</v>
      </c>
      <c r="B141" s="22">
        <v>0</v>
      </c>
      <c r="C141" s="22">
        <v>0</v>
      </c>
    </row>
    <row r="142" spans="1:3" x14ac:dyDescent="0.2">
      <c r="A142" t="s">
        <v>55</v>
      </c>
      <c r="B142" s="22">
        <v>0</v>
      </c>
      <c r="C142" s="22">
        <v>0</v>
      </c>
    </row>
    <row r="143" spans="1:3" x14ac:dyDescent="0.2">
      <c r="A143" t="s">
        <v>55</v>
      </c>
      <c r="B143" s="22">
        <v>0</v>
      </c>
      <c r="C143" s="22">
        <v>0</v>
      </c>
    </row>
    <row r="144" spans="1:3" x14ac:dyDescent="0.2">
      <c r="A144" t="s">
        <v>55</v>
      </c>
      <c r="B144" s="22">
        <v>0</v>
      </c>
      <c r="C144" s="22">
        <v>0</v>
      </c>
    </row>
    <row r="145" spans="1:3" x14ac:dyDescent="0.2">
      <c r="A145" t="s">
        <v>55</v>
      </c>
      <c r="B145" s="22">
        <v>0</v>
      </c>
      <c r="C145" s="22">
        <v>0</v>
      </c>
    </row>
    <row r="146" spans="1:3" x14ac:dyDescent="0.2">
      <c r="A146" t="s">
        <v>55</v>
      </c>
      <c r="B146" s="22">
        <v>0</v>
      </c>
      <c r="C146" s="22">
        <v>0</v>
      </c>
    </row>
    <row r="147" spans="1:3" x14ac:dyDescent="0.2">
      <c r="A147" t="s">
        <v>55</v>
      </c>
      <c r="B147" s="22">
        <v>0</v>
      </c>
      <c r="C147" s="22">
        <v>0</v>
      </c>
    </row>
    <row r="148" spans="1:3" x14ac:dyDescent="0.2">
      <c r="A148" t="s">
        <v>55</v>
      </c>
      <c r="B148" s="22">
        <v>0</v>
      </c>
      <c r="C148" s="22">
        <v>0</v>
      </c>
    </row>
    <row r="149" spans="1:3" x14ac:dyDescent="0.2">
      <c r="A149" t="s">
        <v>55</v>
      </c>
      <c r="B149" s="22">
        <v>0</v>
      </c>
      <c r="C149" s="22">
        <v>0</v>
      </c>
    </row>
    <row r="150" spans="1:3" x14ac:dyDescent="0.2">
      <c r="A150" t="s">
        <v>55</v>
      </c>
      <c r="B150" s="22">
        <v>0</v>
      </c>
      <c r="C150" s="22">
        <v>0</v>
      </c>
    </row>
    <row r="151" spans="1:3" x14ac:dyDescent="0.2">
      <c r="A151" t="s">
        <v>55</v>
      </c>
      <c r="B151" s="22">
        <v>0</v>
      </c>
      <c r="C151" s="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Netherlands</vt:lpstr>
      <vt:lpstr>Australia</vt:lpstr>
      <vt:lpstr>AU &amp; NL</vt:lpstr>
      <vt:lpstr>DE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Jones</dc:creator>
  <cp:lastModifiedBy>David Jones</cp:lastModifiedBy>
  <dcterms:created xsi:type="dcterms:W3CDTF">2020-03-18T13:38:32Z</dcterms:created>
  <dcterms:modified xsi:type="dcterms:W3CDTF">2020-03-29T19:06:05Z</dcterms:modified>
</cp:coreProperties>
</file>