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obiernodesonora-my.sharepoint.com/personal/leonardo_baez_sonora_gob_mx/Documents/BASES DE DATOS/"/>
    </mc:Choice>
  </mc:AlternateContent>
  <xr:revisionPtr revIDLastSave="0" documentId="8_{59137FB1-B25C-4F49-B089-1652F2C2E875}" xr6:coauthVersionLast="47" xr6:coauthVersionMax="47" xr10:uidLastSave="{00000000-0000-0000-0000-000000000000}"/>
  <bookViews>
    <workbookView xWindow="-120" yWindow="-120" windowWidth="29040" windowHeight="15720" xr2:uid="{68614309-C489-4C73-8A30-4793DAC85E02}"/>
  </bookViews>
  <sheets>
    <sheet name="CONTRATOS 2023" sheetId="2" r:id="rId1"/>
    <sheet name="PORCEDIMIENTOS" sheetId="5" r:id="rId2"/>
    <sheet name="CONTRATOS X PROCD." sheetId="6" r:id="rId3"/>
    <sheet name="CM" sheetId="4" r:id="rId4"/>
  </sheets>
  <definedNames>
    <definedName name="_xlnm._FilterDatabase" localSheetId="0" hidden="1">'CONTRATOS 2023'!$A$1:$R$112</definedName>
    <definedName name="_xlnm.Print_Area" localSheetId="0">'CONTRATOS 2023'!$A$1:$R$97</definedName>
  </definedNames>
  <calcPr calcId="191028"/>
  <pivotCaches>
    <pivotCache cacheId="9134" r:id="rId5"/>
    <pivotCache cacheId="913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2" l="1"/>
  <c r="N67" i="2" l="1"/>
  <c r="N69" i="2"/>
  <c r="N70" i="2"/>
  <c r="N71" i="2"/>
  <c r="N72" i="2"/>
  <c r="N73" i="2"/>
  <c r="N66" i="2"/>
  <c r="N47" i="2"/>
  <c r="N41" i="2"/>
  <c r="N43" i="2"/>
  <c r="N44" i="2"/>
  <c r="N45" i="2"/>
  <c r="N46" i="2"/>
  <c r="N42" i="2"/>
  <c r="N54" i="2"/>
  <c r="N56" i="2"/>
  <c r="N55" i="2"/>
  <c r="N53" i="2"/>
  <c r="N52" i="2"/>
  <c r="N51" i="2"/>
  <c r="N50" i="2"/>
  <c r="Q97" i="2"/>
  <c r="N97" i="2"/>
  <c r="A22" i="5" l="1"/>
  <c r="E6" i="4"/>
  <c r="E7" i="4"/>
  <c r="E8" i="4"/>
  <c r="E11" i="4"/>
  <c r="E12" i="4"/>
  <c r="E13" i="4"/>
  <c r="E14" i="4"/>
  <c r="E15" i="4"/>
  <c r="E16" i="4"/>
  <c r="E17" i="4"/>
  <c r="E18" i="4"/>
  <c r="E19" i="4"/>
  <c r="E20" i="4"/>
  <c r="E5" i="4"/>
  <c r="H12" i="4"/>
  <c r="M12" i="4" s="1"/>
  <c r="I12" i="4"/>
  <c r="H11" i="4"/>
  <c r="M11" i="4" s="1"/>
  <c r="N11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13" i="4"/>
  <c r="I13" i="4" s="1"/>
  <c r="H8" i="4"/>
  <c r="M8" i="4" s="1"/>
  <c r="N8" i="4" s="1"/>
  <c r="H7" i="4"/>
  <c r="I7" i="4" s="1"/>
  <c r="H6" i="4"/>
  <c r="I6" i="4" s="1"/>
  <c r="H5" i="4"/>
  <c r="I5" i="4" s="1"/>
  <c r="C8" i="5"/>
  <c r="B19" i="5"/>
  <c r="C7" i="5"/>
  <c r="C6" i="5"/>
  <c r="B20" i="5"/>
  <c r="B14" i="5"/>
  <c r="C15" i="5"/>
  <c r="C5" i="5"/>
  <c r="B15" i="5"/>
  <c r="B16" i="5"/>
  <c r="C21" i="5"/>
  <c r="C3" i="5"/>
  <c r="C16" i="5"/>
  <c r="C20" i="5"/>
  <c r="C10" i="5"/>
  <c r="C2" i="5"/>
  <c r="B18" i="5"/>
  <c r="C19" i="5"/>
  <c r="C17" i="5"/>
  <c r="C9" i="5"/>
  <c r="C14" i="5"/>
  <c r="C18" i="5"/>
  <c r="B17" i="5"/>
  <c r="B21" i="5"/>
  <c r="C4" i="5"/>
  <c r="D16" i="5" l="1"/>
  <c r="B22" i="5"/>
  <c r="D22" i="5" s="1"/>
  <c r="D14" i="5"/>
  <c r="D19" i="5"/>
  <c r="D21" i="5"/>
  <c r="D18" i="5"/>
  <c r="D15" i="5"/>
  <c r="D20" i="5"/>
  <c r="D17" i="5"/>
  <c r="C22" i="5"/>
  <c r="L12" i="4"/>
  <c r="K12" i="4" s="1"/>
  <c r="N12" i="4"/>
  <c r="M19" i="4"/>
  <c r="M18" i="4"/>
  <c r="M16" i="4"/>
  <c r="M17" i="4"/>
  <c r="M15" i="4"/>
  <c r="I11" i="4"/>
  <c r="L11" i="4" s="1"/>
  <c r="K11" i="4" s="1"/>
  <c r="M14" i="4"/>
  <c r="M13" i="4"/>
  <c r="L13" i="4" s="1"/>
  <c r="K13" i="4" s="1"/>
  <c r="M20" i="4"/>
  <c r="M7" i="4"/>
  <c r="I8" i="4"/>
  <c r="L8" i="4" s="1"/>
  <c r="K8" i="4" s="1"/>
  <c r="M5" i="4"/>
  <c r="L5" i="4" s="1"/>
  <c r="K5" i="4" s="1"/>
  <c r="M6" i="4"/>
  <c r="N17" i="4" l="1"/>
  <c r="L17" i="4"/>
  <c r="K17" i="4" s="1"/>
  <c r="N7" i="4"/>
  <c r="L7" i="4"/>
  <c r="K7" i="4" s="1"/>
  <c r="N19" i="4"/>
  <c r="L19" i="4"/>
  <c r="K19" i="4" s="1"/>
  <c r="N14" i="4"/>
  <c r="L14" i="4"/>
  <c r="N6" i="4"/>
  <c r="L6" i="4"/>
  <c r="N15" i="4"/>
  <c r="L15" i="4"/>
  <c r="K15" i="4" s="1"/>
  <c r="N16" i="4"/>
  <c r="L16" i="4"/>
  <c r="K16" i="4" s="1"/>
  <c r="N18" i="4"/>
  <c r="L18" i="4"/>
  <c r="K18" i="4" s="1"/>
  <c r="N20" i="4"/>
  <c r="L20" i="4"/>
  <c r="K20" i="4" s="1"/>
  <c r="N13" i="4"/>
  <c r="M21" i="4"/>
  <c r="N21" i="4" s="1"/>
  <c r="N5" i="4"/>
  <c r="N9" i="4" s="1"/>
  <c r="M9" i="4"/>
  <c r="L21" i="4" l="1"/>
  <c r="K14" i="4"/>
  <c r="L9" i="4"/>
  <c r="K9" i="4" s="1"/>
  <c r="K6" i="4"/>
  <c r="K21" i="4" l="1"/>
  <c r="K23" i="4" s="1"/>
  <c r="L23" i="4"/>
  <c r="N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Blanca</author>
  </authors>
  <commentList>
    <comment ref="A19" authorId="0" shapeId="0" xr:uid="{27308A27-6AB6-4599-82BE-9F0D8D0BD0CF}">
      <text>
        <r>
          <rPr>
            <b/>
            <sz val="9"/>
            <color indexed="81"/>
            <rFont val="Tahoma"/>
            <family val="2"/>
          </rPr>
          <t>no aparece en las mallas, puse lo del da</t>
        </r>
      </text>
    </comment>
  </commentList>
</comments>
</file>

<file path=xl/sharedStrings.xml><?xml version="1.0" encoding="utf-8"?>
<sst xmlns="http://schemas.openxmlformats.org/spreadsheetml/2006/main" count="1179" uniqueCount="289">
  <si>
    <t>CENTRO GESTOR</t>
  </si>
  <si>
    <t>UNIDAD</t>
  </si>
  <si>
    <t>ÁREA FUNCIONAL</t>
  </si>
  <si>
    <t>PARTIDA</t>
  </si>
  <si>
    <t>CONTRATO</t>
  </si>
  <si>
    <t>DESCRIPCIÓN</t>
  </si>
  <si>
    <t>TIPO CONTRATO</t>
  </si>
  <si>
    <t>ART. LAASSPES</t>
  </si>
  <si>
    <t>NUMERAL</t>
  </si>
  <si>
    <t>SERVICIO</t>
  </si>
  <si>
    <t>PROVEEDOR</t>
  </si>
  <si>
    <t>INICIO VIGENCIA</t>
  </si>
  <si>
    <t>FIN VIGENCIA</t>
  </si>
  <si>
    <t>MONTO TOTAL ADJUDICADO</t>
  </si>
  <si>
    <t>EJERCIDO T1</t>
  </si>
  <si>
    <t>EJERCIDO T2</t>
  </si>
  <si>
    <t>EJERCIDO T3</t>
  </si>
  <si>
    <t>EJERCIDO T4</t>
  </si>
  <si>
    <t>CEAyF</t>
  </si>
  <si>
    <t>1301E103P16018A1</t>
  </si>
  <si>
    <t>03-1030000183-AD-2023-01</t>
  </si>
  <si>
    <t>SERV.LIMPIEZA Y DES.</t>
  </si>
  <si>
    <t>AD</t>
  </si>
  <si>
    <t>48</t>
  </si>
  <si>
    <t>0</t>
  </si>
  <si>
    <t xml:space="preserve">SERVICIO DE LIMPIEZA CON INSUMOS </t>
  </si>
  <si>
    <t xml:space="preserve">LIMPIEZA PROFESIONAL Y DE SERVICIOS LIPSSA S.A. DE C.V. </t>
  </si>
  <si>
    <t>03-1030000183-AD-2023-02</t>
  </si>
  <si>
    <t>SERVICIO DE RECOLECCIÓN DE DESECHOS NO PELIGROSOS</t>
  </si>
  <si>
    <t>PUENTE AMBIENTAL DEL NOROESTE S.A. DE C.V.</t>
  </si>
  <si>
    <t>03-1030000183-AD-2023-03</t>
  </si>
  <si>
    <t>MNTO.Y CONSERVACIÓN DE MAQUINARIA Y EQUIPOS</t>
  </si>
  <si>
    <t>SERVICIO DE MTTO PREVENTIVO A PLANTA GENERADORA DE ENERGÍA ELECTRÍCA DE EMERGENCIA DE PALACIO Y CASAS DE GOBIERNO</t>
  </si>
  <si>
    <t>COMER SON, S.A. DE C.V.</t>
  </si>
  <si>
    <t>03-1030000183-AD-2023-04</t>
  </si>
  <si>
    <t>SERVICIO DE SOPORTE TÉCNICO A LA RED DE VOZ Y DATOS</t>
  </si>
  <si>
    <t>SISTEMAS TICSON S.A. DE C.V.</t>
  </si>
  <si>
    <t>1301E103P16010A1</t>
  </si>
  <si>
    <t>03-1030000183-AD-2023-05</t>
  </si>
  <si>
    <t>SERVICIOS VIGILANCIA</t>
  </si>
  <si>
    <t xml:space="preserve">ARRENDAMIENTO Y MTTO DE SISTEMAS ELECTRÓNICOS DE SEGURIDAD </t>
  </si>
  <si>
    <t>PROFESIONALES EN PREVENCIÓN ELECTRÓNICA, S.A. DE C.V</t>
  </si>
  <si>
    <t>1030000100</t>
  </si>
  <si>
    <t>ATTN CIUDADANA</t>
  </si>
  <si>
    <t>1301E103P16256A1</t>
  </si>
  <si>
    <t>03-1030000183-AD-2023-06</t>
  </si>
  <si>
    <t>ARREND.MUEBLE, MAQ.</t>
  </si>
  <si>
    <t xml:space="preserve">ARRENDAMIENTO DE FOTOCOPIADO </t>
  </si>
  <si>
    <t>HS SOLUCIONES S.A. P.I. DE C.V</t>
  </si>
  <si>
    <t>1030000183</t>
  </si>
  <si>
    <t>1301E103P16287A1</t>
  </si>
  <si>
    <t>1030001700</t>
  </si>
  <si>
    <t>CGSECS</t>
  </si>
  <si>
    <t>1301E103P16258A1</t>
  </si>
  <si>
    <t>1030001800</t>
  </si>
  <si>
    <t>STMS</t>
  </si>
  <si>
    <t>1301E103P16525A1</t>
  </si>
  <si>
    <t>1030000200</t>
  </si>
  <si>
    <t>S. PARTICULAR</t>
  </si>
  <si>
    <t>1301E103P16095A1</t>
  </si>
  <si>
    <t>1030000282</t>
  </si>
  <si>
    <t>CELGERP</t>
  </si>
  <si>
    <t>JOEE</t>
  </si>
  <si>
    <t>1301E103P16190A1</t>
  </si>
  <si>
    <t>03-1030000183-AD-2023-20</t>
  </si>
  <si>
    <t>03-1030000183-AD-2023-07</t>
  </si>
  <si>
    <t>SERVICIO DE MTTO DEL RELOJ PALACIO DE GOBIERNO</t>
  </si>
  <si>
    <t>JOSÉ LUIS PACHECO GARCÍA</t>
  </si>
  <si>
    <t>03-1030000183-AD-2023-12</t>
  </si>
  <si>
    <t>INSTALACIONES</t>
  </si>
  <si>
    <t>ADQUISICIÓN DE BIENES E INSUMOS CON TRABAJOS DE APLICACIÓN E INSTALACIÓN PARA CASAS DE GOBIERNO</t>
  </si>
  <si>
    <t>LETICIA GARCÍA LEYVA</t>
  </si>
  <si>
    <t>03-1030000183-AD-2023-08</t>
  </si>
  <si>
    <t>SERVICIO DE MTTO PREVENTIVO A ELEVADOR</t>
  </si>
  <si>
    <t>ELEVADORES EV INTERNACIONAL S.A. DE C.V.</t>
  </si>
  <si>
    <t>03-1030000183-AD-2023-13</t>
  </si>
  <si>
    <t>VII</t>
  </si>
  <si>
    <t>SERVICIO PREVENTIVO A EQUIPOS DE AIRE ACONDICIONADO EN INMUEBLES DEL EJECUTIVO ESTATAL</t>
  </si>
  <si>
    <t>ADMINISTRADORA Y SERVICIOS DE OBRAS ONCE S.A. DE C.V.</t>
  </si>
  <si>
    <t>03-1030000183-AD-2023-17</t>
  </si>
  <si>
    <t>SERVICIO JARDINERIA Y FUMIGACIÓN</t>
  </si>
  <si>
    <t xml:space="preserve">SERVICIO DE MTTO EN AREAS VERDES EN CASA DE GOBIERNO </t>
  </si>
  <si>
    <t>VIVERO JARDIN BELLO DE SONORA, S.A. DE C.V.</t>
  </si>
  <si>
    <t>03-1030000183-AD-2023-18</t>
  </si>
  <si>
    <t>XIX</t>
  </si>
  <si>
    <t>ARRENDAMIENTO Y MANTENIMIENTO DE LOS SISTEMAS ELECTRÓNICOS DE SEGURIDAD EN INMUEBLES DEL EJECUTIVO ESTATAL</t>
  </si>
  <si>
    <t>PROFESIONALES EN PREVENCIÓN ELECTRÓNICA, S.A. DE C.V.</t>
  </si>
  <si>
    <t>03-1030000183-AD-2023-19</t>
  </si>
  <si>
    <t>SERVICIO DE SOPORTE TÉCNICO PARA LA RED DE VOZ Y DATOS DEL EJECUTIVO ESTATAL</t>
  </si>
  <si>
    <t>03-1030000183-AD-2023-24</t>
  </si>
  <si>
    <t>ARREND. TRANSPORTE</t>
  </si>
  <si>
    <t>SERVICIO DE ARRENDAMIENTO DE TRES VEHICULOS AUTOMOTRICES</t>
  </si>
  <si>
    <t>AUTOTURISMO NAVER, S.A. DE C.V</t>
  </si>
  <si>
    <t>1301E103P16078A1</t>
  </si>
  <si>
    <t>03-1030000183-AD-2023-25</t>
  </si>
  <si>
    <t>SERVICIO DE ARRENDAMIENTO DE UN VEHICULO AUTOMOTRIZ</t>
  </si>
  <si>
    <t>03-1030000183-AD-2023-26</t>
  </si>
  <si>
    <t>SERVICIO DE ARRENDAMIENTO DE SERVICIO DE FOTOCOPIADO</t>
  </si>
  <si>
    <t>03-1030000183-AD-2023-27</t>
  </si>
  <si>
    <t>03-1030000183-AD-2023-29</t>
  </si>
  <si>
    <t>AUTOTURISMO NAVER, S.A. DE C.V.</t>
  </si>
  <si>
    <t>03-1030000183-AD-2023-30</t>
  </si>
  <si>
    <t>03-1030000183-AD-2023-31</t>
  </si>
  <si>
    <t>COMBUSTIBLES</t>
  </si>
  <si>
    <t>CM</t>
  </si>
  <si>
    <t>47</t>
  </si>
  <si>
    <t>XX</t>
  </si>
  <si>
    <t>SUMINISTRO Y CONTROL DE COMBUSTIBLE PARA VEHICULOS AUTOMOTORES TERRESTRES DE LA ADMINISTRACIÓN PÚBLICA ESTATAL</t>
  </si>
  <si>
    <t>DISTRIBUIDORA DE COMBUSTIBLE DCS DE SONORA S.A. DE C.V.</t>
  </si>
  <si>
    <t>1301E103P16081A1</t>
  </si>
  <si>
    <t>03-1030000183-AD-2023-32</t>
  </si>
  <si>
    <t>SERVICIO DE LIMPIEZA PARA LAS DEPENDENCIAS Y ENTIDADES DE LA ADMINISTRACIÓN PÚBLICA ESTATAL</t>
  </si>
  <si>
    <t>DESARROLLOS Y MANTENIMIENTO FIRME S.A. DE C.V.</t>
  </si>
  <si>
    <t>03-1030000183-AD-2023-33</t>
  </si>
  <si>
    <t>PRESTACION DEL SERVICIO DE FUMIGACIÓN EN DEPENDENCIAS Y ENTIDADES DE LA ADMINISTRACIÓN PÚBLICA ESTATAL</t>
  </si>
  <si>
    <t>ANA CAROLINA CRUZ MONTAÑO</t>
  </si>
  <si>
    <t>03-1030000183-AD-2023-34</t>
  </si>
  <si>
    <t>SERVICIO DE FOTOCOPIADO PARA LAS DEPENDENCIAS Y ENTIDADES DE LA ADMINISTRACIÓN PÚBLICA ESTATAL</t>
  </si>
  <si>
    <t>COPIADORAS Y SERVICIOS DE SONORA, S.A. DE C.V.</t>
  </si>
  <si>
    <t>03-1030000183-AD-2023-35</t>
  </si>
  <si>
    <t>MATERIALES MENORES OFICINA</t>
  </si>
  <si>
    <t>SUMINISTRO Y ENTREGA EN SITIO DE ARTICULOS DE OFICINA PARA LAS DEPENDENCIAS Y ENTIDADES DE LA ADMINISTRACIÓN PUBLICA ESTATAL</t>
  </si>
  <si>
    <t>DEX DEL NOROESTE S.A. DE C.V.</t>
  </si>
  <si>
    <t>1301E103P16254A1</t>
  </si>
  <si>
    <t>1301E103P16224A1</t>
  </si>
  <si>
    <t>1030001600</t>
  </si>
  <si>
    <t>COORD ASESORES</t>
  </si>
  <si>
    <t>1301E103P16033A1</t>
  </si>
  <si>
    <t>03-1030000183-AD-2023-36</t>
  </si>
  <si>
    <t>MNTO.Y CONS. EQUIPOS DE TRANSPORTE</t>
  </si>
  <si>
    <t>SERVICIO DE MANTENIMIENTO PREVENTIVO Y CORRECTIVO AL PARQUE VEHICULAR PARA LAS DEPENDENCIAS Y ENTIDADES DE LA ADMINISTRACIÓN PÚBLICA ESTATAL</t>
  </si>
  <si>
    <t>AUTOCLINICA CARROCERIA S.A. DE C.V.</t>
  </si>
  <si>
    <t>03-1030000183-AD-2023-37</t>
  </si>
  <si>
    <t>GASTO CEREMONIAL</t>
  </si>
  <si>
    <t>SERVICIO DE ESPECTACULO AEREO CON DRONES EN FIESTAS PATRIAS DE HERMOSILLO, SONORA.</t>
  </si>
  <si>
    <t>PIXEL DRONE PERFORMANCE, S.A. DE C.V.</t>
  </si>
  <si>
    <t>03-1030000183-AD-2023-38</t>
  </si>
  <si>
    <t>MNTO CONSERVACION DE INMUEBLES</t>
  </si>
  <si>
    <t>SERVICIO PREVENTIVO DE ALBERCA EN CASA DE GOBIERNO DE HERMOSILLO</t>
  </si>
  <si>
    <t>03-1030000183-AD-2023-39</t>
  </si>
  <si>
    <t>SERVICIO DE ESPECTACULO MUSICAL EN PLAZA ALFONSO VIDAL EN FIESTAS PATRIAS DEL DIA DE INDEPENDENCIA</t>
  </si>
  <si>
    <t>SMLB SU MAGESTAD LA BRISSA DE RENE Y JUAN LEYVA S.R.L DE C.V.</t>
  </si>
  <si>
    <t>03-1030000183-AD-2023-42</t>
  </si>
  <si>
    <t>SERVICIO DE RESTAURACIÓN Y LIMPIEZA DE PIEZAS DE BRONCE EN PALACIO DE GOBIERNO</t>
  </si>
  <si>
    <t>JOSE FRANCISCO DE JESUS ARROYO NIETO</t>
  </si>
  <si>
    <t>03-1030000183-AR-2023-01</t>
  </si>
  <si>
    <t>AR</t>
  </si>
  <si>
    <t xml:space="preserve">ARRENDAMIENTO DE BODEGA DE ARCHIVO DEL EJECUTIVO ESTATAL </t>
  </si>
  <si>
    <t>ADMINISTRADORA DE ACTIVOS REICO S.A. DE C.V.</t>
  </si>
  <si>
    <t>03-1030000183-AD-2023-51</t>
  </si>
  <si>
    <t>SERVICIOS DE INSTALACIÓN CON MONTAJE Y DESMONTAJE DE EQUIPO ESPECIALIZADO EN LAS FIESTAS PATRIAS CONMEMORATIVAS AL DÍA DE INDEPENDENCIA DE MÉXICO - PARTIDA 1</t>
  </si>
  <si>
    <t>JOSE SANTIAGO RAMOS SANCHEZ</t>
  </si>
  <si>
    <t>03-1030000183-AD-2023-52</t>
  </si>
  <si>
    <t>SERVICIOS DE INSTALACIÓN CON MONTAJE Y DESMONTAJE DE EQUIPO ESPECIALIZADO EN LAS FIESTAS PATRIAS CONMEMORATIVAS AL DÍA DE INDEPENDENCIA DE MÉXICO - PARTIDA 5</t>
  </si>
  <si>
    <t>PRONMEXCO INDUSTRIAL S.A DE C.V.</t>
  </si>
  <si>
    <t>03-1030000183-AR-2023-02</t>
  </si>
  <si>
    <t>ARRENDAMIENTO 20 DE ESPACIOS DE ESTACIONAMIENTO</t>
  </si>
  <si>
    <t>COMECIALIZADORA DE SERVICIOS FINISTERRA S.A. DE C.V.</t>
  </si>
  <si>
    <t>03-1030000183-LPA-2023-09</t>
  </si>
  <si>
    <t>LPA</t>
  </si>
  <si>
    <t>32</t>
  </si>
  <si>
    <t>SERVICIO DE MTTO Y CONSERVACIÓN DE INMUEBLES PARA PALACIO DE GOBIERNO</t>
  </si>
  <si>
    <t>LETICIA GARCIA LEYVA</t>
  </si>
  <si>
    <t>03-1030000183-LPA-2023-10</t>
  </si>
  <si>
    <t>SERVICIO DE MTTO Y CONSERVACIÓN DE INMUEBLES PARA CASAS DE GOBIERNO</t>
  </si>
  <si>
    <t>CONSTRUCTORA MENDEZ D S.A. DE C.V.</t>
  </si>
  <si>
    <t>03-1030000183-LPA-2023-22</t>
  </si>
  <si>
    <t>SERVICIO PREVENTIVO A PLANTAS GENERADORAS DE ENERGIA ELECTRICA DE EMERGENCIA Y SUBESTACIONES ELECTRICAS EN INMUEBLES DEL EJECUTIVO ESTATAL.</t>
  </si>
  <si>
    <t>ECOC ELECTROCONTROLES Y OBRA CIVIL, S.A. DE C.V.</t>
  </si>
  <si>
    <t>03-1030000183-LPA-2023-40</t>
  </si>
  <si>
    <t>TELEFON. TRADICIONAL</t>
  </si>
  <si>
    <t>LPC</t>
  </si>
  <si>
    <t>SERVICIO DE INTERNET Y TELEFONIA</t>
  </si>
  <si>
    <t>TELEFONOS DE MEXICO SAB DE CV</t>
  </si>
  <si>
    <t>03-1030000183-LPA-2023-16</t>
  </si>
  <si>
    <t>BIENES INFORMÁTICOS</t>
  </si>
  <si>
    <t>ADQUISICIÓN DE EQUIPO DE COMPUTO Y TECNOLOGÍA PARTIDA 1</t>
  </si>
  <si>
    <t>COMPUPROVEEDORES S.A. DE C.V.</t>
  </si>
  <si>
    <t>ADQUISICIÓN DE EQUIPO DE COMPUTO Y TECNOLOGÍA PARTIDA 3</t>
  </si>
  <si>
    <t>03-1030000183-LPA-2023-17</t>
  </si>
  <si>
    <t>03-1030000183-LPA-2023-18</t>
  </si>
  <si>
    <t>03-1030000183-LPA-2023-19</t>
  </si>
  <si>
    <t>03-1030000183-LPA-2023-41</t>
  </si>
  <si>
    <t>TELEFONIA POR CABLE SA DE CV</t>
  </si>
  <si>
    <t>03-1030000183-LPA-2023-21</t>
  </si>
  <si>
    <t>03-1030000183-LPA-2023-53</t>
  </si>
  <si>
    <t>AUTOMÓVILES Y CAMIÓN</t>
  </si>
  <si>
    <t>17</t>
  </si>
  <si>
    <t>ADQUISICIÓN CONSOLIDADA DE VEHÍCULOS TERRESTRES PARA EL GOBIERNO DEL ESTADO DE SONORA</t>
  </si>
  <si>
    <t>CABORCA AUTOMOTRIZ S.A. DE C.V.</t>
  </si>
  <si>
    <t>03-1030000183-LPA-2023-23</t>
  </si>
  <si>
    <t>ADQUISICIÓN DE EQUIPO DE COMPUTO Y TECNOLOGÍA PARTIDA 2</t>
  </si>
  <si>
    <t>03-1030000183-LPA-2023-54</t>
  </si>
  <si>
    <t>NISSAUTO SONORA S.A. DE C.V.</t>
  </si>
  <si>
    <t>03-1030000183-LPA-2023-55</t>
  </si>
  <si>
    <t>TOTAL PARTS AND COMPONENTS S.A. DE C.V.</t>
  </si>
  <si>
    <t>03-1030000183-LPA-2023-45</t>
  </si>
  <si>
    <t>SERVICIOS DE INSTALACIÓN CON MONTAJE Y DESMONTAJE DE EQUIPO ESPECIALIZADO EN LAS FIESTAS PATRIAS CONMEMORATIVAS AL DÍA DE INDEPENDENCIA DE MÉXICO - PARTIDA 2</t>
  </si>
  <si>
    <t>JAJMA S DE R.L. DE C.V.</t>
  </si>
  <si>
    <t>03-1030000183-LPA-2023-46</t>
  </si>
  <si>
    <t>SERVICIOS DE INSTALACIÓN CON MONTAJE Y DESMONTAJE DE EQUIPO ESPECIALIZADO EN LAS FIESTAS PATRIAS CONMEMORATIVAS AL DÍA DE INDEPENDENCIA DE MÉXICO - PARTIDA 3</t>
  </si>
  <si>
    <t>TAURUS PROYECTOS ESPECIALIZADOS S.A. DE C.V.</t>
  </si>
  <si>
    <t>03-1030000183-LPA-2023-47</t>
  </si>
  <si>
    <t>SERVICIOS DE INSTALACIÓN CON MONTAJE Y DESMONTAJE DE EQUIPO ESPECIALIZADO EN LAS FIESTAS PATRIAS CONMEMORATIVAS AL DÍA DE INDEPENDENCIA DE MÉXICO - PARTIDA 4</t>
  </si>
  <si>
    <t>03-1030000183-LSA-2023-44</t>
  </si>
  <si>
    <t>LSA</t>
  </si>
  <si>
    <t>49</t>
  </si>
  <si>
    <t>III</t>
  </si>
  <si>
    <t>SUMINISTRO E INSTALACIÓN DE DISPOSITIVO DE SEGURIDAD FIREWALL</t>
  </si>
  <si>
    <t>COMPUTEC DEL NOROESTE S.A. DE C.V.</t>
  </si>
  <si>
    <t>03-1030000183-AD-2023-43</t>
  </si>
  <si>
    <t xml:space="preserve">SERVICIO DE GUARDIAS DE SEGURIDAD Y VIGILANCIA </t>
  </si>
  <si>
    <t>SONORA IMPORTA S.A. DE C.V.</t>
  </si>
  <si>
    <t>03-1030000183-LPA-2023-14</t>
  </si>
  <si>
    <t>SERVICIO DE INSTALACION CON MONTAJE Y DESMONTAJE DE EQUIPO ESPECIALIZADO EN CONFERENCIAS DE PRENSA DEL EJECUTIVO ESTATAL EN LA CAPITAL DEL ESTADO DE SONORA</t>
  </si>
  <si>
    <t>SERV. DIFUSIÓN EN INTERNET</t>
  </si>
  <si>
    <t>SERVICIOS DE COMUNICACIÓN INSTITUCIONAL CON ANALISIS DE DATOS, MANTENIMIENTO DE PLATAFORMAS DIGITALES</t>
  </si>
  <si>
    <t>JV STAR SEAL &amp; BUSINESS S.A. DE C.V.</t>
  </si>
  <si>
    <t>03-1030001700-AD-2023-01</t>
  </si>
  <si>
    <t>DIFUSIÓN RADIO Y TV ACTIVIDADES GOB.</t>
  </si>
  <si>
    <t>1</t>
  </si>
  <si>
    <t>SERVICIO DE PUBLICIDAD POR TELEVISIÓN</t>
  </si>
  <si>
    <t>TELEVISORA DE HERMOSILLO, S.A. DE C.V.</t>
  </si>
  <si>
    <t>03-1030001700-AD-2023-02</t>
  </si>
  <si>
    <t>CAMPAÑA PUBLICITARIA GUBERNAMENTAL</t>
  </si>
  <si>
    <t>DVL PRODUCCIONES, S.C.</t>
  </si>
  <si>
    <t>03-1030001700-AD-2023-03</t>
  </si>
  <si>
    <t>SERVICIO DE PUBLICIDAD POR RADIO</t>
  </si>
  <si>
    <t>RADIO SONORA S.A. DE C.V.</t>
  </si>
  <si>
    <t>03-1030001700-AD-2023-04</t>
  </si>
  <si>
    <t>SERVICIO DE TRADUCCIÓN DE LENGUAJE DE SEÑAS</t>
  </si>
  <si>
    <t>YSELA RODRIGUEZ MORENO</t>
  </si>
  <si>
    <t>03-1030001700-AD-2023-05</t>
  </si>
  <si>
    <t>IMPRESIÓN Y PUBLICACIONES OFICIALES</t>
  </si>
  <si>
    <t>SERVICIO DE IMPRESIÓN DIGITAL DE 50 JUEGOS DE TRES TOMOS DEL 2DO INFORME DE GOBIERNO</t>
  </si>
  <si>
    <t>MERCADOTECNIA TRES CUARTOS, S.A. de C.V.</t>
  </si>
  <si>
    <t>Etiquetas de fila</t>
  </si>
  <si>
    <t>Suma de Monto TOTAL</t>
  </si>
  <si>
    <t>Contratos</t>
  </si>
  <si>
    <t>AD-1</t>
  </si>
  <si>
    <t>AD-47</t>
  </si>
  <si>
    <t>AD-48</t>
  </si>
  <si>
    <t>Total general</t>
  </si>
  <si>
    <t>Total presupuesto</t>
  </si>
  <si>
    <t>PROCEDIMIENTO DE CONTRATACIÓN</t>
  </si>
  <si>
    <t>MONTO TOTAL</t>
  </si>
  <si>
    <t>No. CONTRATOS</t>
  </si>
  <si>
    <t>PORCENTAJE</t>
  </si>
  <si>
    <t>Licitación Pública</t>
  </si>
  <si>
    <t xml:space="preserve">Adjudicación Directa </t>
  </si>
  <si>
    <t>Licitación Consolidada</t>
  </si>
  <si>
    <t>Contrato con Entidades Estatales</t>
  </si>
  <si>
    <t>Contrato Marco</t>
  </si>
  <si>
    <t>Adjudicación Directa por Exepción a LP</t>
  </si>
  <si>
    <t>Licitación por Invitación a tres personas</t>
  </si>
  <si>
    <t>Arrendamiento</t>
  </si>
  <si>
    <t>Cuenta de No. Contrato</t>
  </si>
  <si>
    <t>Suma de Monto TOTAL2</t>
  </si>
  <si>
    <t>PROCEDIMIENTO</t>
  </si>
  <si>
    <t>VIGENCIA</t>
  </si>
  <si>
    <t>VIGENCIA EN DIAS</t>
  </si>
  <si>
    <t xml:space="preserve">MONTO </t>
  </si>
  <si>
    <t>CONVENIO MODIFICATORIO</t>
  </si>
  <si>
    <t>CM VIGENCIA EN  MESES</t>
  </si>
  <si>
    <t>CM VIGENCIA EN DIAS</t>
  </si>
  <si>
    <t>CM VIGENCIA RECORTADO</t>
  </si>
  <si>
    <t>MONTO RECORTADO SIN IVA</t>
  </si>
  <si>
    <t>MONTO RECORTADO</t>
  </si>
  <si>
    <t>CM MONTO</t>
  </si>
  <si>
    <t>CM MONTO SIN IVA</t>
  </si>
  <si>
    <t>LICITACIONES</t>
  </si>
  <si>
    <t>MTTO DE PALACIO</t>
  </si>
  <si>
    <t>AMPLIAR VIGENCIA 20%</t>
  </si>
  <si>
    <t>MTTO DE CASAS DE GOB</t>
  </si>
  <si>
    <t>CONFERENCIAS DE PRENSA</t>
  </si>
  <si>
    <t>COMUNICACIÓN PLATAFORMAS DIGITALES</t>
  </si>
  <si>
    <t>ARRENDAMIENTO Y MANTENIMIENTO DE VIDEOVIGILANCIA</t>
  </si>
  <si>
    <t>SERVICIO DE SOPORTE TÉCNICO PARA LA RED DE VOZ Y DATOS</t>
  </si>
  <si>
    <t xml:space="preserve">SERVICIO PREVENTIVO DE ALBERCA EN CASA DE GOBIERNO </t>
  </si>
  <si>
    <t>RENTA BODEGA</t>
  </si>
  <si>
    <t>RENTA 20 ESTACIONAMIENTOS</t>
  </si>
  <si>
    <t>GRAN TOTAL</t>
  </si>
  <si>
    <t>CONTRATOS MARCO</t>
  </si>
  <si>
    <t>MTTO AIRES</t>
  </si>
  <si>
    <t>MTTO VEHICULAR</t>
  </si>
  <si>
    <t>LIMPIEZA</t>
  </si>
  <si>
    <t>ARRENDAMIENTO COPIADORAS</t>
  </si>
  <si>
    <t>PAPELERIA</t>
  </si>
  <si>
    <t>FUMIGACION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</si>
</sst>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dd/mm/yyyy;@"/>
    <numFmt numFmtId="167" formatCode="0.0%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0060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BA9E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0" fontId="7" fillId="12" borderId="0" applyNumberFormat="0" applyBorder="0" applyAlignment="0" applyProtection="0"/>
    <xf numFmtId="0" fontId="8" fillId="13" borderId="7" applyNumberFormat="0" applyAlignment="0" applyProtection="0"/>
    <xf numFmtId="9" fontId="3" fillId="0" borderId="0" applyFont="0" applyFill="0" applyBorder="0" applyAlignment="0" applyProtection="0"/>
  </cellStyleXfs>
  <cellXfs count="15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165" fontId="0" fillId="0" borderId="2" xfId="1" applyFont="1" applyFill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4" borderId="2" xfId="1" applyFont="1" applyFill="1" applyBorder="1" applyAlignment="1">
      <alignment horizontal="left" vertical="center"/>
    </xf>
    <xf numFmtId="165" fontId="0" fillId="4" borderId="2" xfId="1" quotePrefix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65" fontId="0" fillId="2" borderId="2" xfId="0" applyNumberForma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4" applyFont="1"/>
    <xf numFmtId="167" fontId="0" fillId="0" borderId="0" xfId="4" applyNumberFormat="1" applyFont="1"/>
    <xf numFmtId="0" fontId="1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1" applyFont="1"/>
    <xf numFmtId="165" fontId="1" fillId="3" borderId="8" xfId="1" applyFont="1" applyFill="1" applyBorder="1" applyAlignment="1">
      <alignment horizontal="center" vertical="center" wrapText="1"/>
    </xf>
    <xf numFmtId="1" fontId="1" fillId="3" borderId="8" xfId="1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5" fontId="0" fillId="6" borderId="8" xfId="1" applyFont="1" applyFill="1" applyBorder="1" applyAlignment="1">
      <alignment horizontal="right" vertical="center"/>
    </xf>
    <xf numFmtId="1" fontId="0" fillId="6" borderId="8" xfId="1" applyNumberFormat="1" applyFont="1" applyFill="1" applyBorder="1" applyAlignment="1">
      <alignment horizontal="center" vertical="center"/>
    </xf>
    <xf numFmtId="167" fontId="0" fillId="6" borderId="5" xfId="4" applyNumberFormat="1" applyFont="1" applyFill="1" applyBorder="1" applyAlignment="1">
      <alignment horizontal="center" vertical="center"/>
    </xf>
    <xf numFmtId="165" fontId="0" fillId="14" borderId="8" xfId="1" applyFont="1" applyFill="1" applyBorder="1" applyAlignment="1">
      <alignment horizontal="right" vertical="center"/>
    </xf>
    <xf numFmtId="1" fontId="0" fillId="14" borderId="8" xfId="1" applyNumberFormat="1" applyFont="1" applyFill="1" applyBorder="1" applyAlignment="1">
      <alignment horizontal="center" vertical="center"/>
    </xf>
    <xf numFmtId="167" fontId="0" fillId="14" borderId="8" xfId="4" applyNumberFormat="1" applyFont="1" applyFill="1" applyBorder="1" applyAlignment="1">
      <alignment horizontal="center" vertical="center"/>
    </xf>
    <xf numFmtId="0" fontId="0" fillId="14" borderId="8" xfId="0" applyFill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165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49" fontId="10" fillId="6" borderId="2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165" fontId="10" fillId="6" borderId="2" xfId="1" applyFont="1" applyFill="1" applyBorder="1" applyAlignment="1">
      <alignment vertical="center"/>
    </xf>
    <xf numFmtId="0" fontId="10" fillId="12" borderId="2" xfId="2" applyFont="1" applyBorder="1" applyAlignment="1">
      <alignment horizontal="center" vertical="center"/>
    </xf>
    <xf numFmtId="0" fontId="10" fillId="12" borderId="2" xfId="2" applyFont="1" applyBorder="1" applyAlignment="1">
      <alignment horizontal="center" vertical="center" wrapText="1"/>
    </xf>
    <xf numFmtId="0" fontId="10" fillId="12" borderId="2" xfId="2" applyFont="1" applyBorder="1" applyAlignment="1">
      <alignment vertical="center"/>
    </xf>
    <xf numFmtId="165" fontId="10" fillId="12" borderId="2" xfId="2" applyNumberFormat="1" applyFont="1" applyBorder="1" applyAlignment="1">
      <alignment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vertical="center"/>
    </xf>
    <xf numFmtId="165" fontId="10" fillId="9" borderId="2" xfId="1" applyFont="1" applyFill="1" applyBorder="1" applyAlignment="1">
      <alignment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 wrapText="1"/>
    </xf>
    <xf numFmtId="49" fontId="10" fillId="8" borderId="2" xfId="0" applyNumberFormat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165" fontId="10" fillId="8" borderId="2" xfId="1" applyFont="1" applyFill="1" applyBorder="1" applyAlignment="1">
      <alignment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vertical="center"/>
    </xf>
    <xf numFmtId="165" fontId="10" fillId="7" borderId="2" xfId="1" applyFont="1" applyFill="1" applyBorder="1" applyAlignment="1">
      <alignment vertical="center"/>
    </xf>
    <xf numFmtId="165" fontId="10" fillId="7" borderId="2" xfId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49" fontId="10" fillId="10" borderId="2" xfId="0" applyNumberFormat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vertical="center"/>
    </xf>
    <xf numFmtId="165" fontId="10" fillId="10" borderId="2" xfId="1" applyFont="1" applyFill="1" applyBorder="1" applyAlignment="1">
      <alignment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 wrapText="1"/>
    </xf>
    <xf numFmtId="49" fontId="10" fillId="11" borderId="2" xfId="0" applyNumberFormat="1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vertical="center"/>
    </xf>
    <xf numFmtId="165" fontId="10" fillId="11" borderId="2" xfId="1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165" fontId="10" fillId="6" borderId="1" xfId="1" applyFont="1" applyFill="1" applyBorder="1" applyAlignment="1">
      <alignment vertical="center"/>
    </xf>
    <xf numFmtId="49" fontId="10" fillId="12" borderId="2" xfId="2" applyNumberFormat="1" applyFont="1" applyBorder="1" applyAlignment="1">
      <alignment horizontal="center" vertical="center"/>
    </xf>
    <xf numFmtId="49" fontId="10" fillId="9" borderId="2" xfId="0" applyNumberFormat="1" applyFont="1" applyFill="1" applyBorder="1" applyAlignment="1">
      <alignment horizontal="center" vertical="center"/>
    </xf>
    <xf numFmtId="49" fontId="10" fillId="7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10" fillId="12" borderId="2" xfId="2" applyFont="1" applyBorder="1" applyAlignment="1">
      <alignment horizontal="left" vertical="center" wrapText="1"/>
    </xf>
    <xf numFmtId="49" fontId="10" fillId="12" borderId="1" xfId="2" applyNumberFormat="1" applyFont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12" borderId="1" xfId="2" applyFont="1" applyBorder="1" applyAlignment="1">
      <alignment horizontal="center" vertical="center" wrapText="1"/>
    </xf>
    <xf numFmtId="0" fontId="10" fillId="12" borderId="1" xfId="2" applyFont="1" applyBorder="1" applyAlignment="1">
      <alignment vertical="center"/>
    </xf>
    <xf numFmtId="165" fontId="10" fillId="12" borderId="1" xfId="2" applyNumberFormat="1" applyFont="1" applyBorder="1" applyAlignment="1">
      <alignment vertical="center"/>
    </xf>
    <xf numFmtId="165" fontId="10" fillId="7" borderId="1" xfId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vertical="center"/>
    </xf>
    <xf numFmtId="165" fontId="10" fillId="12" borderId="2" xfId="1" applyFont="1" applyFill="1" applyBorder="1" applyAlignment="1">
      <alignment vertical="center"/>
    </xf>
    <xf numFmtId="14" fontId="10" fillId="12" borderId="2" xfId="2" applyNumberFormat="1" applyFont="1" applyBorder="1" applyAlignment="1">
      <alignment horizontal="center" vertical="center"/>
    </xf>
    <xf numFmtId="49" fontId="10" fillId="7" borderId="2" xfId="0" applyNumberFormat="1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10" fillId="7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wrapText="1"/>
    </xf>
    <xf numFmtId="0" fontId="10" fillId="12" borderId="2" xfId="2" applyFont="1" applyBorder="1" applyAlignment="1">
      <alignment vertical="center" wrapText="1"/>
    </xf>
    <xf numFmtId="0" fontId="10" fillId="11" borderId="2" xfId="0" applyFont="1" applyFill="1" applyBorder="1" applyAlignment="1">
      <alignment vertical="center" wrapText="1"/>
    </xf>
    <xf numFmtId="0" fontId="10" fillId="10" borderId="2" xfId="0" applyFont="1" applyFill="1" applyBorder="1" applyAlignment="1">
      <alignment vertical="center" wrapText="1"/>
    </xf>
    <xf numFmtId="49" fontId="10" fillId="7" borderId="1" xfId="0" applyNumberFormat="1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center" vertical="center" wrapText="1"/>
    </xf>
    <xf numFmtId="14" fontId="10" fillId="7" borderId="1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0" fillId="7" borderId="2" xfId="0" applyNumberFormat="1" applyFont="1" applyFill="1" applyBorder="1" applyAlignment="1">
      <alignment horizontal="center" vertical="center"/>
    </xf>
    <xf numFmtId="14" fontId="10" fillId="8" borderId="2" xfId="0" applyNumberFormat="1" applyFont="1" applyFill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/>
    </xf>
    <xf numFmtId="14" fontId="10" fillId="9" borderId="2" xfId="0" applyNumberFormat="1" applyFont="1" applyFill="1" applyBorder="1" applyAlignment="1">
      <alignment horizontal="center" vertical="center"/>
    </xf>
    <xf numFmtId="14" fontId="10" fillId="11" borderId="2" xfId="0" applyNumberFormat="1" applyFont="1" applyFill="1" applyBorder="1" applyAlignment="1">
      <alignment horizontal="center" vertical="center"/>
    </xf>
    <xf numFmtId="14" fontId="10" fillId="10" borderId="2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 wrapText="1"/>
    </xf>
    <xf numFmtId="0" fontId="10" fillId="12" borderId="1" xfId="2" applyFont="1" applyBorder="1" applyAlignment="1">
      <alignment vertical="center" wrapText="1"/>
    </xf>
    <xf numFmtId="14" fontId="10" fillId="7" borderId="1" xfId="1" applyNumberFormat="1" applyFont="1" applyFill="1" applyBorder="1" applyAlignment="1">
      <alignment horizontal="center" vertical="center"/>
    </xf>
    <xf numFmtId="0" fontId="10" fillId="12" borderId="1" xfId="2" applyFont="1" applyBorder="1" applyAlignment="1">
      <alignment horizontal="center" vertical="center"/>
    </xf>
    <xf numFmtId="14" fontId="10" fillId="12" borderId="1" xfId="2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/>
    </xf>
    <xf numFmtId="0" fontId="10" fillId="12" borderId="1" xfId="2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49" fontId="10" fillId="7" borderId="2" xfId="0" applyNumberFormat="1" applyFont="1" applyFill="1" applyBorder="1" applyAlignment="1">
      <alignment horizontal="left" vertical="center"/>
    </xf>
    <xf numFmtId="14" fontId="10" fillId="7" borderId="1" xfId="0" applyNumberFormat="1" applyFont="1" applyFill="1" applyBorder="1" applyAlignment="1">
      <alignment horizontal="left" vertical="center"/>
    </xf>
    <xf numFmtId="165" fontId="10" fillId="7" borderId="1" xfId="1" applyFont="1" applyFill="1" applyBorder="1" applyAlignment="1">
      <alignment horizontal="left" vertical="center"/>
    </xf>
    <xf numFmtId="0" fontId="10" fillId="12" borderId="2" xfId="2" applyFont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0" fontId="10" fillId="10" borderId="2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left" vertical="center"/>
    </xf>
    <xf numFmtId="165" fontId="10" fillId="0" borderId="0" xfId="1" applyFont="1" applyFill="1" applyBorder="1" applyAlignment="1">
      <alignment vertical="center"/>
    </xf>
    <xf numFmtId="165" fontId="10" fillId="0" borderId="0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14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3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165" fontId="10" fillId="6" borderId="10" xfId="1" applyFont="1" applyFill="1" applyBorder="1" applyAlignment="1">
      <alignment vertical="center"/>
    </xf>
    <xf numFmtId="165" fontId="10" fillId="12" borderId="10" xfId="2" applyNumberFormat="1" applyFont="1" applyBorder="1" applyAlignment="1">
      <alignment vertical="center"/>
    </xf>
    <xf numFmtId="165" fontId="10" fillId="9" borderId="4" xfId="1" applyFont="1" applyFill="1" applyBorder="1" applyAlignment="1">
      <alignment vertical="center"/>
    </xf>
    <xf numFmtId="165" fontId="10" fillId="6" borderId="4" xfId="1" applyFont="1" applyFill="1" applyBorder="1" applyAlignment="1">
      <alignment vertical="center"/>
    </xf>
    <xf numFmtId="165" fontId="10" fillId="7" borderId="10" xfId="1" applyFont="1" applyFill="1" applyBorder="1" applyAlignment="1">
      <alignment horizontal="center" vertical="center"/>
    </xf>
    <xf numFmtId="165" fontId="10" fillId="7" borderId="4" xfId="1" applyFont="1" applyFill="1" applyBorder="1" applyAlignment="1">
      <alignment horizontal="center" vertical="center"/>
    </xf>
    <xf numFmtId="165" fontId="10" fillId="12" borderId="4" xfId="2" applyNumberFormat="1" applyFont="1" applyBorder="1" applyAlignment="1">
      <alignment vertical="center"/>
    </xf>
    <xf numFmtId="165" fontId="10" fillId="8" borderId="4" xfId="1" applyFont="1" applyFill="1" applyBorder="1" applyAlignment="1">
      <alignment vertical="center"/>
    </xf>
    <xf numFmtId="165" fontId="10" fillId="7" borderId="4" xfId="1" applyFont="1" applyFill="1" applyBorder="1" applyAlignment="1">
      <alignment vertical="center"/>
    </xf>
    <xf numFmtId="165" fontId="10" fillId="10" borderId="4" xfId="1" applyFont="1" applyFill="1" applyBorder="1" applyAlignment="1">
      <alignment vertical="center"/>
    </xf>
    <xf numFmtId="165" fontId="10" fillId="11" borderId="4" xfId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64" fontId="10" fillId="7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Bueno" xfId="2" builtinId="26"/>
    <cellStyle name="Entrada" xfId="3" builtinId="20"/>
    <cellStyle name="Moneda" xfId="1" builtinId="4"/>
    <cellStyle name="Normal" xfId="0" builtinId="0"/>
    <cellStyle name="Porcentaje" xfId="4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30" formatCode="@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30" formatCode="@"/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0060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-&quot;$&quot;* #,##0.00_-;\-&quot;$&quot;* #,##0.00_-;_-&quot;$&quot;* &quot;-&quot;??_-;_-@_-"/>
    </dxf>
  </dxfs>
  <tableStyles count="0" defaultTableStyle="TableStyleMedium2" defaultPivotStyle="PivotStyleLight16"/>
  <colors>
    <mruColors>
      <color rgb="FF90060C"/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[CONTRATOS 2023.xlsx]PORCEDIMIENTOS!TablaDinámica1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4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4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4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5875271025903486E-3"/>
              <c:y val="2.10465452116099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7608695652173904E-2"/>
                  <c:h val="8.9618650414380177E-2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45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45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4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hade val="61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61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61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hade val="92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92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9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tint val="93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93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9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tint val="62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62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6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45446764806573"/>
          <c:y val="0.14863709249413176"/>
          <c:w val="0.53574156491308156"/>
          <c:h val="0.7960411898925488"/>
        </c:manualLayout>
      </c:layout>
      <c:pieChart>
        <c:varyColors val="1"/>
        <c:ser>
          <c:idx val="0"/>
          <c:order val="0"/>
          <c:tx>
            <c:strRef>
              <c:f>PORCEDIMIENTOS!$B$1</c:f>
              <c:strCache>
                <c:ptCount val="1"/>
                <c:pt idx="0">
                  <c:v>Total</c:v>
                </c:pt>
              </c:strCache>
            </c:strRef>
          </c:tx>
          <c:explosion val="12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4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E8-42DD-9328-C0D876DF46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6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E8-42DD-9328-C0D876DF46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E8-42DD-9328-C0D876DF46A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9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E8-42DD-9328-C0D876DF46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9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E8-42DD-9328-C0D876DF46A4}"/>
              </c:ext>
            </c:extLst>
          </c:dPt>
          <c:dPt>
            <c:idx val="5"/>
            <c:bubble3D val="0"/>
            <c:explosion val="4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F81-47A9-BA65-C47081CF2A9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1-47A9-BA65-C47081CF2A9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tint val="4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4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4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F81-47A9-BA65-C47081CF2A95}"/>
              </c:ext>
            </c:extLst>
          </c:dPt>
          <c:dLbls>
            <c:dLbl>
              <c:idx val="7"/>
              <c:layout>
                <c:manualLayout>
                  <c:x val="3.5875271025903486E-3"/>
                  <c:y val="2.1046545211609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608695652173904E-2"/>
                      <c:h val="8.96186504143801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F81-47A9-BA65-C47081CF2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PORCEDIMIENTOS!$A$2:$A$10</c:f>
              <c:strCache>
                <c:ptCount val="8"/>
                <c:pt idx="0">
                  <c:v>AD-1</c:v>
                </c:pt>
                <c:pt idx="1">
                  <c:v>AD-47</c:v>
                </c:pt>
                <c:pt idx="2">
                  <c:v>AD-48</c:v>
                </c:pt>
                <c:pt idx="3">
                  <c:v>AR</c:v>
                </c:pt>
                <c:pt idx="4">
                  <c:v>CM</c:v>
                </c:pt>
                <c:pt idx="5">
                  <c:v>LPA</c:v>
                </c:pt>
                <c:pt idx="6">
                  <c:v>LPC</c:v>
                </c:pt>
                <c:pt idx="7">
                  <c:v>LSA</c:v>
                </c:pt>
              </c:strCache>
            </c:strRef>
          </c:cat>
          <c:val>
            <c:numRef>
              <c:f>PORCEDIMIENTOS!$B$2:$B$10</c:f>
              <c:numCache>
                <c:formatCode>_-"$"* #,##0.00_-;\-"$"* #,##0.00_-;_-"$"* "-"??_-;_-@_-</c:formatCode>
                <c:ptCount val="8"/>
                <c:pt idx="0">
                  <c:v>5600000</c:v>
                </c:pt>
                <c:pt idx="1">
                  <c:v>4055563.5700000003</c:v>
                </c:pt>
                <c:pt idx="2">
                  <c:v>7030464.501600001</c:v>
                </c:pt>
                <c:pt idx="3">
                  <c:v>381140</c:v>
                </c:pt>
                <c:pt idx="4">
                  <c:v>5272629.25</c:v>
                </c:pt>
                <c:pt idx="5">
                  <c:v>24151349.132000003</c:v>
                </c:pt>
                <c:pt idx="6">
                  <c:v>6727382.75</c:v>
                </c:pt>
                <c:pt idx="7">
                  <c:v>445042.99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1-47A9-BA65-C47081CF2A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0</xdr:row>
      <xdr:rowOff>14287</xdr:rowOff>
    </xdr:from>
    <xdr:to>
      <xdr:col>11</xdr:col>
      <xdr:colOff>628650</xdr:colOff>
      <xdr:row>18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277BEC-3C96-5B7A-D45C-468CE1866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5231.028007523149" createdVersion="8" refreshedVersion="8" minRefreshableVersion="3" recordCount="57" xr:uid="{E10810CD-6069-4CA8-8DF5-B2354081EBDF}">
  <cacheSource type="worksheet">
    <worksheetSource ref="A1:N112" sheet="CONTRATOS 2023"/>
  </cacheSource>
  <cacheFields count="13">
    <cacheField name="No." numFmtId="0">
      <sharedItems containsSemiMixedTypes="0" containsString="0" containsNumber="1" containsInteger="1" minValue="1" maxValue="57"/>
    </cacheField>
    <cacheField name="Número de procedimiento" numFmtId="0">
      <sharedItems containsBlank="1"/>
    </cacheField>
    <cacheField name="Centro Gestor" numFmtId="0">
      <sharedItems containsSemiMixedTypes="0" containsString="0" containsNumber="1" containsInteger="1" minValue="103" maxValue="1030001700"/>
    </cacheField>
    <cacheField name="Área Funcional" numFmtId="0">
      <sharedItems/>
    </cacheField>
    <cacheField name="Partida" numFmtId="0">
      <sharedItems containsSemiMixedTypes="0" containsString="0" containsNumber="1" containsInteger="1" minValue="211011" maxValue="541011"/>
    </cacheField>
    <cacheField name="Procedimiento" numFmtId="0">
      <sharedItems count="8">
        <s v="AD-1"/>
        <s v="CM"/>
        <s v="AD-47"/>
        <s v="AD-48"/>
        <s v="AR"/>
        <s v="LPA"/>
        <s v="LPC"/>
        <s v="LSA"/>
      </sharedItems>
    </cacheField>
    <cacheField name="Fracción" numFmtId="0">
      <sharedItems count="4">
        <s v="NA"/>
        <s v="XX"/>
        <s v="XIX"/>
        <s v="VII"/>
      </sharedItems>
    </cacheField>
    <cacheField name="No. Contrato" numFmtId="0">
      <sharedItems count="57">
        <s v="03-1030001700-AD-2023-01"/>
        <s v="03-1030001700-AD-2023-03"/>
        <s v="03-1030000183-AD-2023-32"/>
        <s v="03-1030000183-AD-2023-18"/>
        <s v="03-1030000183-AD-2023-13"/>
        <s v="03-1030000183-AD-2023-51"/>
        <s v="03-1030000183-AD-2023-19"/>
        <s v="03-1030000183-AD-2023-31"/>
        <s v="03-1030000183-AD-2023-36"/>
        <s v="03-1030000183-AD-2023-52"/>
        <s v="03-1030000183-AD-2023-33"/>
        <s v="03-1030000183-AD-2023-35"/>
        <s v="03-1030000183-AD-2023-34"/>
        <s v="03-1030000183-AD-2023-01"/>
        <s v="03-1030000183-AD-2023-29"/>
        <s v="03-1030000183-AD-2023-37"/>
        <s v="03-1030001700-AD-2023-05"/>
        <s v="03-1030000183-AD-2023-39"/>
        <s v="03-1030001700-AD-2023-02"/>
        <s v="03-1030000183-AD-2023-05"/>
        <s v="03-1030000183-AD-2023-20"/>
        <s v="03-1030000183-AD-2023-43"/>
        <s v="03-1030000183-AD-2023-12"/>
        <s v="03-1030000183-AD-2023-04"/>
        <s v="03-1030000183-AD-2023-42"/>
        <s v="03-1030000183-AD-2023-27"/>
        <s v="03-1030000183-AD-2023-30"/>
        <s v="03-1030000183-AD-2023-24"/>
        <s v="03-1030000183-AD-2023-03"/>
        <s v="03-1030000183-AD-2023-06"/>
        <s v="03-1030000183-AD-2023-17"/>
        <s v="03-1030000183-AD-2023-38"/>
        <s v="03-1030000183-AD-2023-02"/>
        <s v="03-1030000183-AD-2023-07"/>
        <s v="03-1030000183-AD-2023-25"/>
        <s v="03-1030001700-AD-2023-04"/>
        <s v="03-1030000183-AD-2023-08"/>
        <s v="03-1030000183-AD-2023-26"/>
        <s v="03-1030000183-AR-2023-01"/>
        <s v="03-1030000183-AR-2023-02"/>
        <s v="03-1030000183-LPA-2023-21"/>
        <s v="03-1030000183-LPA-2023-09"/>
        <s v="03-1030000183-LPA-2023-10"/>
        <s v="03-1030000183-LPA-2023-15"/>
        <s v="03-1030000183-LPA-2023-14"/>
        <s v="03-1030000183-LPA-2023-45"/>
        <s v="03-1030000183-LPA-2023-46"/>
        <s v="03-1030000183-LPA-2023-47"/>
        <s v="03-1030000183-LPA-2023-16"/>
        <s v="03-1030000183-LPA-2023-23"/>
        <s v="03-1030000183-LPA-2023-22"/>
        <s v="03-1030000183-LPA-2023-53"/>
        <s v="03-1030000183-LPA-2023-55"/>
        <s v="03-1030000183-LPA-2023-54"/>
        <s v="03-1030000183-LPA-2023-41"/>
        <s v="03-1030000183-LPA-2023-40"/>
        <s v="03-1030000183-LSA-2023-44"/>
      </sharedItems>
    </cacheField>
    <cacheField name="Objeto" numFmtId="0">
      <sharedItems/>
    </cacheField>
    <cacheField name="Proveedor" numFmtId="0">
      <sharedItems/>
    </cacheField>
    <cacheField name="Inicio vigencia" numFmtId="166">
      <sharedItems containsSemiMixedTypes="0" containsNonDate="0" containsDate="1" containsString="0" minDate="2023-01-01T00:00:00" maxDate="2023-11-02T00:00:00"/>
    </cacheField>
    <cacheField name="Término vigencia " numFmtId="166">
      <sharedItems containsSemiMixedTypes="0" containsNonDate="0" containsDate="1" containsString="0" minDate="2023-03-27T00:00:00" maxDate="2024-01-01T00:00:00"/>
    </cacheField>
    <cacheField name="Monto TOTAL" numFmtId="0">
      <sharedItems containsSemiMixedTypes="0" containsString="0" containsNumber="1" minValue="5155.96" maxValue="7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5234.75090648148" createdVersion="8" refreshedVersion="8" minRefreshableVersion="3" recordCount="57" xr:uid="{4ECACFA3-0924-4C65-9ABE-7234749F7DFA}">
  <cacheSource type="worksheet">
    <worksheetSource ref="A1:N112" sheet="CONTRATOS 2023"/>
  </cacheSource>
  <cacheFields count="12">
    <cacheField name="Número de procedimiento" numFmtId="0">
      <sharedItems containsBlank="1"/>
    </cacheField>
    <cacheField name="Centro Gestor" numFmtId="0">
      <sharedItems containsSemiMixedTypes="0" containsString="0" containsNumber="1" containsInteger="1" minValue="103" maxValue="1030001700"/>
    </cacheField>
    <cacheField name="Área Funcional" numFmtId="0">
      <sharedItems/>
    </cacheField>
    <cacheField name="Partida" numFmtId="0">
      <sharedItems containsSemiMixedTypes="0" containsString="0" containsNumber="1" containsInteger="1" minValue="211011" maxValue="541011"/>
    </cacheField>
    <cacheField name="Procedimiento" numFmtId="0">
      <sharedItems count="8">
        <s v="AD-1"/>
        <s v="CM"/>
        <s v="AD-47"/>
        <s v="AD-48"/>
        <s v="AR"/>
        <s v="LPA"/>
        <s v="LPC"/>
        <s v="LSA"/>
      </sharedItems>
    </cacheField>
    <cacheField name="Fracción" numFmtId="0">
      <sharedItems/>
    </cacheField>
    <cacheField name="No. Contrato" numFmtId="0">
      <sharedItems/>
    </cacheField>
    <cacheField name="Objeto" numFmtId="0">
      <sharedItems/>
    </cacheField>
    <cacheField name="Proveedor" numFmtId="0">
      <sharedItems/>
    </cacheField>
    <cacheField name="Inicio vigencia" numFmtId="166">
      <sharedItems containsSemiMixedTypes="0" containsNonDate="0" containsDate="1" containsString="0" minDate="2023-01-01T00:00:00" maxDate="2023-11-02T00:00:00"/>
    </cacheField>
    <cacheField name="Término vigencia " numFmtId="166">
      <sharedItems containsSemiMixedTypes="0" containsNonDate="0" containsDate="1" containsString="0" minDate="2023-03-27T00:00:00" maxDate="2024-01-01T00:00:00"/>
    </cacheField>
    <cacheField name="Monto TOTAL" numFmtId="0">
      <sharedItems containsSemiMixedTypes="0" containsString="0" containsNumber="1" minValue="5155.96" maxValue="7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53"/>
    <m/>
    <n v="1030001700"/>
    <s v="1301E103P16258A1"/>
    <n v="361011"/>
    <x v="0"/>
    <x v="0"/>
    <x v="0"/>
    <s v="SERVICIO DE PUBLICIDAD POR TELEVISIÓN"/>
    <s v="TELEVISORA DE HERMOSILLO, S.A. DE C.V."/>
    <d v="2023-06-01T00:00:00"/>
    <d v="2023-12-31T00:00:00"/>
    <n v="3600000"/>
  </r>
  <r>
    <n v="55"/>
    <m/>
    <n v="1030001700"/>
    <s v="1301E103P16258A1"/>
    <n v="361011"/>
    <x v="0"/>
    <x v="0"/>
    <x v="1"/>
    <s v="SERVICIO DE PUBLICIDAD POR RADIO"/>
    <s v="RADIO SONORA S.A. DE C.V."/>
    <d v="2023-06-15T00:00:00"/>
    <d v="2023-12-31T00:00:00"/>
    <n v="2000000"/>
  </r>
  <r>
    <n v="32"/>
    <s v="OM-SRMS-CM-002-2023/012EJEE"/>
    <n v="1030000183"/>
    <s v="1301E103P16078A1"/>
    <n v="358011"/>
    <x v="1"/>
    <x v="1"/>
    <x v="2"/>
    <s v="SERVICIO DE LIMPIEZA PARA LAS DEPENDENCIAS Y ENTIDADES DE LA ADMINISTRACIÓN PÚBLICA ESTATAL"/>
    <s v="DESARROLLOS Y MANTENIMIENTO FIRME S.A. DE C.V."/>
    <d v="2023-04-01T00:00:00"/>
    <d v="2023-12-31T00:00:00"/>
    <n v="3935880"/>
  </r>
  <r>
    <n v="19"/>
    <m/>
    <n v="1030000183"/>
    <s v="1301E103P16018A1"/>
    <n v="338011"/>
    <x v="2"/>
    <x v="2"/>
    <x v="3"/>
    <s v="ARRENDAMIENTO Y MANTENIMIENTO DE LOS SISTEMAS ELECTRÓNICOS DE SEGURIDAD EN INMUEBLES DEL EJECUTIVO ESTATAL"/>
    <s v="PROFESIONALES EN PREVENCIÓN ELECTRÓNICA, S.A. DE C.V."/>
    <d v="2023-04-01T00:00:00"/>
    <d v="2023-12-31T00:00:00"/>
    <n v="1688148"/>
  </r>
  <r>
    <n v="14"/>
    <s v="LPA-926095925-002-2024"/>
    <n v="1030000183"/>
    <s v="1301E103P16010A1"/>
    <n v="357011"/>
    <x v="2"/>
    <x v="3"/>
    <x v="4"/>
    <s v="SERVICIO PREVENTIVO A EQUIPOS DE AIRE ACONDICIONADO EN INMUEBLES DEL EJECUTIVO ESTATAL"/>
    <s v="ADMINISTRADORA Y SERVICIOS DE OBRAS ONCE S.A. DE C.V."/>
    <d v="2023-05-01T00:00:00"/>
    <d v="2023-12-31T00:00:00"/>
    <n v="851973.6"/>
  </r>
  <r>
    <n v="48"/>
    <s v="LPA-926095925-008-2024"/>
    <n v="1030000282"/>
    <s v="1301E103P16224A1"/>
    <n v="381011"/>
    <x v="2"/>
    <x v="3"/>
    <x v="5"/>
    <s v="SERVICIOS DE INSTALACIÓN CON MONTAJE Y DESMONTAJE DE EQUIPO ESPECIALIZADO EN LAS FIESTAS PATRIAS CONMEMORATIVAS AL DÍA DE INDEPENDENCIA DE MÉXICO - PARTIDA 1"/>
    <s v="JOSE SANTIAGO RAMOS SANCHEZ"/>
    <d v="2023-08-25T00:00:00"/>
    <d v="2023-09-17T00:00:00"/>
    <n v="719200"/>
  </r>
  <r>
    <n v="20"/>
    <m/>
    <n v="1030000183"/>
    <s v="1301E103P16018A1"/>
    <n v="357011"/>
    <x v="2"/>
    <x v="2"/>
    <x v="6"/>
    <s v="SERVICIO DE SOPORTE TÉCNICO PARA LA RED DE VOZ Y DATOS DEL EJECUTIVO ESTATAL"/>
    <s v="SISTEMAS TICSON S.A. DE C.V."/>
    <d v="2023-04-01T00:00:00"/>
    <d v="2023-12-31T00:00:00"/>
    <n v="599969.97"/>
  </r>
  <r>
    <n v="31"/>
    <s v="OM-SRMS-CM-003-2023/003EJEE"/>
    <n v="103"/>
    <s v="1301E103P16078A1"/>
    <n v="261011"/>
    <x v="1"/>
    <x v="1"/>
    <x v="7"/>
    <s v="SUMINISTRO Y CONTROL DE COMBUSTIBLE PARA VEHICULOS AUTOMOTORES TERRESTRES DE LA ADMINISTRACIÓN PÚBLICA ESTATAL"/>
    <s v="DISTRIBUIDORA DE COMBUSTIBLE DCS DE SONORA S.A. DE C.V."/>
    <d v="2023-04-01T00:00:00"/>
    <d v="2023-12-31T00:00:00"/>
    <n v="580000"/>
  </r>
  <r>
    <n v="36"/>
    <s v="OM-SRMS-CM-005-2023/004EJEE"/>
    <n v="1030000183"/>
    <s v="1301E103P16078A1"/>
    <n v="355011"/>
    <x v="1"/>
    <x v="1"/>
    <x v="8"/>
    <s v="SERVICIO DE MANTENIMIENTO PREVENTIVO Y CORRECTIVO AL PARQUE VEHICULAR PARA LAS DEPENDENCIAS Y ENTIDADES DE LA ADMINISTRACIÓN PÚBLICA ESTATAL"/>
    <s v="AUTOCLINICA CARROCERIA S.A. DE C.V."/>
    <d v="2023-06-01T00:00:00"/>
    <d v="2023-12-31T00:00:00"/>
    <n v="348000"/>
  </r>
  <r>
    <n v="49"/>
    <s v="LPA-926095925-008-2025"/>
    <n v="1030000282"/>
    <s v="1301E103P16224A1"/>
    <n v="381011"/>
    <x v="2"/>
    <x v="3"/>
    <x v="9"/>
    <s v="SERVICIOS DE INSTALACIÓN CON MONTAJE Y DESMONTAJE DE EQUIPO ESPECIALIZADO EN LAS FIESTAS PATRIAS CONMEMORATIVAS AL DÍA DE INDEPENDENCIA DE MÉXICO - PARTIDA 5"/>
    <s v="PRONMEXCO INDUSTRIAL S.A DE C.V."/>
    <d v="2023-08-25T00:00:00"/>
    <d v="2023-09-17T00:00:00"/>
    <n v="196272"/>
  </r>
  <r>
    <n v="33"/>
    <s v="OM-SRMS-CM-004-2023/003EJEE"/>
    <n v="1030000183"/>
    <s v="1301E103P16018A1"/>
    <n v="358011"/>
    <x v="1"/>
    <x v="1"/>
    <x v="10"/>
    <s v="PRESTACION DEL SERVICIO DE FUMIGACIÓN EN DEPENDENCIAS Y ENTIDADES DE LA ADMINISTRACIÓN PÚBLICA ESTATAL"/>
    <s v="ANA CAROLINA CRUZ MONTAÑO"/>
    <d v="2023-06-01T00:00:00"/>
    <d v="2023-12-31T00:00:00"/>
    <n v="153549.20000000001"/>
  </r>
  <r>
    <n v="35"/>
    <s v="OM-SRMS-CM-001-2023/019EJEE"/>
    <n v="103"/>
    <s v="1301E103P16078A1"/>
    <n v="211011"/>
    <x v="1"/>
    <x v="1"/>
    <x v="11"/>
    <s v="SUMINISTRO Y ENTREGA EN SITIO DE ARTICULOS DE OFICINA PARA LAS DEPENDENCIAS Y ENTIDADES DE LA ADMINISTRACIÓN PUBLICA ESTATAL"/>
    <s v="DEX DEL NOROESTE S.A. DE C.V."/>
    <d v="2023-06-01T00:00:00"/>
    <d v="2023-12-31T00:00:00"/>
    <n v="116000"/>
  </r>
  <r>
    <n v="34"/>
    <s v="OM-SRMS-CM-006-2023/011EJEE"/>
    <n v="103"/>
    <s v="1301E103P16078A2"/>
    <n v="323011"/>
    <x v="1"/>
    <x v="1"/>
    <x v="12"/>
    <s v="SERVICIO DE FOTOCOPIADO PARA LAS DEPENDENCIAS Y ENTIDADES DE LA ADMINISTRACIÓN PÚBLICA ESTATAL"/>
    <s v="COPIADORAS Y SERVICIOS DE SONORA, S.A. DE C.V."/>
    <d v="2023-06-01T00:00:00"/>
    <d v="2023-12-31T00:00:00"/>
    <n v="139200.04999999999"/>
  </r>
  <r>
    <n v="3"/>
    <m/>
    <n v="1030000183"/>
    <s v="1301E103P16018A1"/>
    <n v="358011"/>
    <x v="3"/>
    <x v="0"/>
    <x v="13"/>
    <s v="SERVICIO DE LIMPIEZA CON INSUMOS "/>
    <s v="LIMPIEZA PROFESIONAL Y DE SERVICIOS LIPSSA S.A. DE C.V. "/>
    <d v="2023-01-02T00:00:00"/>
    <d v="2023-03-31T00:00:00"/>
    <n v="993142.81160000002"/>
  </r>
  <r>
    <n v="29"/>
    <m/>
    <n v="1030001700"/>
    <s v="1301E103P16258A1"/>
    <n v="325011"/>
    <x v="3"/>
    <x v="0"/>
    <x v="14"/>
    <s v="ARRENDAMIENTO DE 3 UNIDADES VEHICULARES PARA COMUNICACIÓN SOCIAL"/>
    <s v="AUTOTURISMO NAVER, S.A. DE C.V."/>
    <d v="2023-05-15T00:00:00"/>
    <d v="2023-08-15T00:00:00"/>
    <n v="570000"/>
  </r>
  <r>
    <n v="37"/>
    <m/>
    <n v="1030000282"/>
    <s v="1301E103P16078A1"/>
    <n v="381011"/>
    <x v="3"/>
    <x v="0"/>
    <x v="15"/>
    <s v="SERVICIO DE ESPECTACULO AEREO CON DRONES EN FIESTAS PATRIAS DE HERMOSILLO, SONORA."/>
    <s v="PIXEL DRONE PERFORMANCE, S.A. DE C.V."/>
    <d v="2023-06-16T00:00:00"/>
    <d v="2023-09-30T00:00:00"/>
    <n v="565500"/>
  </r>
  <r>
    <n v="57"/>
    <m/>
    <n v="1030001700"/>
    <s v="1301E103P16258A1"/>
    <n v="336031"/>
    <x v="3"/>
    <x v="0"/>
    <x v="16"/>
    <s v="SERVICIO DE IMPRESIÓN DIGITAL DE 50 JUEGOS DE TRES TOMOS DEL 2DO INFORME DE GOBIERNO"/>
    <s v="MERCADOTECNIA TRES CUARTOS, S.A. de C.V."/>
    <d v="2023-11-01T00:00:00"/>
    <d v="2023-11-30T00:00:00"/>
    <n v="523356.08"/>
  </r>
  <r>
    <n v="39"/>
    <m/>
    <n v="1030000282"/>
    <s v="1301E103P16078A1"/>
    <n v="381011"/>
    <x v="3"/>
    <x v="0"/>
    <x v="17"/>
    <s v="SERVICIO DE ESPECTACULO MUSICAL EN PLAZA ALFONSO VIDAL EN FIESTAS PATRIAS DEL DIA DE INDEPENDENCIA"/>
    <s v="SMLB SU MAGESTAD LA BRISSA DE RENE Y JUAN LEYVA S.R.L DE C.V."/>
    <d v="2023-07-01T00:00:00"/>
    <d v="2023-09-17T00:00:00"/>
    <n v="481400"/>
  </r>
  <r>
    <n v="54"/>
    <m/>
    <n v="1030001700"/>
    <s v="1301E103P16258A1"/>
    <n v="361011"/>
    <x v="3"/>
    <x v="0"/>
    <x v="18"/>
    <s v="CAMPAÑA PUBLICITARIA GUBERNAMENTAL"/>
    <s v="DVL PRODUCCIONES, S.C."/>
    <d v="2023-07-15T00:00:00"/>
    <d v="2023-10-31T00:00:00"/>
    <n v="471331.2"/>
  </r>
  <r>
    <n v="7"/>
    <m/>
    <n v="1030000183"/>
    <s v="1301E103P16010A1"/>
    <n v="338011"/>
    <x v="3"/>
    <x v="0"/>
    <x v="19"/>
    <s v="ARRENDAMIENTO Y MTTO DE SISTEMAS ELECTRÓNICOS DE SEGURIDAD "/>
    <s v="PROFESIONALES EN PREVENCIÓN ELECTRÓNICA, S.A. DE C.V"/>
    <d v="2023-01-02T00:00:00"/>
    <d v="2023-03-31T00:00:00"/>
    <n v="466060.08"/>
  </r>
  <r>
    <n v="21"/>
    <m/>
    <n v="1030000100"/>
    <s v="1301E103P16010A1"/>
    <n v="358011"/>
    <x v="3"/>
    <x v="0"/>
    <x v="20"/>
    <s v="SERVICIO DE RECOLECCIÓN DE DESECHOS NO PELIGROSOS"/>
    <s v="PUENTE AMBIENTAL DEL NOROESTE S.A. DE C.V."/>
    <d v="2023-04-01T00:00:00"/>
    <d v="2023-12-31T00:00:00"/>
    <n v="354960"/>
  </r>
  <r>
    <n v="43"/>
    <m/>
    <n v="1030000282"/>
    <s v="1301E103P16224A1"/>
    <n v="338011"/>
    <x v="3"/>
    <x v="0"/>
    <x v="21"/>
    <s v="SERVICIO DE GUARDIAS DE SEGURIDAD Y VIGILANCIA "/>
    <s v="SONORA IMPORTA S.A. DE C.V."/>
    <d v="2023-07-15T00:00:00"/>
    <d v="2023-12-31T00:00:00"/>
    <n v="310376.03000000003"/>
  </r>
  <r>
    <n v="13"/>
    <m/>
    <n v="1030000183"/>
    <s v="1301E103P16010A1"/>
    <n v="353011"/>
    <x v="3"/>
    <x v="0"/>
    <x v="22"/>
    <s v="ADQUISICIÓN DE BIENES E INSUMOS CON TRABAJOS DE APLICACIÓN E INSTALACIÓN PARA CASAS DE GOBIERNO"/>
    <s v="LETICIA GARCÍA LEYVA"/>
    <d v="2023-03-01T00:00:00"/>
    <d v="2023-03-27T00:00:00"/>
    <n v="283539.26"/>
  </r>
  <r>
    <n v="6"/>
    <m/>
    <n v="1030000183"/>
    <s v="1301E103P16018A1"/>
    <n v="357011"/>
    <x v="3"/>
    <x v="0"/>
    <x v="23"/>
    <s v="SERVICIO DE SOPORTE TÉCNICO A LA RED DE VOZ Y DATOS"/>
    <s v="SISTEMAS TICSON S.A. DE C.V."/>
    <d v="2023-01-02T00:00:00"/>
    <d v="2023-03-31T00:00:00"/>
    <n v="250560"/>
  </r>
  <r>
    <n v="42"/>
    <m/>
    <n v="1030000183"/>
    <s v="1301E103P16018A1"/>
    <n v="351011"/>
    <x v="3"/>
    <x v="0"/>
    <x v="24"/>
    <s v="SERVICIO DE RESTAURACIÓN Y LIMPIEZA DE PIEZAS DE BRONCE EN PALACIO DE GOBIERNO"/>
    <s v="JOSE FRANCISCO DE JESUS ARROYO NIETO"/>
    <d v="2023-07-15T00:00:00"/>
    <d v="2023-10-31T00:00:00"/>
    <n v="240004"/>
  </r>
  <r>
    <n v="28"/>
    <m/>
    <n v="103"/>
    <s v="1301E103P16190A1"/>
    <n v="323011"/>
    <x v="3"/>
    <x v="0"/>
    <x v="25"/>
    <s v="SERVICIO DE ARRENDAMIENTO DE SERVICIO DE FOTOCOPIADO"/>
    <s v="HS SOLUCIONES S.A. P.I. DE C.V"/>
    <d v="2023-04-19T00:00:00"/>
    <d v="2023-05-19T00:00:00"/>
    <n v="195251.20000000001"/>
  </r>
  <r>
    <n v="30"/>
    <m/>
    <n v="1030000183"/>
    <s v="1301E103P16078A1"/>
    <n v="325011"/>
    <x v="3"/>
    <x v="0"/>
    <x v="26"/>
    <s v="ARRENDAMIENTO DE 1 UNIDAD VEHICULAR PARA LA COORDINACIÓN GENERAL DE ADMINISTRACIÓN Y FINANZAS"/>
    <s v="AUTOTURISMO NAVER, S.A. DE C.V."/>
    <d v="2023-05-15T00:00:00"/>
    <d v="2023-08-15T00:00:00"/>
    <n v="195000"/>
  </r>
  <r>
    <n v="25"/>
    <m/>
    <n v="1030001700"/>
    <s v="1301E103P16258A1"/>
    <n v="325011"/>
    <x v="3"/>
    <x v="0"/>
    <x v="27"/>
    <s v="SERVICIO DE ARRENDAMIENTO DE TRES VEHICULOS AUTOMOTRICES"/>
    <s v="AUTOTURISMO NAVER, S.A. DE C.V"/>
    <d v="2023-08-16T00:00:00"/>
    <d v="2023-09-16T00:00:00"/>
    <n v="190000"/>
  </r>
  <r>
    <n v="5"/>
    <m/>
    <n v="1030000183"/>
    <s v="1301E103P16018A1"/>
    <n v="357011"/>
    <x v="3"/>
    <x v="0"/>
    <x v="28"/>
    <s v="SERVICIO DE MTTO PREVENTIVO A PLANTA GENERADORA DE ENERGÍA ELECTRÍCA DE EMERGENCIA DE PALACIO Y CASAS DE GOBIERNO"/>
    <s v="COMER SON, S.A. DE C.V."/>
    <d v="2023-01-02T00:00:00"/>
    <d v="2023-03-31T00:00:00"/>
    <n v="170554.8"/>
  </r>
  <r>
    <n v="8"/>
    <m/>
    <n v="103"/>
    <s v="1301E103P16190A1"/>
    <n v="323011"/>
    <x v="3"/>
    <x v="0"/>
    <x v="29"/>
    <s v="ARRENDAMIENTO DE FOTOCOPIADO "/>
    <s v="HS SOLUCIONES S.A. P.I. DE C.V"/>
    <d v="2023-01-02T00:00:00"/>
    <d v="2023-03-31T00:00:00"/>
    <n v="148526.39999999999"/>
  </r>
  <r>
    <n v="18"/>
    <m/>
    <n v="1030000183"/>
    <s v="1301E103P16010A1"/>
    <n v="359011"/>
    <x v="3"/>
    <x v="0"/>
    <x v="30"/>
    <s v="SERVICIO DE MTTO EN AREAS VERDES EN CASA DE GOBIERNO "/>
    <s v="VIVERO JARDIN BELLO DE SONORA, S.A. DE C.V."/>
    <d v="2023-04-01T00:00:00"/>
    <d v="2023-12-31T00:00:00"/>
    <n v="126668.52"/>
  </r>
  <r>
    <n v="38"/>
    <m/>
    <n v="1030000183"/>
    <s v="1301E103P16010A1"/>
    <n v="358011"/>
    <x v="3"/>
    <x v="0"/>
    <x v="31"/>
    <s v="SERVICIO PREVENTIVO DE ALBERCA EN CASA DE GOBIERNO DE HERMOSILLO"/>
    <s v="ADMINISTRADORA Y SERVICIOS DE OBRAS ONCE S.A. DE C.V."/>
    <d v="2023-06-15T00:00:00"/>
    <d v="2023-12-31T00:00:00"/>
    <n v="114840"/>
  </r>
  <r>
    <n v="4"/>
    <m/>
    <n v="1030000183"/>
    <s v="1301E103P16018A1"/>
    <n v="358011"/>
    <x v="3"/>
    <x v="0"/>
    <x v="32"/>
    <s v="SERVICIO DE RECOLECCIÓN DE DESECHOS NO PELIGROSOS"/>
    <s v="PUENTE AMBIENTAL DEL NOROESTE S.A. DE C.V."/>
    <d v="2023-01-02T00:00:00"/>
    <d v="2023-03-31T00:00:00"/>
    <n v="108464.64"/>
  </r>
  <r>
    <n v="9"/>
    <m/>
    <n v="1030000183"/>
    <s v="1301E103P16018A1"/>
    <n v="357011"/>
    <x v="3"/>
    <x v="0"/>
    <x v="33"/>
    <s v="SERVICIO DE MTTO DEL RELOJ PALACIO DE GOBIERNO"/>
    <s v="JOSÉ LUIS PACHECO GARCÍA"/>
    <d v="2023-01-01T00:00:00"/>
    <d v="2023-12-31T00:00:00"/>
    <n v="90480"/>
  </r>
  <r>
    <n v="26"/>
    <m/>
    <n v="1030000183"/>
    <s v="1301E103P16078A1"/>
    <n v="325011"/>
    <x v="3"/>
    <x v="0"/>
    <x v="34"/>
    <s v="SERVICIO DE ARRENDAMIENTO DE UN VEHICULO AUTOMOTRIZ"/>
    <s v="AUTOTURISMO NAVER, S.A. DE C.V"/>
    <d v="2023-08-16T00:00:00"/>
    <d v="2023-09-16T00:00:00"/>
    <n v="65000"/>
  </r>
  <r>
    <n v="56"/>
    <m/>
    <n v="1030001700"/>
    <s v="1301E103P16258A1"/>
    <n v="361011"/>
    <x v="3"/>
    <x v="0"/>
    <x v="35"/>
    <s v="SERVICIO DE TRADUCCIÓN DE LENGUAJE DE SEÑAS"/>
    <s v="YSELA RODRIGUEZ MORENO"/>
    <d v="2023-08-18T00:00:00"/>
    <d v="2023-12-31T00:00:00"/>
    <n v="52200"/>
  </r>
  <r>
    <n v="10"/>
    <m/>
    <n v="1030000183"/>
    <s v="1301E103P16018A1"/>
    <n v="357011"/>
    <x v="3"/>
    <x v="0"/>
    <x v="36"/>
    <s v="SERVICIO DE MTTO PREVENTIVO A ELEVADOR"/>
    <s v="ELEVADORES EV INTERNACIONAL S.A. DE C.V."/>
    <d v="2023-03-01T00:00:00"/>
    <d v="2023-12-31T00:00:00"/>
    <n v="33544.199999999997"/>
  </r>
  <r>
    <n v="27"/>
    <m/>
    <n v="1030000100"/>
    <s v="1301E103P16190A1"/>
    <n v="323011"/>
    <x v="3"/>
    <x v="0"/>
    <x v="37"/>
    <s v="SERVICIO DE ARRENDAMIENTO DE SERVICIO DE FOTOCOPIADO"/>
    <s v="HS SOLUCIONES S.A. P.I. DE C.V"/>
    <d v="2023-04-01T00:00:00"/>
    <d v="2023-04-18T00:00:00"/>
    <n v="29705.279999999999"/>
  </r>
  <r>
    <n v="1"/>
    <m/>
    <n v="1030000183"/>
    <s v="1301E103P16078A1"/>
    <n v="322011"/>
    <x v="4"/>
    <x v="0"/>
    <x v="38"/>
    <s v="ARRENDAMIENTO DE BODEGA DE ARCHIVO DEL EJECUTIVO ESTATAL "/>
    <s v="ADMINISTRADORA DE ACTIVOS REICO S.A. DE C.V."/>
    <d v="2023-01-01T00:00:00"/>
    <d v="2023-12-31T00:00:00"/>
    <n v="236640"/>
  </r>
  <r>
    <n v="2"/>
    <m/>
    <n v="1030000183"/>
    <s v="1301E103P16078A1"/>
    <n v="322011"/>
    <x v="4"/>
    <x v="0"/>
    <x v="39"/>
    <s v="ARRENDAMIENTO 20 DE ESPACIOS DE ESTACIONAMIENTO"/>
    <s v="COMECIALIZADORA DE SERVICIOS FINISTERRA S.A. DE C.V."/>
    <d v="2023-05-01T00:00:00"/>
    <d v="2023-12-31T00:00:00"/>
    <n v="144500"/>
  </r>
  <r>
    <n v="22"/>
    <s v="LPA-926095925-003-2023"/>
    <n v="1030001700"/>
    <s v="1301E103P16258A1"/>
    <n v="361011"/>
    <x v="5"/>
    <x v="0"/>
    <x v="40"/>
    <s v="SERVICIOS DE COMUNICACIÓN INSTITUCIONAL CON ANALISIS DE DATOS, MANTENIMIENTO DE PLATAFORMAS DIGITALES"/>
    <s v="JV STAR SEAL &amp; BUSINESS S.A. DE C.V."/>
    <d v="2023-05-15T00:00:00"/>
    <d v="2023-12-31T00:00:00"/>
    <n v="7200000"/>
  </r>
  <r>
    <n v="11"/>
    <s v="LPA-926095925-001-2023"/>
    <n v="1030000183"/>
    <s v="1301E103P16018A1"/>
    <n v="353011"/>
    <x v="5"/>
    <x v="0"/>
    <x v="41"/>
    <s v="SERVICIO DE MTTO Y CONSERVACIÓN DE INMUEBLES PARA PALACIO DE GOBIERNO"/>
    <s v="LETICIA GARCIA LEYVA"/>
    <d v="2023-04-01T00:00:00"/>
    <d v="2023-12-31T00:00:00"/>
    <n v="4658014.8"/>
  </r>
  <r>
    <n v="12"/>
    <s v="LPA-926095925-001-2023"/>
    <n v="1030000183"/>
    <s v="1301E103P16010A2"/>
    <n v="353011"/>
    <x v="5"/>
    <x v="0"/>
    <x v="42"/>
    <s v="SERVICIO DE MTTO Y CONSERVACIÓN DE INMUEBLES PARA CASAS DE GOBIERNO"/>
    <s v="CONSTRUCTORA MENDEZ D S.A. DE C.V."/>
    <d v="2023-04-01T00:00:00"/>
    <d v="2023-12-31T00:00:00"/>
    <n v="3509584.3"/>
  </r>
  <r>
    <n v="16"/>
    <s v="LPA-926095925-006-2023"/>
    <n v="1030000183"/>
    <s v="1301E103P16078A1"/>
    <n v="515011"/>
    <x v="5"/>
    <x v="0"/>
    <x v="43"/>
    <s v="ADQUISICIÓN DE EQUIPO DE COMPUTO Y TECNOLOGÍA PARTIDA 1"/>
    <s v="COMPUPROVEEDORES S.A. DE C.V."/>
    <d v="2023-07-07T00:00:00"/>
    <d v="2023-08-07T00:00:00"/>
    <n v="2256200"/>
  </r>
  <r>
    <n v="15"/>
    <s v="LPA-926095925-005-2023"/>
    <n v="1030000282"/>
    <s v="1301E103P16224A1"/>
    <n v="381011"/>
    <x v="5"/>
    <x v="0"/>
    <x v="44"/>
    <s v="SERVICIO DE INSTALACION CON MONTAJE Y DESMONTAJE DE EQUIPO ESPECIALIZADO EN CONFERENCIAS DE PRENSA DEL EJECUTIVO ESTATAL EN LA CAPITAL DEL ESTADO DE SONORA"/>
    <s v="TAURUS PROYECTOS ESPECIALIZADOS S.A. DE C.V."/>
    <d v="2023-06-15T00:00:00"/>
    <d v="2023-12-31T00:00:00"/>
    <n v="2162580"/>
  </r>
  <r>
    <n v="45"/>
    <s v="LPA-926095925-008-2023"/>
    <n v="1030000282"/>
    <s v="1301E103P16224A1"/>
    <n v="381011"/>
    <x v="5"/>
    <x v="0"/>
    <x v="45"/>
    <s v="SERVICIOS DE INSTALACIÓN CON MONTAJE Y DESMONTAJE DE EQUIPO ESPECIALIZADO EN LAS FIESTAS PATRIAS CONMEMORATIVAS AL DÍA DE INDEPENDENCIA DE MÉXICO - PARTIDA 2"/>
    <s v="JAJMA S DE R.L. DE C.V."/>
    <d v="2023-08-17T00:00:00"/>
    <d v="2023-09-18T00:00:00"/>
    <n v="2070599.9999999998"/>
  </r>
  <r>
    <n v="46"/>
    <s v="LPA-926095925-008-2023"/>
    <n v="1030000282"/>
    <s v="1301E103P16224A1"/>
    <n v="381011"/>
    <x v="5"/>
    <x v="0"/>
    <x v="46"/>
    <s v="SERVICIOS DE INSTALACIÓN CON MONTAJE Y DESMONTAJE DE EQUIPO ESPECIALIZADO EN LAS FIESTAS PATRIAS CONMEMORATIVAS AL DÍA DE INDEPENDENCIA DE MÉXICO - PARTIDA 3"/>
    <s v="TAURUS PROYECTOS ESPECIALIZADOS S.A. DE C.V."/>
    <d v="2023-08-17T00:00:00"/>
    <d v="2023-09-18T00:00:00"/>
    <n v="609000"/>
  </r>
  <r>
    <n v="47"/>
    <s v="LPA-926095925-008-2023"/>
    <n v="1030000282"/>
    <s v="1301E103P16224A1"/>
    <n v="381011"/>
    <x v="5"/>
    <x v="0"/>
    <x v="47"/>
    <s v="SERVICIOS DE INSTALACIÓN CON MONTAJE Y DESMONTAJE DE EQUIPO ESPECIALIZADO EN LAS FIESTAS PATRIAS CONMEMORATIVAS AL DÍA DE INDEPENDENCIA DE MÉXICO - PARTIDA 4"/>
    <s v="TAURUS PROYECTOS ESPECIALIZADOS S.A. DE C.V."/>
    <d v="2023-08-17T00:00:00"/>
    <d v="2023-09-18T00:00:00"/>
    <n v="295800"/>
  </r>
  <r>
    <n v="17"/>
    <s v="LPA-926095925-006-2023"/>
    <n v="103"/>
    <s v="1301E103P16078A1"/>
    <n v="515011"/>
    <x v="5"/>
    <x v="0"/>
    <x v="48"/>
    <s v="ADQUISICIÓN DE EQUIPO DE COMPUTO Y TECNOLOGÍA PARTIDA 3"/>
    <s v="COMPUPROVEEDORES S.A. DE C.V."/>
    <d v="2023-07-07T00:00:00"/>
    <d v="2023-08-07T00:00:00"/>
    <n v="225039.99999999997"/>
  </r>
  <r>
    <n v="24"/>
    <s v="LPA-926095925-006-2023"/>
    <n v="103"/>
    <s v="1301E103P16078A1"/>
    <n v="515011"/>
    <x v="5"/>
    <x v="0"/>
    <x v="49"/>
    <s v="ADQUISICIÓN DE EQUIPO DE COMPUTO Y TECNOLOGÍA PARTIDA 2"/>
    <s v="SISTEMAS TICSON S.A. DE C.V."/>
    <d v="2023-07-07T00:00:00"/>
    <d v="2023-08-07T00:00:00"/>
    <n v="22858.031999999999"/>
  </r>
  <r>
    <n v="23"/>
    <s v="LPA-926095925-004-2023"/>
    <n v="1030000183"/>
    <s v="1301E103P16018A1"/>
    <n v="357011"/>
    <x v="5"/>
    <x v="0"/>
    <x v="50"/>
    <s v="SERVICIO PREVENTIVO A PLANTAS GENERADORAS DE ENERGIA ELECTRICA DE EMERGENCIA Y SUBESTACIONES ELECTRICAS EN INMUEBLES DEL EJECUTIVO ESTATAL."/>
    <s v="ECOC ELECTROCONTROLES Y OBRA CIVIL, S.A. DE C.V."/>
    <d v="2023-06-01T00:00:00"/>
    <d v="2023-12-31T00:00:00"/>
    <n v="1141672"/>
  </r>
  <r>
    <n v="50"/>
    <s v="No. LPA-926096917-006-2023 "/>
    <n v="1030000183"/>
    <s v="1301E103P16078A1"/>
    <n v="541011"/>
    <x v="6"/>
    <x v="0"/>
    <x v="51"/>
    <s v="ADQUISICIÓN CONSOLIDADA DE VEHÍCULOS TERRESTRES PARA EL GOBIERNO DEL ESTADO DE SONORA"/>
    <s v="CABORCA AUTOMOTRIZ S.A. DE C.V."/>
    <d v="2023-10-20T00:00:00"/>
    <d v="2023-10-31T00:00:00"/>
    <n v="2922968"/>
  </r>
  <r>
    <n v="52"/>
    <s v="No. LPA-926096917-006-2025"/>
    <n v="1030000183"/>
    <s v="1301E103P16078A1"/>
    <n v="541011"/>
    <x v="6"/>
    <x v="0"/>
    <x v="52"/>
    <s v="ADQUISICIÓN CONSOLIDADA DE VEHÍCULOS TERRESTRES PARA EL GOBIERNO DEL ESTADO DE SONORA"/>
    <s v="TOTAL PARTS AND COMPONENTS S.A. DE C.V."/>
    <d v="2023-10-20T00:00:00"/>
    <d v="2023-10-31T00:00:00"/>
    <n v="2533040.96"/>
  </r>
  <r>
    <n v="51"/>
    <s v="No. LPA-926096917-006-2024"/>
    <n v="1030000183"/>
    <s v="1301E103P16078A1"/>
    <n v="541011"/>
    <x v="6"/>
    <x v="0"/>
    <x v="53"/>
    <s v="ADQUISICIÓN CONSOLIDADA DE VEHÍCULOS TERRESTRES PARA EL GOBIERNO DEL ESTADO DE SONORA"/>
    <s v="NISSAUTO SONORA S.A. DE C.V."/>
    <d v="2023-10-20T00:00:00"/>
    <d v="2023-10-31T00:00:00"/>
    <n v="1235231.8"/>
  </r>
  <r>
    <n v="41"/>
    <s v="LPA-926096917-004-2023"/>
    <n v="1030000183"/>
    <s v="1301E103P16018A1"/>
    <n v="314011"/>
    <x v="6"/>
    <x v="0"/>
    <x v="54"/>
    <s v="SERVICIO DE INTERNET Y TELEFONIA"/>
    <s v="TELEFONIA POR CABLE SA DE CV"/>
    <d v="2023-07-01T00:00:00"/>
    <d v="2023-12-31T00:00:00"/>
    <n v="30986.03"/>
  </r>
  <r>
    <n v="40"/>
    <s v="LPA-926096917-004-2023"/>
    <n v="1030000183"/>
    <s v="1301E103P16078A1"/>
    <n v="314011"/>
    <x v="6"/>
    <x v="0"/>
    <x v="55"/>
    <s v="SERVICIO DE INTERNET Y TELEFONIA"/>
    <s v="TELEFONOS DE MEXICO SAB DE CV"/>
    <d v="2023-07-01T00:00:00"/>
    <d v="2023-12-31T00:00:00"/>
    <n v="5155.96"/>
  </r>
  <r>
    <n v="44"/>
    <s v="LSA-926095925-007-2023"/>
    <n v="1030000183"/>
    <s v="1301E103P16078A1"/>
    <n v="515011"/>
    <x v="7"/>
    <x v="0"/>
    <x v="56"/>
    <s v="SUMINISTRO E INSTALACIÓN DE DISPOSITIVO DE SEGURIDAD FIREWALL"/>
    <s v="COMPUTEC DEL NOROESTE S.A. DE C.V."/>
    <d v="2023-08-14T00:00:00"/>
    <d v="2023-11-12T00:00:00"/>
    <n v="445042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m/>
    <n v="1030001700"/>
    <s v="1301E103P16258A1"/>
    <n v="361011"/>
    <x v="0"/>
    <s v="NA"/>
    <s v="03-1030001700-AD-2023-01"/>
    <s v="SERVICIO DE PUBLICIDAD POR TELEVISIÓN"/>
    <s v="TELEVISORA DE HERMOSILLO, S.A. DE C.V."/>
    <d v="2023-06-01T00:00:00"/>
    <d v="2023-12-31T00:00:00"/>
    <n v="3600000"/>
  </r>
  <r>
    <m/>
    <n v="1030001700"/>
    <s v="1301E103P16258A1"/>
    <n v="361011"/>
    <x v="0"/>
    <s v="NA"/>
    <s v="03-1030001700-AD-2023-03"/>
    <s v="SERVICIO DE PUBLICIDAD POR RADIO"/>
    <s v="RADIO SONORA S.A. DE C.V."/>
    <d v="2023-06-15T00:00:00"/>
    <d v="2023-12-31T00:00:00"/>
    <n v="2000000"/>
  </r>
  <r>
    <s v="OM-SRMS-CM-002-2023/012EJEE"/>
    <n v="1030000183"/>
    <s v="1301E103P16078A1"/>
    <n v="358011"/>
    <x v="1"/>
    <s v="XX"/>
    <s v="03-1030000183-AD-2023-32"/>
    <s v="SERVICIO DE LIMPIEZA PARA LAS DEPENDENCIAS Y ENTIDADES DE LA ADMINISTRACIÓN PÚBLICA ESTATAL"/>
    <s v="DESARROLLOS Y MANTENIMIENTO FIRME S.A. DE C.V."/>
    <d v="2023-04-01T00:00:00"/>
    <d v="2023-12-31T00:00:00"/>
    <n v="3935880"/>
  </r>
  <r>
    <m/>
    <n v="1030000183"/>
    <s v="1301E103P16018A1"/>
    <n v="338011"/>
    <x v="2"/>
    <s v="XIX"/>
    <s v="03-1030000183-AD-2023-18"/>
    <s v="ARRENDAMIENTO Y MANTENIMIENTO DE LOS SISTEMAS ELECTRÓNICOS DE SEGURIDAD EN INMUEBLES DEL EJECUTIVO ESTATAL"/>
    <s v="PROFESIONALES EN PREVENCIÓN ELECTRÓNICA, S.A. DE C.V."/>
    <d v="2023-04-01T00:00:00"/>
    <d v="2023-12-31T00:00:00"/>
    <n v="1688148"/>
  </r>
  <r>
    <s v="LPA-926095925-002-2024"/>
    <n v="1030000183"/>
    <s v="1301E103P16010A1"/>
    <n v="357011"/>
    <x v="2"/>
    <s v="VII"/>
    <s v="03-1030000183-AD-2023-13"/>
    <s v="SERVICIO PREVENTIVO A EQUIPOS DE AIRE ACONDICIONADO EN INMUEBLES DEL EJECUTIVO ESTATAL"/>
    <s v="ADMINISTRADORA Y SERVICIOS DE OBRAS ONCE S.A. DE C.V."/>
    <d v="2023-05-01T00:00:00"/>
    <d v="2023-12-31T00:00:00"/>
    <n v="851973.6"/>
  </r>
  <r>
    <s v="LPA-926095925-008-2024"/>
    <n v="1030000282"/>
    <s v="1301E103P16224A1"/>
    <n v="381011"/>
    <x v="2"/>
    <s v="VII"/>
    <s v="03-1030000183-AD-2023-51"/>
    <s v="SERVICIOS DE INSTALACIÓN CON MONTAJE Y DESMONTAJE DE EQUIPO ESPECIALIZADO EN LAS FIESTAS PATRIAS CONMEMORATIVAS AL DÍA DE INDEPENDENCIA DE MÉXICO - PARTIDA 1"/>
    <s v="JOSE SANTIAGO RAMOS SANCHEZ"/>
    <d v="2023-08-25T00:00:00"/>
    <d v="2023-09-17T00:00:00"/>
    <n v="719200"/>
  </r>
  <r>
    <m/>
    <n v="1030000183"/>
    <s v="1301E103P16018A1"/>
    <n v="357011"/>
    <x v="2"/>
    <s v="XIX"/>
    <s v="03-1030000183-AD-2023-19"/>
    <s v="SERVICIO DE SOPORTE TÉCNICO PARA LA RED DE VOZ Y DATOS DEL EJECUTIVO ESTATAL"/>
    <s v="SISTEMAS TICSON S.A. DE C.V."/>
    <d v="2023-04-01T00:00:00"/>
    <d v="2023-12-31T00:00:00"/>
    <n v="599969.97"/>
  </r>
  <r>
    <s v="OM-SRMS-CM-003-2023/003EJEE"/>
    <n v="103"/>
    <s v="1301E103P16078A1"/>
    <n v="261011"/>
    <x v="1"/>
    <s v="XX"/>
    <s v="03-1030000183-AD-2023-31"/>
    <s v="SUMINISTRO Y CONTROL DE COMBUSTIBLE PARA VEHICULOS AUTOMOTORES TERRESTRES DE LA ADMINISTRACIÓN PÚBLICA ESTATAL"/>
    <s v="DISTRIBUIDORA DE COMBUSTIBLE DCS DE SONORA S.A. DE C.V."/>
    <d v="2023-04-01T00:00:00"/>
    <d v="2023-12-31T00:00:00"/>
    <n v="580000"/>
  </r>
  <r>
    <s v="OM-SRMS-CM-005-2023/004EJEE"/>
    <n v="1030000183"/>
    <s v="1301E103P16078A1"/>
    <n v="355011"/>
    <x v="1"/>
    <s v="XX"/>
    <s v="03-1030000183-AD-2023-36"/>
    <s v="SERVICIO DE MANTENIMIENTO PREVENTIVO Y CORRECTIVO AL PARQUE VEHICULAR PARA LAS DEPENDENCIAS Y ENTIDADES DE LA ADMINISTRACIÓN PÚBLICA ESTATAL"/>
    <s v="AUTOCLINICA CARROCERIA S.A. DE C.V."/>
    <d v="2023-06-01T00:00:00"/>
    <d v="2023-12-31T00:00:00"/>
    <n v="348000"/>
  </r>
  <r>
    <s v="LPA-926095925-008-2025"/>
    <n v="1030000282"/>
    <s v="1301E103P16224A1"/>
    <n v="381011"/>
    <x v="2"/>
    <s v="VII"/>
    <s v="03-1030000183-AD-2023-52"/>
    <s v="SERVICIOS DE INSTALACIÓN CON MONTAJE Y DESMONTAJE DE EQUIPO ESPECIALIZADO EN LAS FIESTAS PATRIAS CONMEMORATIVAS AL DÍA DE INDEPENDENCIA DE MÉXICO - PARTIDA 5"/>
    <s v="PRONMEXCO INDUSTRIAL S.A DE C.V."/>
    <d v="2023-08-25T00:00:00"/>
    <d v="2023-09-17T00:00:00"/>
    <n v="196272"/>
  </r>
  <r>
    <s v="OM-SRMS-CM-004-2023/003EJEE"/>
    <n v="1030000183"/>
    <s v="1301E103P16018A1"/>
    <n v="358011"/>
    <x v="1"/>
    <s v="XX"/>
    <s v="03-1030000183-AD-2023-33"/>
    <s v="PRESTACION DEL SERVICIO DE FUMIGACIÓN EN DEPENDENCIAS Y ENTIDADES DE LA ADMINISTRACIÓN PÚBLICA ESTATAL"/>
    <s v="ANA CAROLINA CRUZ MONTAÑO"/>
    <d v="2023-06-01T00:00:00"/>
    <d v="2023-12-31T00:00:00"/>
    <n v="153549.20000000001"/>
  </r>
  <r>
    <s v="OM-SRMS-CM-001-2023/019EJEE"/>
    <n v="103"/>
    <s v="1301E103P16078A1"/>
    <n v="211011"/>
    <x v="1"/>
    <s v="XX"/>
    <s v="03-1030000183-AD-2023-35"/>
    <s v="SUMINISTRO Y ENTREGA EN SITIO DE ARTICULOS DE OFICINA PARA LAS DEPENDENCIAS Y ENTIDADES DE LA ADMINISTRACIÓN PUBLICA ESTATAL"/>
    <s v="DEX DEL NOROESTE S.A. DE C.V."/>
    <d v="2023-06-01T00:00:00"/>
    <d v="2023-12-31T00:00:00"/>
    <n v="116000"/>
  </r>
  <r>
    <s v="OM-SRMS-CM-006-2023/011EJEE"/>
    <n v="103"/>
    <s v="1301E103P16078A2"/>
    <n v="323011"/>
    <x v="1"/>
    <s v="XX"/>
    <s v="03-1030000183-AD-2023-34"/>
    <s v="SERVICIO DE FOTOCOPIADO PARA LAS DEPENDENCIAS Y ENTIDADES DE LA ADMINISTRACIÓN PÚBLICA ESTATAL"/>
    <s v="COPIADORAS Y SERVICIOS DE SONORA, S.A. DE C.V."/>
    <d v="2023-06-01T00:00:00"/>
    <d v="2023-12-31T00:00:00"/>
    <n v="139200.04999999999"/>
  </r>
  <r>
    <m/>
    <n v="1030000183"/>
    <s v="1301E103P16018A1"/>
    <n v="358011"/>
    <x v="3"/>
    <s v="NA"/>
    <s v="03-1030000183-AD-2023-01"/>
    <s v="SERVICIO DE LIMPIEZA CON INSUMOS "/>
    <s v="LIMPIEZA PROFESIONAL Y DE SERVICIOS LIPSSA S.A. DE C.V. "/>
    <d v="2023-01-02T00:00:00"/>
    <d v="2023-03-31T00:00:00"/>
    <n v="993142.81160000002"/>
  </r>
  <r>
    <m/>
    <n v="1030001700"/>
    <s v="1301E103P16258A1"/>
    <n v="325011"/>
    <x v="3"/>
    <s v="NA"/>
    <s v="03-1030000183-AD-2023-29"/>
    <s v="ARRENDAMIENTO DE 3 UNIDADES VEHICULARES PARA COMUNICACIÓN SOCIAL"/>
    <s v="AUTOTURISMO NAVER, S.A. DE C.V."/>
    <d v="2023-05-15T00:00:00"/>
    <d v="2023-08-15T00:00:00"/>
    <n v="570000"/>
  </r>
  <r>
    <m/>
    <n v="1030000282"/>
    <s v="1301E103P16078A1"/>
    <n v="381011"/>
    <x v="3"/>
    <s v="NA"/>
    <s v="03-1030000183-AD-2023-37"/>
    <s v="SERVICIO DE ESPECTACULO AEREO CON DRONES EN FIESTAS PATRIAS DE HERMOSILLO, SONORA."/>
    <s v="PIXEL DRONE PERFORMANCE, S.A. DE C.V."/>
    <d v="2023-06-16T00:00:00"/>
    <d v="2023-09-30T00:00:00"/>
    <n v="565500"/>
  </r>
  <r>
    <m/>
    <n v="1030001700"/>
    <s v="1301E103P16258A1"/>
    <n v="336031"/>
    <x v="3"/>
    <s v="NA"/>
    <s v="03-1030001700-AD-2023-05"/>
    <s v="SERVICIO DE IMPRESIÓN DIGITAL DE 50 JUEGOS DE TRES TOMOS DEL 2DO INFORME DE GOBIERNO"/>
    <s v="MERCADOTECNIA TRES CUARTOS, S.A. de C.V."/>
    <d v="2023-11-01T00:00:00"/>
    <d v="2023-11-30T00:00:00"/>
    <n v="523356.08"/>
  </r>
  <r>
    <m/>
    <n v="1030000282"/>
    <s v="1301E103P16078A1"/>
    <n v="381011"/>
    <x v="3"/>
    <s v="NA"/>
    <s v="03-1030000183-AD-2023-39"/>
    <s v="SERVICIO DE ESPECTACULO MUSICAL EN PLAZA ALFONSO VIDAL EN FIESTAS PATRIAS DEL DIA DE INDEPENDENCIA"/>
    <s v="SMLB SU MAGESTAD LA BRISSA DE RENE Y JUAN LEYVA S.R.L DE C.V."/>
    <d v="2023-07-01T00:00:00"/>
    <d v="2023-09-17T00:00:00"/>
    <n v="481400"/>
  </r>
  <r>
    <m/>
    <n v="1030001700"/>
    <s v="1301E103P16258A1"/>
    <n v="361011"/>
    <x v="3"/>
    <s v="NA"/>
    <s v="03-1030001700-AD-2023-02"/>
    <s v="CAMPAÑA PUBLICITARIA GUBERNAMENTAL"/>
    <s v="DVL PRODUCCIONES, S.C."/>
    <d v="2023-07-15T00:00:00"/>
    <d v="2023-10-31T00:00:00"/>
    <n v="471331.2"/>
  </r>
  <r>
    <m/>
    <n v="1030000183"/>
    <s v="1301E103P16010A1"/>
    <n v="338011"/>
    <x v="3"/>
    <s v="NA"/>
    <s v="03-1030000183-AD-2023-05"/>
    <s v="ARRENDAMIENTO Y MTTO DE SISTEMAS ELECTRÓNICOS DE SEGURIDAD "/>
    <s v="PROFESIONALES EN PREVENCIÓN ELECTRÓNICA, S.A. DE C.V"/>
    <d v="2023-01-02T00:00:00"/>
    <d v="2023-03-31T00:00:00"/>
    <n v="466060.08"/>
  </r>
  <r>
    <m/>
    <n v="1030000100"/>
    <s v="1301E103P16010A1"/>
    <n v="358011"/>
    <x v="3"/>
    <s v="NA"/>
    <s v="03-1030000183-AD-2023-20"/>
    <s v="SERVICIO DE RECOLECCIÓN DE DESECHOS NO PELIGROSOS"/>
    <s v="PUENTE AMBIENTAL DEL NOROESTE S.A. DE C.V."/>
    <d v="2023-04-01T00:00:00"/>
    <d v="2023-12-31T00:00:00"/>
    <n v="354960"/>
  </r>
  <r>
    <m/>
    <n v="1030000282"/>
    <s v="1301E103P16224A1"/>
    <n v="338011"/>
    <x v="3"/>
    <s v="NA"/>
    <s v="03-1030000183-AD-2023-43"/>
    <s v="SERVICIO DE GUARDIAS DE SEGURIDAD Y VIGILANCIA "/>
    <s v="SONORA IMPORTA S.A. DE C.V."/>
    <d v="2023-07-15T00:00:00"/>
    <d v="2023-12-31T00:00:00"/>
    <n v="310376.03000000003"/>
  </r>
  <r>
    <m/>
    <n v="1030000183"/>
    <s v="1301E103P16010A1"/>
    <n v="353011"/>
    <x v="3"/>
    <s v="NA"/>
    <s v="03-1030000183-AD-2023-12"/>
    <s v="ADQUISICIÓN DE BIENES E INSUMOS CON TRABAJOS DE APLICACIÓN E INSTALACIÓN PARA CASAS DE GOBIERNO"/>
    <s v="LETICIA GARCÍA LEYVA"/>
    <d v="2023-03-01T00:00:00"/>
    <d v="2023-03-27T00:00:00"/>
    <n v="283539.26"/>
  </r>
  <r>
    <m/>
    <n v="1030000183"/>
    <s v="1301E103P16018A1"/>
    <n v="357011"/>
    <x v="3"/>
    <s v="NA"/>
    <s v="03-1030000183-AD-2023-04"/>
    <s v="SERVICIO DE SOPORTE TÉCNICO A LA RED DE VOZ Y DATOS"/>
    <s v="SISTEMAS TICSON S.A. DE C.V."/>
    <d v="2023-01-02T00:00:00"/>
    <d v="2023-03-31T00:00:00"/>
    <n v="250560"/>
  </r>
  <r>
    <m/>
    <n v="1030000183"/>
    <s v="1301E103P16018A1"/>
    <n v="351011"/>
    <x v="3"/>
    <s v="NA"/>
    <s v="03-1030000183-AD-2023-42"/>
    <s v="SERVICIO DE RESTAURACIÓN Y LIMPIEZA DE PIEZAS DE BRONCE EN PALACIO DE GOBIERNO"/>
    <s v="JOSE FRANCISCO DE JESUS ARROYO NIETO"/>
    <d v="2023-07-15T00:00:00"/>
    <d v="2023-10-31T00:00:00"/>
    <n v="240004"/>
  </r>
  <r>
    <m/>
    <n v="103"/>
    <s v="1301E103P16190A1"/>
    <n v="323011"/>
    <x v="3"/>
    <s v="NA"/>
    <s v="03-1030000183-AD-2023-27"/>
    <s v="SERVICIO DE ARRENDAMIENTO DE SERVICIO DE FOTOCOPIADO"/>
    <s v="HS SOLUCIONES S.A. P.I. DE C.V"/>
    <d v="2023-04-19T00:00:00"/>
    <d v="2023-05-19T00:00:00"/>
    <n v="195251.20000000001"/>
  </r>
  <r>
    <m/>
    <n v="1030000183"/>
    <s v="1301E103P16078A1"/>
    <n v="325011"/>
    <x v="3"/>
    <s v="NA"/>
    <s v="03-1030000183-AD-2023-30"/>
    <s v="ARRENDAMIENTO DE 1 UNIDAD VEHICULAR PARA LA COORDINACIÓN GENERAL DE ADMINISTRACIÓN Y FINANZAS"/>
    <s v="AUTOTURISMO NAVER, S.A. DE C.V."/>
    <d v="2023-05-15T00:00:00"/>
    <d v="2023-08-15T00:00:00"/>
    <n v="195000"/>
  </r>
  <r>
    <m/>
    <n v="1030001700"/>
    <s v="1301E103P16258A1"/>
    <n v="325011"/>
    <x v="3"/>
    <s v="NA"/>
    <s v="03-1030000183-AD-2023-24"/>
    <s v="SERVICIO DE ARRENDAMIENTO DE TRES VEHICULOS AUTOMOTRICES"/>
    <s v="AUTOTURISMO NAVER, S.A. DE C.V"/>
    <d v="2023-08-16T00:00:00"/>
    <d v="2023-09-16T00:00:00"/>
    <n v="190000"/>
  </r>
  <r>
    <m/>
    <n v="1030000183"/>
    <s v="1301E103P16018A1"/>
    <n v="357011"/>
    <x v="3"/>
    <s v="NA"/>
    <s v="03-1030000183-AD-2023-03"/>
    <s v="SERVICIO DE MTTO PREVENTIVO A PLANTA GENERADORA DE ENERGÍA ELECTRÍCA DE EMERGENCIA DE PALACIO Y CASAS DE GOBIERNO"/>
    <s v="COMER SON, S.A. DE C.V."/>
    <d v="2023-01-02T00:00:00"/>
    <d v="2023-03-31T00:00:00"/>
    <n v="170554.8"/>
  </r>
  <r>
    <m/>
    <n v="103"/>
    <s v="1301E103P16190A1"/>
    <n v="323011"/>
    <x v="3"/>
    <s v="NA"/>
    <s v="03-1030000183-AD-2023-06"/>
    <s v="ARRENDAMIENTO DE FOTOCOPIADO "/>
    <s v="HS SOLUCIONES S.A. P.I. DE C.V"/>
    <d v="2023-01-02T00:00:00"/>
    <d v="2023-03-31T00:00:00"/>
    <n v="148526.39999999999"/>
  </r>
  <r>
    <m/>
    <n v="1030000183"/>
    <s v="1301E103P16010A1"/>
    <n v="359011"/>
    <x v="3"/>
    <s v="NA"/>
    <s v="03-1030000183-AD-2023-17"/>
    <s v="SERVICIO DE MTTO EN AREAS VERDES EN CASA DE GOBIERNO "/>
    <s v="VIVERO JARDIN BELLO DE SONORA, S.A. DE C.V."/>
    <d v="2023-04-01T00:00:00"/>
    <d v="2023-12-31T00:00:00"/>
    <n v="126668.52"/>
  </r>
  <r>
    <m/>
    <n v="1030000183"/>
    <s v="1301E103P16010A1"/>
    <n v="358011"/>
    <x v="3"/>
    <s v="NA"/>
    <s v="03-1030000183-AD-2023-38"/>
    <s v="SERVICIO PREVENTIVO DE ALBERCA EN CASA DE GOBIERNO DE HERMOSILLO"/>
    <s v="ADMINISTRADORA Y SERVICIOS DE OBRAS ONCE S.A. DE C.V."/>
    <d v="2023-06-15T00:00:00"/>
    <d v="2023-12-31T00:00:00"/>
    <n v="114840"/>
  </r>
  <r>
    <m/>
    <n v="1030000183"/>
    <s v="1301E103P16018A1"/>
    <n v="358011"/>
    <x v="3"/>
    <s v="NA"/>
    <s v="03-1030000183-AD-2023-02"/>
    <s v="SERVICIO DE RECOLECCIÓN DE DESECHOS NO PELIGROSOS"/>
    <s v="PUENTE AMBIENTAL DEL NOROESTE S.A. DE C.V."/>
    <d v="2023-01-02T00:00:00"/>
    <d v="2023-03-31T00:00:00"/>
    <n v="108464.64"/>
  </r>
  <r>
    <m/>
    <n v="1030000183"/>
    <s v="1301E103P16018A1"/>
    <n v="357011"/>
    <x v="3"/>
    <s v="NA"/>
    <s v="03-1030000183-AD-2023-07"/>
    <s v="SERVICIO DE MTTO DEL RELOJ PALACIO DE GOBIERNO"/>
    <s v="JOSÉ LUIS PACHECO GARCÍA"/>
    <d v="2023-01-01T00:00:00"/>
    <d v="2023-12-31T00:00:00"/>
    <n v="90480"/>
  </r>
  <r>
    <m/>
    <n v="1030000183"/>
    <s v="1301E103P16078A1"/>
    <n v="325011"/>
    <x v="3"/>
    <s v="NA"/>
    <s v="03-1030000183-AD-2023-25"/>
    <s v="SERVICIO DE ARRENDAMIENTO DE UN VEHICULO AUTOMOTRIZ"/>
    <s v="AUTOTURISMO NAVER, S.A. DE C.V"/>
    <d v="2023-08-16T00:00:00"/>
    <d v="2023-09-16T00:00:00"/>
    <n v="65000"/>
  </r>
  <r>
    <m/>
    <n v="1030001700"/>
    <s v="1301E103P16258A1"/>
    <n v="361011"/>
    <x v="3"/>
    <s v="NA"/>
    <s v="03-1030001700-AD-2023-04"/>
    <s v="SERVICIO DE TRADUCCIÓN DE LENGUAJE DE SEÑAS"/>
    <s v="YSELA RODRIGUEZ MORENO"/>
    <d v="2023-08-18T00:00:00"/>
    <d v="2023-12-31T00:00:00"/>
    <n v="52200"/>
  </r>
  <r>
    <m/>
    <n v="1030000183"/>
    <s v="1301E103P16018A1"/>
    <n v="357011"/>
    <x v="3"/>
    <s v="NA"/>
    <s v="03-1030000183-AD-2023-08"/>
    <s v="SERVICIO DE MTTO PREVENTIVO A ELEVADOR"/>
    <s v="ELEVADORES EV INTERNACIONAL S.A. DE C.V."/>
    <d v="2023-03-01T00:00:00"/>
    <d v="2023-12-31T00:00:00"/>
    <n v="33544.199999999997"/>
  </r>
  <r>
    <m/>
    <n v="1030000100"/>
    <s v="1301E103P16190A1"/>
    <n v="323011"/>
    <x v="3"/>
    <s v="NA"/>
    <s v="03-1030000183-AD-2023-26"/>
    <s v="SERVICIO DE ARRENDAMIENTO DE SERVICIO DE FOTOCOPIADO"/>
    <s v="HS SOLUCIONES S.A. P.I. DE C.V"/>
    <d v="2023-04-01T00:00:00"/>
    <d v="2023-04-18T00:00:00"/>
    <n v="29705.279999999999"/>
  </r>
  <r>
    <m/>
    <n v="1030000183"/>
    <s v="1301E103P16078A1"/>
    <n v="322011"/>
    <x v="4"/>
    <s v="NA"/>
    <s v="03-1030000183-AR-2023-01"/>
    <s v="ARRENDAMIENTO DE BODEGA DE ARCHIVO DEL EJECUTIVO ESTATAL "/>
    <s v="ADMINISTRADORA DE ACTIVOS REICO S.A. DE C.V."/>
    <d v="2023-01-01T00:00:00"/>
    <d v="2023-12-31T00:00:00"/>
    <n v="236640"/>
  </r>
  <r>
    <m/>
    <n v="1030000183"/>
    <s v="1301E103P16078A1"/>
    <n v="322011"/>
    <x v="4"/>
    <s v="NA"/>
    <s v="03-1030000183-AR-2023-02"/>
    <s v="ARRENDAMIENTO 20 DE ESPACIOS DE ESTACIONAMIENTO"/>
    <s v="COMECIALIZADORA DE SERVICIOS FINISTERRA S.A. DE C.V."/>
    <d v="2023-05-01T00:00:00"/>
    <d v="2023-12-31T00:00:00"/>
    <n v="144500"/>
  </r>
  <r>
    <s v="LPA-926095925-003-2023"/>
    <n v="1030001700"/>
    <s v="1301E103P16258A1"/>
    <n v="361011"/>
    <x v="5"/>
    <s v="NA"/>
    <s v="03-1030000183-LPA-2023-21"/>
    <s v="SERVICIOS DE COMUNICACIÓN INSTITUCIONAL CON ANALISIS DE DATOS, MANTENIMIENTO DE PLATAFORMAS DIGITALES"/>
    <s v="JV STAR SEAL &amp; BUSINESS S.A. DE C.V."/>
    <d v="2023-05-15T00:00:00"/>
    <d v="2023-12-31T00:00:00"/>
    <n v="7200000"/>
  </r>
  <r>
    <s v="LPA-926095925-001-2023"/>
    <n v="1030000183"/>
    <s v="1301E103P16018A1"/>
    <n v="353011"/>
    <x v="5"/>
    <s v="NA"/>
    <s v="03-1030000183-LPA-2023-09"/>
    <s v="SERVICIO DE MTTO Y CONSERVACIÓN DE INMUEBLES PARA PALACIO DE GOBIERNO"/>
    <s v="LETICIA GARCIA LEYVA"/>
    <d v="2023-04-01T00:00:00"/>
    <d v="2023-12-31T00:00:00"/>
    <n v="4658014.8"/>
  </r>
  <r>
    <s v="LPA-926095925-001-2023"/>
    <n v="1030000183"/>
    <s v="1301E103P16010A2"/>
    <n v="353011"/>
    <x v="5"/>
    <s v="NA"/>
    <s v="03-1030000183-LPA-2023-10"/>
    <s v="SERVICIO DE MTTO Y CONSERVACIÓN DE INMUEBLES PARA CASAS DE GOBIERNO"/>
    <s v="CONSTRUCTORA MENDEZ D S.A. DE C.V."/>
    <d v="2023-04-01T00:00:00"/>
    <d v="2023-12-31T00:00:00"/>
    <n v="3509584.3"/>
  </r>
  <r>
    <s v="LPA-926095925-006-2023"/>
    <n v="1030000183"/>
    <s v="1301E103P16078A1"/>
    <n v="515011"/>
    <x v="5"/>
    <s v="NA"/>
    <s v="03-1030000183-LPA-2023-15"/>
    <s v="ADQUISICIÓN DE EQUIPO DE COMPUTO Y TECNOLOGÍA PARTIDA 1"/>
    <s v="COMPUPROVEEDORES S.A. DE C.V."/>
    <d v="2023-07-07T00:00:00"/>
    <d v="2023-08-07T00:00:00"/>
    <n v="2256200"/>
  </r>
  <r>
    <s v="LPA-926095925-005-2023"/>
    <n v="1030000282"/>
    <s v="1301E103P16224A1"/>
    <n v="381011"/>
    <x v="5"/>
    <s v="NA"/>
    <s v="03-1030000183-LPA-2023-14"/>
    <s v="SERVICIO DE INSTALACION CON MONTAJE Y DESMONTAJE DE EQUIPO ESPECIALIZADO EN CONFERENCIAS DE PRENSA DEL EJECUTIVO ESTATAL EN LA CAPITAL DEL ESTADO DE SONORA"/>
    <s v="TAURUS PROYECTOS ESPECIALIZADOS S.A. DE C.V."/>
    <d v="2023-06-15T00:00:00"/>
    <d v="2023-12-31T00:00:00"/>
    <n v="2162580"/>
  </r>
  <r>
    <s v="LPA-926095925-008-2023"/>
    <n v="1030000282"/>
    <s v="1301E103P16224A1"/>
    <n v="381011"/>
    <x v="5"/>
    <s v="NA"/>
    <s v="03-1030000183-LPA-2023-45"/>
    <s v="SERVICIOS DE INSTALACIÓN CON MONTAJE Y DESMONTAJE DE EQUIPO ESPECIALIZADO EN LAS FIESTAS PATRIAS CONMEMORATIVAS AL DÍA DE INDEPENDENCIA DE MÉXICO - PARTIDA 2"/>
    <s v="JAJMA S DE R.L. DE C.V."/>
    <d v="2023-08-17T00:00:00"/>
    <d v="2023-09-18T00:00:00"/>
    <n v="2070599.9999999998"/>
  </r>
  <r>
    <s v="LPA-926095925-008-2023"/>
    <n v="1030000282"/>
    <s v="1301E103P16224A1"/>
    <n v="381011"/>
    <x v="5"/>
    <s v="NA"/>
    <s v="03-1030000183-LPA-2023-46"/>
    <s v="SERVICIOS DE INSTALACIÓN CON MONTAJE Y DESMONTAJE DE EQUIPO ESPECIALIZADO EN LAS FIESTAS PATRIAS CONMEMORATIVAS AL DÍA DE INDEPENDENCIA DE MÉXICO - PARTIDA 3"/>
    <s v="TAURUS PROYECTOS ESPECIALIZADOS S.A. DE C.V."/>
    <d v="2023-08-17T00:00:00"/>
    <d v="2023-09-18T00:00:00"/>
    <n v="609000"/>
  </r>
  <r>
    <s v="LPA-926095925-008-2023"/>
    <n v="1030000282"/>
    <s v="1301E103P16224A1"/>
    <n v="381011"/>
    <x v="5"/>
    <s v="NA"/>
    <s v="03-1030000183-LPA-2023-47"/>
    <s v="SERVICIOS DE INSTALACIÓN CON MONTAJE Y DESMONTAJE DE EQUIPO ESPECIALIZADO EN LAS FIESTAS PATRIAS CONMEMORATIVAS AL DÍA DE INDEPENDENCIA DE MÉXICO - PARTIDA 4"/>
    <s v="TAURUS PROYECTOS ESPECIALIZADOS S.A. DE C.V."/>
    <d v="2023-08-17T00:00:00"/>
    <d v="2023-09-18T00:00:00"/>
    <n v="295800"/>
  </r>
  <r>
    <s v="LPA-926095925-006-2023"/>
    <n v="103"/>
    <s v="1301E103P16078A1"/>
    <n v="515011"/>
    <x v="5"/>
    <s v="NA"/>
    <s v="03-1030000183-LPA-2023-16"/>
    <s v="ADQUISICIÓN DE EQUIPO DE COMPUTO Y TECNOLOGÍA PARTIDA 3"/>
    <s v="COMPUPROVEEDORES S.A. DE C.V."/>
    <d v="2023-07-07T00:00:00"/>
    <d v="2023-08-07T00:00:00"/>
    <n v="225039.99999999997"/>
  </r>
  <r>
    <s v="LPA-926095925-006-2023"/>
    <n v="103"/>
    <s v="1301E103P16078A1"/>
    <n v="515011"/>
    <x v="5"/>
    <s v="NA"/>
    <s v="03-1030000183-LPA-2023-23"/>
    <s v="ADQUISICIÓN DE EQUIPO DE COMPUTO Y TECNOLOGÍA PARTIDA 2"/>
    <s v="SISTEMAS TICSON S.A. DE C.V."/>
    <d v="2023-07-07T00:00:00"/>
    <d v="2023-08-07T00:00:00"/>
    <n v="22858.031999999999"/>
  </r>
  <r>
    <s v="LPA-926095925-004-2023"/>
    <n v="1030000183"/>
    <s v="1301E103P16018A1"/>
    <n v="357011"/>
    <x v="5"/>
    <s v="NA"/>
    <s v="03-1030000183-LPA-2023-22"/>
    <s v="SERVICIO PREVENTIVO A PLANTAS GENERADORAS DE ENERGIA ELECTRICA DE EMERGENCIA Y SUBESTACIONES ELECTRICAS EN INMUEBLES DEL EJECUTIVO ESTATAL."/>
    <s v="ECOC ELECTROCONTROLES Y OBRA CIVIL, S.A. DE C.V."/>
    <d v="2023-06-01T00:00:00"/>
    <d v="2023-12-31T00:00:00"/>
    <n v="1141672"/>
  </r>
  <r>
    <s v="No. LPA-926096917-006-2023 "/>
    <n v="1030000183"/>
    <s v="1301E103P16078A1"/>
    <n v="541011"/>
    <x v="6"/>
    <s v="NA"/>
    <s v="03-1030000183-LPA-2023-53"/>
    <s v="ADQUISICIÓN CONSOLIDADA DE VEHÍCULOS TERRESTRES PARA EL GOBIERNO DEL ESTADO DE SONORA"/>
    <s v="CABORCA AUTOMOTRIZ S.A. DE C.V."/>
    <d v="2023-10-20T00:00:00"/>
    <d v="2023-10-31T00:00:00"/>
    <n v="2922968"/>
  </r>
  <r>
    <s v="No. LPA-926096917-006-2025"/>
    <n v="1030000183"/>
    <s v="1301E103P16078A1"/>
    <n v="541011"/>
    <x v="6"/>
    <s v="NA"/>
    <s v="03-1030000183-LPA-2023-55"/>
    <s v="ADQUISICIÓN CONSOLIDADA DE VEHÍCULOS TERRESTRES PARA EL GOBIERNO DEL ESTADO DE SONORA"/>
    <s v="TOTAL PARTS AND COMPONENTS S.A. DE C.V."/>
    <d v="2023-10-20T00:00:00"/>
    <d v="2023-10-31T00:00:00"/>
    <n v="2533040.96"/>
  </r>
  <r>
    <s v="No. LPA-926096917-006-2024"/>
    <n v="1030000183"/>
    <s v="1301E103P16078A1"/>
    <n v="541011"/>
    <x v="6"/>
    <s v="NA"/>
    <s v="03-1030000183-LPA-2023-54"/>
    <s v="ADQUISICIÓN CONSOLIDADA DE VEHÍCULOS TERRESTRES PARA EL GOBIERNO DEL ESTADO DE SONORA"/>
    <s v="NISSAUTO SONORA S.A. DE C.V."/>
    <d v="2023-10-20T00:00:00"/>
    <d v="2023-10-31T00:00:00"/>
    <n v="1235231.8"/>
  </r>
  <r>
    <s v="LPA-926096917-004-2023"/>
    <n v="1030000183"/>
    <s v="1301E103P16018A1"/>
    <n v="314011"/>
    <x v="6"/>
    <s v="NA"/>
    <s v="03-1030000183-LPA-2023-41"/>
    <s v="SERVICIO DE INTERNET Y TELEFONIA"/>
    <s v="TELEFONIA POR CABLE SA DE CV"/>
    <d v="2023-07-01T00:00:00"/>
    <d v="2023-12-31T00:00:00"/>
    <n v="30986.03"/>
  </r>
  <r>
    <s v="LPA-926096917-004-2023"/>
    <n v="1030000183"/>
    <s v="1301E103P16078A1"/>
    <n v="314011"/>
    <x v="6"/>
    <s v="NA"/>
    <s v="03-1030000183-LPA-2023-40"/>
    <s v="SERVICIO DE INTERNET Y TELEFONIA"/>
    <s v="TELEFONOS DE MEXICO SAB DE CV"/>
    <d v="2023-07-01T00:00:00"/>
    <d v="2023-12-31T00:00:00"/>
    <n v="5155.96"/>
  </r>
  <r>
    <s v="LSA-926095925-007-2023"/>
    <n v="1030000183"/>
    <s v="1301E103P16078A1"/>
    <n v="515011"/>
    <x v="7"/>
    <s v="NA"/>
    <s v="03-1030000183-LSA-2023-44"/>
    <s v="SUMINISTRO E INSTALACIÓN DE DISPOSITIVO DE SEGURIDAD FIREWALL"/>
    <s v="COMPUTEC DEL NOROESTE S.A. DE C.V."/>
    <d v="2023-08-14T00:00:00"/>
    <d v="2023-11-12T00:00:00"/>
    <n v="445042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CA055-62C1-4E59-AC3C-B21BCCD00FCC}" name="TablaDinámica1" cacheId="91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12">
    <pivotField showAll="0"/>
    <pivotField showAll="0"/>
    <pivotField showAll="0"/>
    <pivotField showAll="0"/>
    <pivotField axis="axisRow" showAll="0">
      <items count="9">
        <item x="0"/>
        <item x="2"/>
        <item x="3"/>
        <item x="4"/>
        <item x="1"/>
        <item x="5"/>
        <item x="6"/>
        <item x="7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Monto TOTAL" fld="11" baseField="4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BBA5F-4B7D-41FF-AAA2-F8ADC6AE4963}" name="TablaDinámica4" cacheId="91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D10" firstHeaderRow="0" firstDataRow="1" firstDataCol="1"/>
  <pivotFields count="13">
    <pivotField showAll="0"/>
    <pivotField showAll="0"/>
    <pivotField showAll="0"/>
    <pivotField showAll="0"/>
    <pivotField showAll="0"/>
    <pivotField axis="axisRow" showAll="0" sortType="descending">
      <items count="9">
        <item sd="0" x="0"/>
        <item sd="0" x="2"/>
        <item sd="0" x="3"/>
        <item sd="0" x="4"/>
        <item sd="0" x="1"/>
        <item sd="0" x="5"/>
        <item sd="0" x="6"/>
        <item sd="0"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5">
        <item sd="0" x="0"/>
        <item sd="0" x="3"/>
        <item sd="0" x="2"/>
        <item sd="0" x="1"/>
        <item t="default"/>
      </items>
    </pivotField>
    <pivotField axis="axisRow" dataField="1" showAll="0">
      <items count="58">
        <item x="13"/>
        <item x="32"/>
        <item x="28"/>
        <item x="23"/>
        <item x="19"/>
        <item x="29"/>
        <item x="33"/>
        <item x="36"/>
        <item x="22"/>
        <item x="4"/>
        <item x="30"/>
        <item x="3"/>
        <item x="6"/>
        <item x="20"/>
        <item x="27"/>
        <item x="34"/>
        <item x="37"/>
        <item x="25"/>
        <item x="14"/>
        <item x="26"/>
        <item x="7"/>
        <item x="2"/>
        <item x="10"/>
        <item x="12"/>
        <item x="11"/>
        <item x="8"/>
        <item x="15"/>
        <item x="31"/>
        <item x="17"/>
        <item x="24"/>
        <item x="21"/>
        <item x="5"/>
        <item x="9"/>
        <item x="38"/>
        <item x="39"/>
        <item x="41"/>
        <item x="42"/>
        <item x="44"/>
        <item x="43"/>
        <item x="48"/>
        <item x="40"/>
        <item x="50"/>
        <item x="49"/>
        <item x="55"/>
        <item x="54"/>
        <item x="45"/>
        <item x="46"/>
        <item x="47"/>
        <item x="51"/>
        <item x="53"/>
        <item x="52"/>
        <item x="56"/>
        <item x="0"/>
        <item x="18"/>
        <item x="1"/>
        <item x="35"/>
        <item x="16"/>
        <item t="default"/>
      </items>
    </pivotField>
    <pivotField showAll="0"/>
    <pivotField showAll="0"/>
    <pivotField numFmtId="166" showAll="0"/>
    <pivotField numFmtId="166" showAll="0"/>
    <pivotField dataField="1" showAll="0"/>
  </pivotFields>
  <rowFields count="3">
    <field x="5"/>
    <field x="6"/>
    <field x="7"/>
  </rowFields>
  <rowItems count="9">
    <i>
      <x v="5"/>
    </i>
    <i>
      <x v="2"/>
    </i>
    <i>
      <x v="6"/>
    </i>
    <i>
      <x/>
    </i>
    <i>
      <x v="4"/>
    </i>
    <i>
      <x v="1"/>
    </i>
    <i>
      <x v="7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No. Contrato" fld="7" subtotal="count" baseField="0" baseItem="0"/>
    <dataField name="Suma de Monto TOTAL" fld="12" baseField="0" baseItem="0" numFmtId="165"/>
    <dataField name="Suma de Monto TOTAL2" fld="12" showDataAs="percentOfTotal" baseField="5" baseItem="0" numFmtId="10"/>
  </dataFields>
  <formats count="1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80A3A-AE12-40A3-B0A4-CB7297D2DF70}" name="Tabla1" displayName="Tabla1" ref="A1:R112" totalsRowShown="0" headerRowDxfId="22" dataDxfId="21" headerRowBorderDxfId="19" tableBorderDxfId="20" totalsRowBorderDxfId="18" dataCellStyle="Moneda">
  <autoFilter ref="A1:R112" xr:uid="{09B80A3A-AE12-40A3-B0A4-CB7297D2DF70}">
    <filterColumn colId="12">
      <filters>
        <dateGroupItem year="2023" month="10" dateTimeGrouping="month"/>
        <dateGroupItem year="2023" month="11" dateTimeGrouping="month"/>
        <dateGroupItem year="2023" month="12" dateTimeGrouping="month"/>
      </filters>
    </filterColumn>
  </autoFilter>
  <sortState xmlns:xlrd2="http://schemas.microsoft.com/office/spreadsheetml/2017/richdata2" ref="A14:R112">
    <sortCondition ref="A1:A112"/>
  </sortState>
  <tableColumns count="18">
    <tableColumn id="2" xr3:uid="{34F8193B-F004-4326-BC87-6E4E2439A0A6}" name="CENTRO GESTOR" dataDxfId="17"/>
    <tableColumn id="19" xr3:uid="{8FC03474-B66E-4CEB-B3AF-47858B582313}" name="UNIDAD" dataDxfId="16"/>
    <tableColumn id="3" xr3:uid="{9077F23B-7F4F-4F67-B565-45C0B402E1C5}" name="ÁREA FUNCIONAL" dataDxfId="15"/>
    <tableColumn id="4" xr3:uid="{60E45BC8-1AD7-477B-818F-C347E944CEC3}" name="PARTIDA" dataDxfId="14"/>
    <tableColumn id="7" xr3:uid="{389A42EA-8218-4F8E-8C9B-525022DEA9D8}" name="CONTRATO" dataDxfId="13"/>
    <tableColumn id="20" xr3:uid="{126B9841-AB44-4212-A978-B734AD30A163}" name="DESCRIPCIÓN" dataDxfId="12"/>
    <tableColumn id="5" xr3:uid="{45573F95-B3DD-403E-AA69-A5F7716E9450}" name="TIPO CONTRATO" dataDxfId="11"/>
    <tableColumn id="18" xr3:uid="{68D4BD5C-32E8-4332-84E6-ED2996BB69D1}" name="ART. LAASSPES" dataDxfId="10"/>
    <tableColumn id="6" xr3:uid="{32805819-8AC4-4229-8127-2C3E88864519}" name="NUMERAL" dataDxfId="9"/>
    <tableColumn id="8" xr3:uid="{29C535D9-D10D-4101-8DBB-DB048DFBAA6F}" name="SERVICIO" dataDxfId="8"/>
    <tableColumn id="9" xr3:uid="{A5EEC819-2136-40A3-A67F-0FFA0BC9C0B2}" name="PROVEEDOR" dataDxfId="7"/>
    <tableColumn id="10" xr3:uid="{01423F7E-EFCE-4C39-81E5-56F1B6A0417C}" name="INICIO VIGENCIA" dataDxfId="6"/>
    <tableColumn id="11" xr3:uid="{59BA8867-7DE6-4AC0-8E43-9336AAEE1C7F}" name="FIN VIGENCIA" dataDxfId="5"/>
    <tableColumn id="12" xr3:uid="{ED3FD440-9324-4CC8-B769-B6070CD7BFFB}" name="MONTO TOTAL ADJUDICADO" dataDxfId="4" dataCellStyle="Moneda"/>
    <tableColumn id="13" xr3:uid="{71B555AE-956B-4639-9461-A06A998E81A2}" name="EJERCIDO T1" dataDxfId="3" dataCellStyle="Moneda"/>
    <tableColumn id="14" xr3:uid="{B4322043-FAD2-4796-B3EB-190E77F045E0}" name="EJERCIDO T2" dataDxfId="2" dataCellStyle="Moneda"/>
    <tableColumn id="15" xr3:uid="{E92BC023-5E23-44E0-8819-E03773F29E5F}" name="EJERCIDO T3" dataDxfId="1" dataCellStyle="Moneda"/>
    <tableColumn id="16" xr3:uid="{FECA886A-7274-4E18-9DFF-185B63E77BF1}" name="EJERCIDO T4" dataDxfId="0" dataCellStyle="Moneda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2B9B-7AB5-41DD-8CBF-80BE1013DEC4}">
  <sheetPr>
    <pageSetUpPr fitToPage="1"/>
  </sheetPr>
  <dimension ref="A1:XEX126"/>
  <sheetViews>
    <sheetView tabSelected="1" zoomScale="70" zoomScaleNormal="70" workbookViewId="0">
      <selection activeCell="E41" sqref="E41"/>
    </sheetView>
  </sheetViews>
  <sheetFormatPr defaultColWidth="11.42578125" defaultRowHeight="20.100000000000001" customHeight="1"/>
  <cols>
    <col min="1" max="1" width="22.85546875" style="132" bestFit="1" customWidth="1"/>
    <col min="2" max="2" width="20.7109375" style="132" bestFit="1" customWidth="1"/>
    <col min="3" max="3" width="24.42578125" style="139" bestFit="1" customWidth="1"/>
    <col min="4" max="4" width="16.28515625" style="132" bestFit="1" customWidth="1"/>
    <col min="5" max="5" width="31.140625" style="132" bestFit="1" customWidth="1"/>
    <col min="6" max="6" width="25" customWidth="1"/>
    <col min="7" max="7" width="22.85546875" style="134" bestFit="1" customWidth="1"/>
    <col min="8" max="8" width="21.7109375" style="135" bestFit="1" customWidth="1"/>
    <col min="9" max="9" width="17.42578125" style="135" bestFit="1" customWidth="1"/>
    <col min="10" max="10" width="118.42578125" style="136" customWidth="1"/>
    <col min="11" max="11" width="61.140625" customWidth="1"/>
    <col min="12" max="12" width="23.42578125" style="137" bestFit="1" customWidth="1"/>
    <col min="13" max="13" width="20.5703125" style="137" bestFit="1" customWidth="1"/>
    <col min="14" max="14" width="18.7109375" style="138" customWidth="1"/>
    <col min="15" max="15" width="22.85546875" style="138" bestFit="1" customWidth="1"/>
    <col min="16" max="16" width="23.140625" style="130" bestFit="1" customWidth="1"/>
    <col min="17" max="17" width="23.140625" style="131" bestFit="1" customWidth="1"/>
    <col min="18" max="18" width="23.140625" style="130" bestFit="1" customWidth="1"/>
    <col min="19" max="16384" width="11.42578125" style="133"/>
  </cols>
  <sheetData>
    <row r="1" spans="1:18" s="154" customFormat="1" ht="41.25" customHeight="1">
      <c r="A1" s="38" t="s">
        <v>0</v>
      </c>
      <c r="B1" s="38" t="s">
        <v>1</v>
      </c>
      <c r="C1" s="81" t="s">
        <v>2</v>
      </c>
      <c r="D1" s="38" t="s">
        <v>3</v>
      </c>
      <c r="E1" s="38" t="s">
        <v>4</v>
      </c>
      <c r="F1" s="94" t="s">
        <v>5</v>
      </c>
      <c r="G1" s="81" t="s">
        <v>6</v>
      </c>
      <c r="H1" s="81" t="s">
        <v>7</v>
      </c>
      <c r="I1" s="81" t="s">
        <v>8</v>
      </c>
      <c r="J1" s="117" t="s">
        <v>9</v>
      </c>
      <c r="K1" s="38" t="s">
        <v>10</v>
      </c>
      <c r="L1" s="103" t="s">
        <v>11</v>
      </c>
      <c r="M1" s="103" t="s">
        <v>12</v>
      </c>
      <c r="N1" s="38" t="s">
        <v>13</v>
      </c>
      <c r="O1" s="39" t="s">
        <v>14</v>
      </c>
      <c r="P1" s="39" t="s">
        <v>15</v>
      </c>
      <c r="Q1" s="39" t="s">
        <v>16</v>
      </c>
      <c r="R1" s="142" t="s">
        <v>17</v>
      </c>
    </row>
    <row r="2" spans="1:18" s="154" customFormat="1" ht="20.100000000000001" hidden="1" customHeight="1">
      <c r="A2" s="75">
        <v>1030000183</v>
      </c>
      <c r="B2" s="75" t="s">
        <v>18</v>
      </c>
      <c r="C2" s="75" t="s">
        <v>19</v>
      </c>
      <c r="D2" s="74">
        <v>358011</v>
      </c>
      <c r="E2" s="73" t="s">
        <v>20</v>
      </c>
      <c r="F2" s="112" t="s">
        <v>21</v>
      </c>
      <c r="G2" s="75" t="s">
        <v>22</v>
      </c>
      <c r="H2" s="75" t="s">
        <v>23</v>
      </c>
      <c r="I2" s="75" t="s">
        <v>24</v>
      </c>
      <c r="J2" s="118" t="s">
        <v>25</v>
      </c>
      <c r="K2" s="76" t="s">
        <v>26</v>
      </c>
      <c r="L2" s="105">
        <v>44928</v>
      </c>
      <c r="M2" s="105">
        <v>45016</v>
      </c>
      <c r="N2" s="77">
        <v>993142.81160000002</v>
      </c>
      <c r="O2" s="77">
        <v>993142.81160000002</v>
      </c>
      <c r="P2" s="77">
        <v>0</v>
      </c>
      <c r="Q2" s="77">
        <v>0</v>
      </c>
      <c r="R2" s="143">
        <v>0</v>
      </c>
    </row>
    <row r="3" spans="1:18" s="154" customFormat="1" ht="20.100000000000001" hidden="1" customHeight="1">
      <c r="A3" s="75">
        <v>1030000183</v>
      </c>
      <c r="B3" s="75" t="s">
        <v>18</v>
      </c>
      <c r="C3" s="75" t="s">
        <v>19</v>
      </c>
      <c r="D3" s="74">
        <v>358011</v>
      </c>
      <c r="E3" s="73" t="s">
        <v>27</v>
      </c>
      <c r="F3" s="112" t="s">
        <v>21</v>
      </c>
      <c r="G3" s="75" t="s">
        <v>22</v>
      </c>
      <c r="H3" s="75" t="s">
        <v>23</v>
      </c>
      <c r="I3" s="75" t="s">
        <v>24</v>
      </c>
      <c r="J3" s="118" t="s">
        <v>28</v>
      </c>
      <c r="K3" s="76" t="s">
        <v>29</v>
      </c>
      <c r="L3" s="105">
        <v>44928</v>
      </c>
      <c r="M3" s="105">
        <v>45016</v>
      </c>
      <c r="N3" s="77">
        <v>108464.64</v>
      </c>
      <c r="O3" s="77">
        <v>108464.64</v>
      </c>
      <c r="P3" s="77">
        <v>0</v>
      </c>
      <c r="Q3" s="77">
        <v>0</v>
      </c>
      <c r="R3" s="143">
        <v>0</v>
      </c>
    </row>
    <row r="4" spans="1:18" s="154" customFormat="1" ht="20.100000000000001" hidden="1" customHeight="1">
      <c r="A4" s="75">
        <v>1030000183</v>
      </c>
      <c r="B4" s="75" t="s">
        <v>18</v>
      </c>
      <c r="C4" s="75" t="s">
        <v>19</v>
      </c>
      <c r="D4" s="74">
        <v>357011</v>
      </c>
      <c r="E4" s="73" t="s">
        <v>30</v>
      </c>
      <c r="F4" s="112" t="s">
        <v>31</v>
      </c>
      <c r="G4" s="75" t="s">
        <v>22</v>
      </c>
      <c r="H4" s="75" t="s">
        <v>23</v>
      </c>
      <c r="I4" s="75" t="s">
        <v>24</v>
      </c>
      <c r="J4" s="118" t="s">
        <v>32</v>
      </c>
      <c r="K4" s="76" t="s">
        <v>33</v>
      </c>
      <c r="L4" s="105">
        <v>44928</v>
      </c>
      <c r="M4" s="105">
        <v>45016</v>
      </c>
      <c r="N4" s="77">
        <v>170554.8</v>
      </c>
      <c r="O4" s="77">
        <v>170554.8</v>
      </c>
      <c r="P4" s="77">
        <v>0</v>
      </c>
      <c r="Q4" s="77">
        <v>0</v>
      </c>
      <c r="R4" s="143">
        <v>0</v>
      </c>
    </row>
    <row r="5" spans="1:18" s="154" customFormat="1" ht="20.100000000000001" hidden="1" customHeight="1">
      <c r="A5" s="75">
        <v>1030000183</v>
      </c>
      <c r="B5" s="75" t="s">
        <v>18</v>
      </c>
      <c r="C5" s="75" t="s">
        <v>19</v>
      </c>
      <c r="D5" s="74">
        <v>357011</v>
      </c>
      <c r="E5" s="73" t="s">
        <v>34</v>
      </c>
      <c r="F5" s="112" t="s">
        <v>31</v>
      </c>
      <c r="G5" s="75" t="s">
        <v>22</v>
      </c>
      <c r="H5" s="75" t="s">
        <v>23</v>
      </c>
      <c r="I5" s="75" t="s">
        <v>24</v>
      </c>
      <c r="J5" s="118" t="s">
        <v>35</v>
      </c>
      <c r="K5" s="76" t="s">
        <v>36</v>
      </c>
      <c r="L5" s="105">
        <v>44928</v>
      </c>
      <c r="M5" s="105">
        <v>45016</v>
      </c>
      <c r="N5" s="77">
        <v>250560</v>
      </c>
      <c r="O5" s="77">
        <v>250560</v>
      </c>
      <c r="P5" s="77">
        <v>0</v>
      </c>
      <c r="Q5" s="77">
        <v>0</v>
      </c>
      <c r="R5" s="143">
        <v>0</v>
      </c>
    </row>
    <row r="6" spans="1:18" s="154" customFormat="1" ht="20.100000000000001" hidden="1" customHeight="1">
      <c r="A6" s="75">
        <v>1030000183</v>
      </c>
      <c r="B6" s="75" t="s">
        <v>18</v>
      </c>
      <c r="C6" s="75" t="s">
        <v>37</v>
      </c>
      <c r="D6" s="74">
        <v>338011</v>
      </c>
      <c r="E6" s="73" t="s">
        <v>38</v>
      </c>
      <c r="F6" s="112" t="s">
        <v>39</v>
      </c>
      <c r="G6" s="75" t="s">
        <v>22</v>
      </c>
      <c r="H6" s="75" t="s">
        <v>23</v>
      </c>
      <c r="I6" s="75" t="s">
        <v>24</v>
      </c>
      <c r="J6" s="118" t="s">
        <v>40</v>
      </c>
      <c r="K6" s="76" t="s">
        <v>41</v>
      </c>
      <c r="L6" s="105">
        <v>44928</v>
      </c>
      <c r="M6" s="105">
        <v>45016</v>
      </c>
      <c r="N6" s="77">
        <v>466060.08</v>
      </c>
      <c r="O6" s="77">
        <v>466060.08</v>
      </c>
      <c r="P6" s="77">
        <v>0</v>
      </c>
      <c r="Q6" s="77">
        <v>0</v>
      </c>
      <c r="R6" s="143">
        <v>0</v>
      </c>
    </row>
    <row r="7" spans="1:18" s="154" customFormat="1" ht="20.100000000000001" hidden="1" customHeight="1">
      <c r="A7" s="75" t="s">
        <v>42</v>
      </c>
      <c r="B7" s="75" t="s">
        <v>43</v>
      </c>
      <c r="C7" s="75" t="s">
        <v>44</v>
      </c>
      <c r="D7" s="74">
        <v>323011</v>
      </c>
      <c r="E7" s="73" t="s">
        <v>45</v>
      </c>
      <c r="F7" s="112" t="s">
        <v>46</v>
      </c>
      <c r="G7" s="75" t="s">
        <v>22</v>
      </c>
      <c r="H7" s="75" t="s">
        <v>23</v>
      </c>
      <c r="I7" s="75" t="s">
        <v>24</v>
      </c>
      <c r="J7" s="118" t="s">
        <v>47</v>
      </c>
      <c r="K7" s="76" t="s">
        <v>48</v>
      </c>
      <c r="L7" s="105">
        <v>44928</v>
      </c>
      <c r="M7" s="105">
        <v>45016</v>
      </c>
      <c r="N7" s="77">
        <v>9771.4757901308203</v>
      </c>
      <c r="O7" s="77">
        <v>9771.4757901308203</v>
      </c>
      <c r="P7" s="77">
        <v>0</v>
      </c>
      <c r="Q7" s="77">
        <v>0</v>
      </c>
      <c r="R7" s="143">
        <v>0</v>
      </c>
    </row>
    <row r="8" spans="1:18" s="154" customFormat="1" ht="20.100000000000001" hidden="1" customHeight="1">
      <c r="A8" s="75" t="s">
        <v>49</v>
      </c>
      <c r="B8" s="75" t="s">
        <v>18</v>
      </c>
      <c r="C8" s="75" t="s">
        <v>50</v>
      </c>
      <c r="D8" s="74">
        <v>323011</v>
      </c>
      <c r="E8" s="73" t="s">
        <v>45</v>
      </c>
      <c r="F8" s="112" t="s">
        <v>46</v>
      </c>
      <c r="G8" s="75" t="s">
        <v>22</v>
      </c>
      <c r="H8" s="75" t="s">
        <v>23</v>
      </c>
      <c r="I8" s="75" t="s">
        <v>24</v>
      </c>
      <c r="J8" s="118" t="s">
        <v>47</v>
      </c>
      <c r="K8" s="76" t="s">
        <v>48</v>
      </c>
      <c r="L8" s="105">
        <v>44928</v>
      </c>
      <c r="M8" s="105">
        <v>45016</v>
      </c>
      <c r="N8" s="77">
        <v>13680.066106183149</v>
      </c>
      <c r="O8" s="77">
        <v>13680.066106183149</v>
      </c>
      <c r="P8" s="77">
        <v>0</v>
      </c>
      <c r="Q8" s="77">
        <v>0</v>
      </c>
      <c r="R8" s="143">
        <v>0</v>
      </c>
    </row>
    <row r="9" spans="1:18" s="154" customFormat="1" ht="20.100000000000001" hidden="1" customHeight="1">
      <c r="A9" s="75" t="s">
        <v>51</v>
      </c>
      <c r="B9" s="75" t="s">
        <v>52</v>
      </c>
      <c r="C9" s="75" t="s">
        <v>53</v>
      </c>
      <c r="D9" s="74">
        <v>323011</v>
      </c>
      <c r="E9" s="73" t="s">
        <v>45</v>
      </c>
      <c r="F9" s="112" t="s">
        <v>46</v>
      </c>
      <c r="G9" s="75" t="s">
        <v>22</v>
      </c>
      <c r="H9" s="75" t="s">
        <v>23</v>
      </c>
      <c r="I9" s="75" t="s">
        <v>24</v>
      </c>
      <c r="J9" s="118" t="s">
        <v>47</v>
      </c>
      <c r="K9" s="76" t="s">
        <v>48</v>
      </c>
      <c r="L9" s="105">
        <v>44928</v>
      </c>
      <c r="M9" s="105">
        <v>45016</v>
      </c>
      <c r="N9" s="77">
        <v>65608.462013742086</v>
      </c>
      <c r="O9" s="77">
        <v>65608.462013742086</v>
      </c>
      <c r="P9" s="77">
        <v>0</v>
      </c>
      <c r="Q9" s="77">
        <v>0</v>
      </c>
      <c r="R9" s="143">
        <v>0</v>
      </c>
    </row>
    <row r="10" spans="1:18" s="154" customFormat="1" ht="20.100000000000001" hidden="1" customHeight="1">
      <c r="A10" s="75" t="s">
        <v>54</v>
      </c>
      <c r="B10" s="75" t="s">
        <v>55</v>
      </c>
      <c r="C10" s="75" t="s">
        <v>56</v>
      </c>
      <c r="D10" s="74">
        <v>323011</v>
      </c>
      <c r="E10" s="73" t="s">
        <v>45</v>
      </c>
      <c r="F10" s="112" t="s">
        <v>46</v>
      </c>
      <c r="G10" s="75" t="s">
        <v>22</v>
      </c>
      <c r="H10" s="75" t="s">
        <v>23</v>
      </c>
      <c r="I10" s="75" t="s">
        <v>24</v>
      </c>
      <c r="J10" s="118" t="s">
        <v>47</v>
      </c>
      <c r="K10" s="76" t="s">
        <v>48</v>
      </c>
      <c r="L10" s="105">
        <v>44928</v>
      </c>
      <c r="M10" s="105">
        <v>45016</v>
      </c>
      <c r="N10" s="77">
        <v>3908.590316052328</v>
      </c>
      <c r="O10" s="77">
        <v>3908.590316052328</v>
      </c>
      <c r="P10" s="77">
        <v>0</v>
      </c>
      <c r="Q10" s="77">
        <v>0</v>
      </c>
      <c r="R10" s="143">
        <v>0</v>
      </c>
    </row>
    <row r="11" spans="1:18" ht="20.100000000000001" hidden="1" customHeight="1">
      <c r="A11" s="75" t="s">
        <v>57</v>
      </c>
      <c r="B11" s="75" t="s">
        <v>58</v>
      </c>
      <c r="C11" s="75" t="s">
        <v>59</v>
      </c>
      <c r="D11" s="74">
        <v>323011</v>
      </c>
      <c r="E11" s="73" t="s">
        <v>45</v>
      </c>
      <c r="F11" s="112" t="s">
        <v>46</v>
      </c>
      <c r="G11" s="75" t="s">
        <v>22</v>
      </c>
      <c r="H11" s="75" t="s">
        <v>23</v>
      </c>
      <c r="I11" s="75" t="s">
        <v>24</v>
      </c>
      <c r="J11" s="118" t="s">
        <v>47</v>
      </c>
      <c r="K11" s="76" t="s">
        <v>48</v>
      </c>
      <c r="L11" s="105">
        <v>44928</v>
      </c>
      <c r="M11" s="105">
        <v>45016</v>
      </c>
      <c r="N11" s="77">
        <v>1954.295158026164</v>
      </c>
      <c r="O11" s="77">
        <v>1954.295158026164</v>
      </c>
      <c r="P11" s="77">
        <v>0</v>
      </c>
      <c r="Q11" s="77">
        <v>0</v>
      </c>
      <c r="R11" s="143">
        <v>0</v>
      </c>
    </row>
    <row r="12" spans="1:18" ht="20.100000000000001" hidden="1" customHeight="1">
      <c r="A12" s="75" t="s">
        <v>60</v>
      </c>
      <c r="B12" s="75" t="s">
        <v>61</v>
      </c>
      <c r="C12" s="75" t="s">
        <v>59</v>
      </c>
      <c r="D12" s="74">
        <v>323011</v>
      </c>
      <c r="E12" s="73" t="s">
        <v>45</v>
      </c>
      <c r="F12" s="112" t="s">
        <v>46</v>
      </c>
      <c r="G12" s="75" t="s">
        <v>22</v>
      </c>
      <c r="H12" s="75" t="s">
        <v>23</v>
      </c>
      <c r="I12" s="75" t="s">
        <v>24</v>
      </c>
      <c r="J12" s="118" t="s">
        <v>47</v>
      </c>
      <c r="K12" s="76" t="s">
        <v>48</v>
      </c>
      <c r="L12" s="105">
        <v>44928</v>
      </c>
      <c r="M12" s="105">
        <v>45016</v>
      </c>
      <c r="N12" s="77">
        <v>21776.427188007474</v>
      </c>
      <c r="O12" s="77">
        <v>21776.427188007474</v>
      </c>
      <c r="P12" s="77">
        <v>0</v>
      </c>
      <c r="Q12" s="77">
        <v>0</v>
      </c>
      <c r="R12" s="143">
        <v>0</v>
      </c>
    </row>
    <row r="13" spans="1:18" ht="20.100000000000001" hidden="1" customHeight="1">
      <c r="A13" s="75" t="s">
        <v>42</v>
      </c>
      <c r="B13" s="75" t="s">
        <v>62</v>
      </c>
      <c r="C13" s="75" t="s">
        <v>63</v>
      </c>
      <c r="D13" s="74">
        <v>323011</v>
      </c>
      <c r="E13" s="73" t="s">
        <v>45</v>
      </c>
      <c r="F13" s="112" t="s">
        <v>46</v>
      </c>
      <c r="G13" s="75" t="s">
        <v>22</v>
      </c>
      <c r="H13" s="75" t="s">
        <v>23</v>
      </c>
      <c r="I13" s="75" t="s">
        <v>24</v>
      </c>
      <c r="J13" s="118" t="s">
        <v>47</v>
      </c>
      <c r="K13" s="76" t="s">
        <v>48</v>
      </c>
      <c r="L13" s="105">
        <v>44928</v>
      </c>
      <c r="M13" s="105">
        <v>45016</v>
      </c>
      <c r="N13" s="77">
        <v>31827.08342785796</v>
      </c>
      <c r="O13" s="77">
        <v>31827.08342785796</v>
      </c>
      <c r="P13" s="77">
        <v>0</v>
      </c>
      <c r="Q13" s="77">
        <v>0</v>
      </c>
      <c r="R13" s="143">
        <v>0</v>
      </c>
    </row>
    <row r="14" spans="1:18" ht="20.100000000000001" customHeight="1">
      <c r="A14" s="75">
        <v>1030000100</v>
      </c>
      <c r="B14" s="75" t="s">
        <v>62</v>
      </c>
      <c r="C14" s="75" t="s">
        <v>37</v>
      </c>
      <c r="D14" s="74">
        <v>358011</v>
      </c>
      <c r="E14" s="73" t="s">
        <v>64</v>
      </c>
      <c r="F14" s="112" t="s">
        <v>21</v>
      </c>
      <c r="G14" s="75" t="s">
        <v>22</v>
      </c>
      <c r="H14" s="75" t="s">
        <v>23</v>
      </c>
      <c r="I14" s="75" t="s">
        <v>24</v>
      </c>
      <c r="J14" s="118" t="s">
        <v>28</v>
      </c>
      <c r="K14" s="76" t="s">
        <v>29</v>
      </c>
      <c r="L14" s="105">
        <v>45017</v>
      </c>
      <c r="M14" s="105">
        <v>45291</v>
      </c>
      <c r="N14" s="77">
        <v>354960</v>
      </c>
      <c r="O14" s="77">
        <v>0</v>
      </c>
      <c r="P14" s="77">
        <v>118320</v>
      </c>
      <c r="Q14" s="77">
        <v>118320</v>
      </c>
      <c r="R14" s="143">
        <v>118320</v>
      </c>
    </row>
    <row r="15" spans="1:18" ht="20.100000000000001" customHeight="1">
      <c r="A15" s="75">
        <v>1030000183</v>
      </c>
      <c r="B15" s="75" t="s">
        <v>18</v>
      </c>
      <c r="C15" s="75" t="s">
        <v>19</v>
      </c>
      <c r="D15" s="74">
        <v>357011</v>
      </c>
      <c r="E15" s="73" t="s">
        <v>65</v>
      </c>
      <c r="F15" s="112" t="s">
        <v>31</v>
      </c>
      <c r="G15" s="75" t="s">
        <v>22</v>
      </c>
      <c r="H15" s="75" t="s">
        <v>23</v>
      </c>
      <c r="I15" s="75" t="s">
        <v>24</v>
      </c>
      <c r="J15" s="118" t="s">
        <v>66</v>
      </c>
      <c r="K15" s="76" t="s">
        <v>67</v>
      </c>
      <c r="L15" s="105">
        <v>44927</v>
      </c>
      <c r="M15" s="105">
        <v>45291</v>
      </c>
      <c r="N15" s="77">
        <v>90480</v>
      </c>
      <c r="O15" s="77">
        <v>22620</v>
      </c>
      <c r="P15" s="77">
        <v>22620</v>
      </c>
      <c r="Q15" s="77">
        <v>22620</v>
      </c>
      <c r="R15" s="143">
        <v>22620</v>
      </c>
    </row>
    <row r="16" spans="1:18" ht="20.100000000000001" hidden="1" customHeight="1">
      <c r="A16" s="75">
        <v>1030000183</v>
      </c>
      <c r="B16" s="75" t="s">
        <v>18</v>
      </c>
      <c r="C16" s="75" t="s">
        <v>37</v>
      </c>
      <c r="D16" s="74">
        <v>353011</v>
      </c>
      <c r="E16" s="73" t="s">
        <v>68</v>
      </c>
      <c r="F16" s="112" t="s">
        <v>69</v>
      </c>
      <c r="G16" s="75" t="s">
        <v>22</v>
      </c>
      <c r="H16" s="75" t="s">
        <v>23</v>
      </c>
      <c r="I16" s="75" t="s">
        <v>24</v>
      </c>
      <c r="J16" s="118" t="s">
        <v>70</v>
      </c>
      <c r="K16" s="76" t="s">
        <v>71</v>
      </c>
      <c r="L16" s="105">
        <v>44986</v>
      </c>
      <c r="M16" s="105">
        <v>45012</v>
      </c>
      <c r="N16" s="77">
        <v>283539.26</v>
      </c>
      <c r="O16" s="77">
        <v>283539.26</v>
      </c>
      <c r="P16" s="77">
        <v>0</v>
      </c>
      <c r="Q16" s="77">
        <v>0</v>
      </c>
      <c r="R16" s="143">
        <v>0</v>
      </c>
    </row>
    <row r="17" spans="1:18" ht="20.100000000000001" customHeight="1">
      <c r="A17" s="75">
        <v>1030000183</v>
      </c>
      <c r="B17" s="75" t="s">
        <v>18</v>
      </c>
      <c r="C17" s="75" t="s">
        <v>19</v>
      </c>
      <c r="D17" s="74">
        <v>357011</v>
      </c>
      <c r="E17" s="73" t="s">
        <v>72</v>
      </c>
      <c r="F17" s="112" t="s">
        <v>31</v>
      </c>
      <c r="G17" s="75" t="s">
        <v>22</v>
      </c>
      <c r="H17" s="75" t="s">
        <v>23</v>
      </c>
      <c r="I17" s="75" t="s">
        <v>24</v>
      </c>
      <c r="J17" s="118" t="s">
        <v>73</v>
      </c>
      <c r="K17" s="76" t="s">
        <v>74</v>
      </c>
      <c r="L17" s="105">
        <v>44986</v>
      </c>
      <c r="M17" s="105">
        <v>45291</v>
      </c>
      <c r="N17" s="77">
        <v>33544.199999999997</v>
      </c>
      <c r="O17" s="77">
        <v>3354.4199999999996</v>
      </c>
      <c r="P17" s="77">
        <v>10063.259999999998</v>
      </c>
      <c r="Q17" s="77">
        <v>10063.259999999998</v>
      </c>
      <c r="R17" s="143">
        <v>10063.26</v>
      </c>
    </row>
    <row r="18" spans="1:18" ht="20.100000000000001" customHeight="1">
      <c r="A18" s="83">
        <v>1030000183</v>
      </c>
      <c r="B18" s="83" t="s">
        <v>18</v>
      </c>
      <c r="C18" s="83" t="s">
        <v>37</v>
      </c>
      <c r="D18" s="85">
        <v>357011</v>
      </c>
      <c r="E18" s="115" t="s">
        <v>75</v>
      </c>
      <c r="F18" s="113" t="s">
        <v>31</v>
      </c>
      <c r="G18" s="83" t="s">
        <v>22</v>
      </c>
      <c r="H18" s="83">
        <v>47</v>
      </c>
      <c r="I18" s="83" t="s">
        <v>76</v>
      </c>
      <c r="J18" s="119" t="s">
        <v>77</v>
      </c>
      <c r="K18" s="86" t="s">
        <v>78</v>
      </c>
      <c r="L18" s="116">
        <v>45047</v>
      </c>
      <c r="M18" s="116">
        <v>45291</v>
      </c>
      <c r="N18" s="87">
        <v>851973.6</v>
      </c>
      <c r="O18" s="87">
        <v>0</v>
      </c>
      <c r="P18" s="87">
        <v>122658.4</v>
      </c>
      <c r="Q18" s="87">
        <v>388182</v>
      </c>
      <c r="R18" s="144">
        <v>341133.2</v>
      </c>
    </row>
    <row r="19" spans="1:18" ht="20.100000000000001" customHeight="1">
      <c r="A19" s="42">
        <v>1030000183</v>
      </c>
      <c r="B19" s="42" t="s">
        <v>18</v>
      </c>
      <c r="C19" s="42" t="s">
        <v>37</v>
      </c>
      <c r="D19" s="41">
        <v>359011</v>
      </c>
      <c r="E19" s="40" t="s">
        <v>79</v>
      </c>
      <c r="F19" s="97" t="s">
        <v>80</v>
      </c>
      <c r="G19" s="42" t="s">
        <v>22</v>
      </c>
      <c r="H19" s="42" t="s">
        <v>23</v>
      </c>
      <c r="I19" s="42" t="s">
        <v>24</v>
      </c>
      <c r="J19" s="121" t="s">
        <v>81</v>
      </c>
      <c r="K19" s="43" t="s">
        <v>82</v>
      </c>
      <c r="L19" s="108">
        <v>45017</v>
      </c>
      <c r="M19" s="108">
        <v>45291</v>
      </c>
      <c r="N19" s="44">
        <v>126668.52</v>
      </c>
      <c r="O19" s="44">
        <v>0</v>
      </c>
      <c r="P19" s="44">
        <v>42222.840000000004</v>
      </c>
      <c r="Q19" s="44">
        <v>42222.840000000004</v>
      </c>
      <c r="R19" s="146">
        <v>42222.840000000004</v>
      </c>
    </row>
    <row r="20" spans="1:18" ht="20.100000000000001" customHeight="1">
      <c r="A20" s="79">
        <v>1030000183</v>
      </c>
      <c r="B20" s="79" t="s">
        <v>18</v>
      </c>
      <c r="C20" s="79" t="s">
        <v>19</v>
      </c>
      <c r="D20" s="50">
        <v>338011</v>
      </c>
      <c r="E20" s="49" t="s">
        <v>83</v>
      </c>
      <c r="F20" s="98" t="s">
        <v>39</v>
      </c>
      <c r="G20" s="79" t="s">
        <v>22</v>
      </c>
      <c r="H20" s="79">
        <v>47</v>
      </c>
      <c r="I20" s="79" t="s">
        <v>84</v>
      </c>
      <c r="J20" s="120" t="s">
        <v>85</v>
      </c>
      <c r="K20" s="51" t="s">
        <v>86</v>
      </c>
      <c r="L20" s="109">
        <v>45017</v>
      </c>
      <c r="M20" s="109">
        <v>45291</v>
      </c>
      <c r="N20" s="52">
        <v>1688148</v>
      </c>
      <c r="O20" s="52">
        <v>0</v>
      </c>
      <c r="P20" s="52">
        <v>562716</v>
      </c>
      <c r="Q20" s="52">
        <v>562716</v>
      </c>
      <c r="R20" s="145">
        <v>562716</v>
      </c>
    </row>
    <row r="21" spans="1:18" ht="20.100000000000001" customHeight="1">
      <c r="A21" s="79">
        <v>1030000183</v>
      </c>
      <c r="B21" s="79" t="s">
        <v>18</v>
      </c>
      <c r="C21" s="79" t="s">
        <v>19</v>
      </c>
      <c r="D21" s="50">
        <v>357011</v>
      </c>
      <c r="E21" s="49" t="s">
        <v>87</v>
      </c>
      <c r="F21" s="93" t="s">
        <v>31</v>
      </c>
      <c r="G21" s="79" t="s">
        <v>22</v>
      </c>
      <c r="H21" s="79">
        <v>47</v>
      </c>
      <c r="I21" s="79" t="s">
        <v>84</v>
      </c>
      <c r="J21" s="120" t="s">
        <v>88</v>
      </c>
      <c r="K21" s="51" t="s">
        <v>36</v>
      </c>
      <c r="L21" s="109">
        <v>45017</v>
      </c>
      <c r="M21" s="109">
        <v>45291</v>
      </c>
      <c r="N21" s="52">
        <v>599969.97</v>
      </c>
      <c r="O21" s="52">
        <v>0</v>
      </c>
      <c r="P21" s="52">
        <v>199989.99</v>
      </c>
      <c r="Q21" s="52">
        <v>199989.99</v>
      </c>
      <c r="R21" s="145">
        <v>199989.99</v>
      </c>
    </row>
    <row r="22" spans="1:18" ht="20.100000000000001" hidden="1" customHeight="1">
      <c r="A22" s="42">
        <v>1030001700</v>
      </c>
      <c r="B22" s="42" t="s">
        <v>52</v>
      </c>
      <c r="C22" s="42" t="s">
        <v>53</v>
      </c>
      <c r="D22" s="41">
        <v>325011</v>
      </c>
      <c r="E22" s="40" t="s">
        <v>89</v>
      </c>
      <c r="F22" s="97" t="s">
        <v>90</v>
      </c>
      <c r="G22" s="42" t="s">
        <v>22</v>
      </c>
      <c r="H22" s="42" t="s">
        <v>23</v>
      </c>
      <c r="I22" s="42" t="s">
        <v>24</v>
      </c>
      <c r="J22" s="121" t="s">
        <v>91</v>
      </c>
      <c r="K22" s="43" t="s">
        <v>92</v>
      </c>
      <c r="L22" s="108">
        <v>45154</v>
      </c>
      <c r="M22" s="108">
        <v>45185</v>
      </c>
      <c r="N22" s="44">
        <v>190000</v>
      </c>
      <c r="O22" s="44">
        <v>0</v>
      </c>
      <c r="P22" s="44">
        <v>0</v>
      </c>
      <c r="Q22" s="44">
        <v>190000</v>
      </c>
      <c r="R22" s="146">
        <v>0</v>
      </c>
    </row>
    <row r="23" spans="1:18" ht="20.100000000000001" hidden="1" customHeight="1">
      <c r="A23" s="75">
        <v>1030000183</v>
      </c>
      <c r="B23" s="75" t="s">
        <v>18</v>
      </c>
      <c r="C23" s="75" t="s">
        <v>93</v>
      </c>
      <c r="D23" s="41">
        <v>325011</v>
      </c>
      <c r="E23" s="40" t="s">
        <v>94</v>
      </c>
      <c r="F23" s="97" t="s">
        <v>90</v>
      </c>
      <c r="G23" s="42" t="s">
        <v>22</v>
      </c>
      <c r="H23" s="42" t="s">
        <v>23</v>
      </c>
      <c r="I23" s="42" t="s">
        <v>24</v>
      </c>
      <c r="J23" s="121" t="s">
        <v>95</v>
      </c>
      <c r="K23" s="43" t="s">
        <v>92</v>
      </c>
      <c r="L23" s="108">
        <v>45154</v>
      </c>
      <c r="M23" s="108">
        <v>45185</v>
      </c>
      <c r="N23" s="77">
        <v>65000</v>
      </c>
      <c r="O23" s="77">
        <v>0</v>
      </c>
      <c r="P23" s="77">
        <v>0</v>
      </c>
      <c r="Q23" s="77">
        <v>65000</v>
      </c>
      <c r="R23" s="143">
        <v>0</v>
      </c>
    </row>
    <row r="24" spans="1:18" ht="20.100000000000001" hidden="1" customHeight="1">
      <c r="A24" s="75" t="s">
        <v>42</v>
      </c>
      <c r="B24" s="75" t="s">
        <v>43</v>
      </c>
      <c r="C24" s="75" t="s">
        <v>44</v>
      </c>
      <c r="D24" s="40">
        <v>323011</v>
      </c>
      <c r="E24" s="40" t="s">
        <v>96</v>
      </c>
      <c r="F24" s="97" t="s">
        <v>46</v>
      </c>
      <c r="G24" s="42" t="s">
        <v>22</v>
      </c>
      <c r="H24" s="42" t="s">
        <v>23</v>
      </c>
      <c r="I24" s="42" t="s">
        <v>24</v>
      </c>
      <c r="J24" s="121" t="s">
        <v>97</v>
      </c>
      <c r="K24" s="43" t="s">
        <v>48</v>
      </c>
      <c r="L24" s="108">
        <v>45017</v>
      </c>
      <c r="M24" s="108">
        <v>45034</v>
      </c>
      <c r="N24" s="77">
        <v>1954.295158026164</v>
      </c>
      <c r="O24" s="77">
        <v>0</v>
      </c>
      <c r="P24" s="77">
        <v>1954.295158026164</v>
      </c>
      <c r="Q24" s="77">
        <v>0</v>
      </c>
      <c r="R24" s="143">
        <v>0</v>
      </c>
    </row>
    <row r="25" spans="1:18" ht="20.100000000000001" hidden="1" customHeight="1">
      <c r="A25" s="75" t="s">
        <v>49</v>
      </c>
      <c r="B25" s="75" t="s">
        <v>18</v>
      </c>
      <c r="C25" s="75" t="s">
        <v>50</v>
      </c>
      <c r="D25" s="41">
        <v>323011</v>
      </c>
      <c r="E25" s="40" t="s">
        <v>96</v>
      </c>
      <c r="F25" s="97" t="s">
        <v>46</v>
      </c>
      <c r="G25" s="42" t="s">
        <v>22</v>
      </c>
      <c r="H25" s="42" t="s">
        <v>23</v>
      </c>
      <c r="I25" s="42" t="s">
        <v>24</v>
      </c>
      <c r="J25" s="121" t="s">
        <v>97</v>
      </c>
      <c r="K25" s="43" t="s">
        <v>48</v>
      </c>
      <c r="L25" s="108">
        <v>45017</v>
      </c>
      <c r="M25" s="108">
        <v>45034</v>
      </c>
      <c r="N25" s="77">
        <v>2736.0132212366298</v>
      </c>
      <c r="O25" s="77">
        <v>0</v>
      </c>
      <c r="P25" s="77">
        <v>2736.0132212366298</v>
      </c>
      <c r="Q25" s="77">
        <v>0</v>
      </c>
      <c r="R25" s="143">
        <v>0</v>
      </c>
    </row>
    <row r="26" spans="1:18" ht="20.100000000000001" hidden="1" customHeight="1">
      <c r="A26" s="75" t="s">
        <v>51</v>
      </c>
      <c r="B26" s="75" t="s">
        <v>52</v>
      </c>
      <c r="C26" s="75" t="s">
        <v>53</v>
      </c>
      <c r="D26" s="41">
        <v>323011</v>
      </c>
      <c r="E26" s="40" t="s">
        <v>96</v>
      </c>
      <c r="F26" s="97" t="s">
        <v>46</v>
      </c>
      <c r="G26" s="42" t="s">
        <v>22</v>
      </c>
      <c r="H26" s="42" t="s">
        <v>23</v>
      </c>
      <c r="I26" s="42" t="s">
        <v>24</v>
      </c>
      <c r="J26" s="121" t="s">
        <v>97</v>
      </c>
      <c r="K26" s="43" t="s">
        <v>48</v>
      </c>
      <c r="L26" s="108">
        <v>45017</v>
      </c>
      <c r="M26" s="108">
        <v>45034</v>
      </c>
      <c r="N26" s="77">
        <v>13121.692402748418</v>
      </c>
      <c r="O26" s="77">
        <v>0</v>
      </c>
      <c r="P26" s="77">
        <v>13121.692402748418</v>
      </c>
      <c r="Q26" s="77">
        <v>0</v>
      </c>
      <c r="R26" s="143">
        <v>0</v>
      </c>
    </row>
    <row r="27" spans="1:18" ht="20.100000000000001" hidden="1" customHeight="1">
      <c r="A27" s="75" t="s">
        <v>60</v>
      </c>
      <c r="B27" s="75" t="s">
        <v>61</v>
      </c>
      <c r="C27" s="75" t="s">
        <v>59</v>
      </c>
      <c r="D27" s="41">
        <v>323011</v>
      </c>
      <c r="E27" s="40" t="s">
        <v>96</v>
      </c>
      <c r="F27" s="97" t="s">
        <v>46</v>
      </c>
      <c r="G27" s="42" t="s">
        <v>22</v>
      </c>
      <c r="H27" s="42" t="s">
        <v>23</v>
      </c>
      <c r="I27" s="42" t="s">
        <v>24</v>
      </c>
      <c r="J27" s="121" t="s">
        <v>97</v>
      </c>
      <c r="K27" s="43" t="s">
        <v>48</v>
      </c>
      <c r="L27" s="108">
        <v>45017</v>
      </c>
      <c r="M27" s="108">
        <v>45034</v>
      </c>
      <c r="N27" s="77">
        <v>781.71806321046563</v>
      </c>
      <c r="O27" s="77">
        <v>0</v>
      </c>
      <c r="P27" s="77">
        <v>781.71806321046563</v>
      </c>
      <c r="Q27" s="77">
        <v>0</v>
      </c>
      <c r="R27" s="143">
        <v>0</v>
      </c>
    </row>
    <row r="28" spans="1:18" ht="20.100000000000001" hidden="1" customHeight="1">
      <c r="A28" s="75" t="s">
        <v>54</v>
      </c>
      <c r="B28" s="75" t="s">
        <v>55</v>
      </c>
      <c r="C28" s="75" t="s">
        <v>56</v>
      </c>
      <c r="D28" s="41">
        <v>323011</v>
      </c>
      <c r="E28" s="40" t="s">
        <v>96</v>
      </c>
      <c r="F28" s="97" t="s">
        <v>46</v>
      </c>
      <c r="G28" s="42" t="s">
        <v>22</v>
      </c>
      <c r="H28" s="42" t="s">
        <v>23</v>
      </c>
      <c r="I28" s="42" t="s">
        <v>24</v>
      </c>
      <c r="J28" s="121" t="s">
        <v>97</v>
      </c>
      <c r="K28" s="43" t="s">
        <v>48</v>
      </c>
      <c r="L28" s="108">
        <v>45017</v>
      </c>
      <c r="M28" s="108">
        <v>45034</v>
      </c>
      <c r="N28" s="77">
        <v>390.85903160523281</v>
      </c>
      <c r="O28" s="77">
        <v>0</v>
      </c>
      <c r="P28" s="77">
        <v>390.85903160523281</v>
      </c>
      <c r="Q28" s="77">
        <v>0</v>
      </c>
      <c r="R28" s="143">
        <v>0</v>
      </c>
    </row>
    <row r="29" spans="1:18" ht="20.100000000000001" hidden="1" customHeight="1">
      <c r="A29" s="75" t="s">
        <v>42</v>
      </c>
      <c r="B29" s="75" t="s">
        <v>62</v>
      </c>
      <c r="C29" s="75" t="s">
        <v>63</v>
      </c>
      <c r="D29" s="41">
        <v>323011</v>
      </c>
      <c r="E29" s="40" t="s">
        <v>96</v>
      </c>
      <c r="F29" s="97" t="s">
        <v>46</v>
      </c>
      <c r="G29" s="42" t="s">
        <v>22</v>
      </c>
      <c r="H29" s="42" t="s">
        <v>23</v>
      </c>
      <c r="I29" s="42" t="s">
        <v>24</v>
      </c>
      <c r="J29" s="121" t="s">
        <v>97</v>
      </c>
      <c r="K29" s="43" t="s">
        <v>48</v>
      </c>
      <c r="L29" s="108">
        <v>45017</v>
      </c>
      <c r="M29" s="108">
        <v>45034</v>
      </c>
      <c r="N29" s="77">
        <v>4355.2854376014948</v>
      </c>
      <c r="O29" s="77">
        <v>0</v>
      </c>
      <c r="P29" s="77">
        <v>4355.2854376014948</v>
      </c>
      <c r="Q29" s="77">
        <v>0</v>
      </c>
      <c r="R29" s="143">
        <v>0</v>
      </c>
    </row>
    <row r="30" spans="1:18" ht="20.100000000000001" hidden="1" customHeight="1">
      <c r="A30" s="75" t="s">
        <v>57</v>
      </c>
      <c r="B30" s="75" t="s">
        <v>58</v>
      </c>
      <c r="C30" s="75" t="s">
        <v>59</v>
      </c>
      <c r="D30" s="41">
        <v>323011</v>
      </c>
      <c r="E30" s="40" t="s">
        <v>96</v>
      </c>
      <c r="F30" s="112" t="s">
        <v>46</v>
      </c>
      <c r="G30" s="75" t="s">
        <v>22</v>
      </c>
      <c r="H30" s="75" t="s">
        <v>23</v>
      </c>
      <c r="I30" s="75" t="s">
        <v>24</v>
      </c>
      <c r="J30" s="118" t="s">
        <v>97</v>
      </c>
      <c r="K30" s="43" t="s">
        <v>48</v>
      </c>
      <c r="L30" s="108">
        <v>45017</v>
      </c>
      <c r="M30" s="108">
        <v>45034</v>
      </c>
      <c r="N30" s="77">
        <v>6365.4166855715921</v>
      </c>
      <c r="O30" s="77">
        <v>0</v>
      </c>
      <c r="P30" s="77">
        <v>6365.4166855715921</v>
      </c>
      <c r="Q30" s="77">
        <v>0</v>
      </c>
      <c r="R30" s="143">
        <v>0</v>
      </c>
    </row>
    <row r="31" spans="1:18" ht="20.100000000000001" hidden="1" customHeight="1">
      <c r="A31" s="75" t="s">
        <v>42</v>
      </c>
      <c r="B31" s="75" t="s">
        <v>43</v>
      </c>
      <c r="C31" s="75" t="s">
        <v>44</v>
      </c>
      <c r="D31" s="42">
        <v>323011</v>
      </c>
      <c r="E31" s="40" t="s">
        <v>98</v>
      </c>
      <c r="F31" s="97" t="s">
        <v>46</v>
      </c>
      <c r="G31" s="42" t="s">
        <v>22</v>
      </c>
      <c r="H31" s="42" t="s">
        <v>23</v>
      </c>
      <c r="I31" s="42" t="s">
        <v>24</v>
      </c>
      <c r="J31" s="121" t="s">
        <v>97</v>
      </c>
      <c r="K31" s="43" t="s">
        <v>48</v>
      </c>
      <c r="L31" s="108">
        <v>45035</v>
      </c>
      <c r="M31" s="108">
        <v>45065</v>
      </c>
      <c r="N31" s="77">
        <v>12845.476452630583</v>
      </c>
      <c r="O31" s="77">
        <v>0</v>
      </c>
      <c r="P31" s="77">
        <v>12845.476452630583</v>
      </c>
      <c r="Q31" s="77">
        <v>0</v>
      </c>
      <c r="R31" s="143">
        <v>0</v>
      </c>
    </row>
    <row r="32" spans="1:18" ht="20.100000000000001" hidden="1" customHeight="1">
      <c r="A32" s="75" t="s">
        <v>49</v>
      </c>
      <c r="B32" s="75" t="s">
        <v>18</v>
      </c>
      <c r="C32" s="75" t="s">
        <v>50</v>
      </c>
      <c r="D32" s="42">
        <v>323011</v>
      </c>
      <c r="E32" s="40" t="s">
        <v>98</v>
      </c>
      <c r="F32" s="97" t="s">
        <v>46</v>
      </c>
      <c r="G32" s="42" t="s">
        <v>22</v>
      </c>
      <c r="H32" s="42" t="s">
        <v>23</v>
      </c>
      <c r="I32" s="42" t="s">
        <v>24</v>
      </c>
      <c r="J32" s="121" t="s">
        <v>97</v>
      </c>
      <c r="K32" s="43" t="s">
        <v>48</v>
      </c>
      <c r="L32" s="108">
        <v>45035</v>
      </c>
      <c r="M32" s="108">
        <v>45065</v>
      </c>
      <c r="N32" s="77">
        <v>17983.667033682817</v>
      </c>
      <c r="O32" s="77">
        <v>0</v>
      </c>
      <c r="P32" s="77">
        <v>17983.667033682817</v>
      </c>
      <c r="Q32" s="77">
        <v>0</v>
      </c>
      <c r="R32" s="143">
        <v>0</v>
      </c>
    </row>
    <row r="33" spans="1:18" ht="20.100000000000001" hidden="1" customHeight="1">
      <c r="A33" s="75" t="s">
        <v>51</v>
      </c>
      <c r="B33" s="75" t="s">
        <v>52</v>
      </c>
      <c r="C33" s="75" t="s">
        <v>53</v>
      </c>
      <c r="D33" s="42">
        <v>323011</v>
      </c>
      <c r="E33" s="40" t="s">
        <v>98</v>
      </c>
      <c r="F33" s="97" t="s">
        <v>46</v>
      </c>
      <c r="G33" s="42" t="s">
        <v>22</v>
      </c>
      <c r="H33" s="42" t="s">
        <v>23</v>
      </c>
      <c r="I33" s="42" t="s">
        <v>24</v>
      </c>
      <c r="J33" s="121" t="s">
        <v>97</v>
      </c>
      <c r="K33" s="43" t="s">
        <v>48</v>
      </c>
      <c r="L33" s="108">
        <v>45035</v>
      </c>
      <c r="M33" s="108">
        <v>45065</v>
      </c>
      <c r="N33" s="77">
        <v>86248.174993385415</v>
      </c>
      <c r="O33" s="77">
        <v>0</v>
      </c>
      <c r="P33" s="77">
        <v>86248.174993385415</v>
      </c>
      <c r="Q33" s="77">
        <v>0</v>
      </c>
      <c r="R33" s="143">
        <v>0</v>
      </c>
    </row>
    <row r="34" spans="1:18" ht="20.100000000000001" hidden="1" customHeight="1">
      <c r="A34" s="75" t="s">
        <v>60</v>
      </c>
      <c r="B34" s="75" t="s">
        <v>61</v>
      </c>
      <c r="C34" s="75" t="s">
        <v>59</v>
      </c>
      <c r="D34" s="42">
        <v>323011</v>
      </c>
      <c r="E34" s="40" t="s">
        <v>98</v>
      </c>
      <c r="F34" s="97" t="s">
        <v>46</v>
      </c>
      <c r="G34" s="42" t="s">
        <v>22</v>
      </c>
      <c r="H34" s="42" t="s">
        <v>23</v>
      </c>
      <c r="I34" s="42" t="s">
        <v>24</v>
      </c>
      <c r="J34" s="121" t="s">
        <v>97</v>
      </c>
      <c r="K34" s="43" t="s">
        <v>48</v>
      </c>
      <c r="L34" s="108">
        <v>45035</v>
      </c>
      <c r="M34" s="108">
        <v>45065</v>
      </c>
      <c r="N34" s="77">
        <v>5138.190581052233</v>
      </c>
      <c r="O34" s="77">
        <v>0</v>
      </c>
      <c r="P34" s="77">
        <v>5138.190581052233</v>
      </c>
      <c r="Q34" s="77">
        <v>0</v>
      </c>
      <c r="R34" s="143">
        <v>0</v>
      </c>
    </row>
    <row r="35" spans="1:18" ht="20.100000000000001" hidden="1" customHeight="1">
      <c r="A35" s="75" t="s">
        <v>54</v>
      </c>
      <c r="B35" s="75" t="s">
        <v>55</v>
      </c>
      <c r="C35" s="75" t="s">
        <v>56</v>
      </c>
      <c r="D35" s="42">
        <v>323011</v>
      </c>
      <c r="E35" s="40" t="s">
        <v>98</v>
      </c>
      <c r="F35" s="97" t="s">
        <v>46</v>
      </c>
      <c r="G35" s="42" t="s">
        <v>22</v>
      </c>
      <c r="H35" s="42" t="s">
        <v>23</v>
      </c>
      <c r="I35" s="42" t="s">
        <v>24</v>
      </c>
      <c r="J35" s="121" t="s">
        <v>97</v>
      </c>
      <c r="K35" s="43" t="s">
        <v>48</v>
      </c>
      <c r="L35" s="108">
        <v>45035</v>
      </c>
      <c r="M35" s="108">
        <v>45065</v>
      </c>
      <c r="N35" s="77">
        <v>2569.0952905261165</v>
      </c>
      <c r="O35" s="77">
        <v>0</v>
      </c>
      <c r="P35" s="77">
        <v>2569.0952905261165</v>
      </c>
      <c r="Q35" s="77">
        <v>0</v>
      </c>
      <c r="R35" s="143">
        <v>0</v>
      </c>
    </row>
    <row r="36" spans="1:18" ht="20.100000000000001" hidden="1" customHeight="1">
      <c r="A36" s="75" t="s">
        <v>42</v>
      </c>
      <c r="B36" s="75" t="s">
        <v>62</v>
      </c>
      <c r="C36" s="75" t="s">
        <v>63</v>
      </c>
      <c r="D36" s="42">
        <v>323011</v>
      </c>
      <c r="E36" s="40" t="s">
        <v>98</v>
      </c>
      <c r="F36" s="97" t="s">
        <v>46</v>
      </c>
      <c r="G36" s="42" t="s">
        <v>22</v>
      </c>
      <c r="H36" s="42" t="s">
        <v>23</v>
      </c>
      <c r="I36" s="42" t="s">
        <v>24</v>
      </c>
      <c r="J36" s="121" t="s">
        <v>97</v>
      </c>
      <c r="K36" s="43" t="s">
        <v>48</v>
      </c>
      <c r="L36" s="108">
        <v>45035</v>
      </c>
      <c r="M36" s="108">
        <v>45065</v>
      </c>
      <c r="N36" s="77">
        <v>28627.055797293175</v>
      </c>
      <c r="O36" s="77">
        <v>0</v>
      </c>
      <c r="P36" s="77">
        <v>28627.055797293175</v>
      </c>
      <c r="Q36" s="77">
        <v>0</v>
      </c>
      <c r="R36" s="143">
        <v>0</v>
      </c>
    </row>
    <row r="37" spans="1:18" ht="20.100000000000001" hidden="1" customHeight="1">
      <c r="A37" s="75" t="s">
        <v>57</v>
      </c>
      <c r="B37" s="75" t="s">
        <v>58</v>
      </c>
      <c r="C37" s="75" t="s">
        <v>59</v>
      </c>
      <c r="D37" s="75">
        <v>323011</v>
      </c>
      <c r="E37" s="40" t="s">
        <v>98</v>
      </c>
      <c r="F37" s="112" t="s">
        <v>46</v>
      </c>
      <c r="G37" s="42" t="s">
        <v>22</v>
      </c>
      <c r="H37" s="42" t="s">
        <v>23</v>
      </c>
      <c r="I37" s="42" t="s">
        <v>24</v>
      </c>
      <c r="J37" s="121" t="s">
        <v>97</v>
      </c>
      <c r="K37" s="43" t="s">
        <v>48</v>
      </c>
      <c r="L37" s="108">
        <v>45035</v>
      </c>
      <c r="M37" s="108">
        <v>45065</v>
      </c>
      <c r="N37" s="77">
        <v>41839.539851429647</v>
      </c>
      <c r="O37" s="77">
        <v>0</v>
      </c>
      <c r="P37" s="77">
        <v>41839.539851429647</v>
      </c>
      <c r="Q37" s="77">
        <v>0</v>
      </c>
      <c r="R37" s="143">
        <v>0</v>
      </c>
    </row>
    <row r="38" spans="1:18" ht="20.100000000000001" hidden="1" customHeight="1">
      <c r="A38" s="75">
        <v>1030001700</v>
      </c>
      <c r="B38" s="75" t="s">
        <v>52</v>
      </c>
      <c r="C38" s="75" t="s">
        <v>53</v>
      </c>
      <c r="D38" s="74">
        <v>325011</v>
      </c>
      <c r="E38" s="40" t="s">
        <v>99</v>
      </c>
      <c r="F38" s="112" t="s">
        <v>90</v>
      </c>
      <c r="G38" s="42" t="s">
        <v>22</v>
      </c>
      <c r="H38" s="42" t="s">
        <v>23</v>
      </c>
      <c r="I38" s="42" t="s">
        <v>24</v>
      </c>
      <c r="J38" s="121" t="s">
        <v>91</v>
      </c>
      <c r="K38" s="43" t="s">
        <v>100</v>
      </c>
      <c r="L38" s="108">
        <v>45061</v>
      </c>
      <c r="M38" s="108">
        <v>45153</v>
      </c>
      <c r="N38" s="77">
        <v>570000</v>
      </c>
      <c r="O38" s="77">
        <v>0</v>
      </c>
      <c r="P38" s="77">
        <v>380000</v>
      </c>
      <c r="Q38" s="77">
        <v>190000</v>
      </c>
      <c r="R38" s="143">
        <v>0</v>
      </c>
    </row>
    <row r="39" spans="1:18" ht="20.100000000000001" hidden="1" customHeight="1">
      <c r="A39" s="75">
        <v>1030000183</v>
      </c>
      <c r="B39" s="75" t="s">
        <v>18</v>
      </c>
      <c r="C39" s="75" t="s">
        <v>93</v>
      </c>
      <c r="D39" s="74">
        <v>325011</v>
      </c>
      <c r="E39" s="40" t="s">
        <v>101</v>
      </c>
      <c r="F39" s="112" t="s">
        <v>90</v>
      </c>
      <c r="G39" s="42" t="s">
        <v>22</v>
      </c>
      <c r="H39" s="42" t="s">
        <v>23</v>
      </c>
      <c r="I39" s="42" t="s">
        <v>24</v>
      </c>
      <c r="J39" s="121" t="s">
        <v>95</v>
      </c>
      <c r="K39" s="43" t="s">
        <v>100</v>
      </c>
      <c r="L39" s="108">
        <v>45061</v>
      </c>
      <c r="M39" s="108">
        <v>45153</v>
      </c>
      <c r="N39" s="77">
        <v>195000</v>
      </c>
      <c r="O39" s="77">
        <v>0</v>
      </c>
      <c r="P39" s="77">
        <v>130000</v>
      </c>
      <c r="Q39" s="77">
        <v>65000</v>
      </c>
      <c r="R39" s="143">
        <v>0</v>
      </c>
    </row>
    <row r="40" spans="1:18" ht="20.100000000000001" customHeight="1">
      <c r="A40" s="84" t="s">
        <v>49</v>
      </c>
      <c r="B40" s="84" t="s">
        <v>18</v>
      </c>
      <c r="C40" s="84" t="s">
        <v>50</v>
      </c>
      <c r="D40" s="84">
        <v>261011</v>
      </c>
      <c r="E40" s="80" t="s">
        <v>102</v>
      </c>
      <c r="F40" s="89" t="s">
        <v>103</v>
      </c>
      <c r="G40" s="80" t="s">
        <v>104</v>
      </c>
      <c r="H40" s="80" t="s">
        <v>105</v>
      </c>
      <c r="I40" s="80" t="s">
        <v>106</v>
      </c>
      <c r="J40" s="122" t="s">
        <v>107</v>
      </c>
      <c r="K40" s="80" t="s">
        <v>108</v>
      </c>
      <c r="L40" s="106">
        <v>45017</v>
      </c>
      <c r="M40" s="106">
        <v>45291</v>
      </c>
      <c r="N40" s="88">
        <f>SUM(Tabla1[[#This Row],[EJERCIDO T1]:[EJERCIDO T4]])</f>
        <v>132701.31</v>
      </c>
      <c r="O40" s="88">
        <v>0</v>
      </c>
      <c r="P40" s="88">
        <v>29819.299999999996</v>
      </c>
      <c r="Q40" s="88">
        <v>93319.35</v>
      </c>
      <c r="R40" s="147">
        <v>9562.66</v>
      </c>
    </row>
    <row r="41" spans="1:18" ht="20.100000000000001" customHeight="1">
      <c r="A41" s="84" t="s">
        <v>51</v>
      </c>
      <c r="B41" s="84" t="s">
        <v>52</v>
      </c>
      <c r="C41" s="84" t="s">
        <v>53</v>
      </c>
      <c r="D41" s="84">
        <v>261011</v>
      </c>
      <c r="E41" s="80" t="s">
        <v>102</v>
      </c>
      <c r="F41" s="89" t="s">
        <v>103</v>
      </c>
      <c r="G41" s="80" t="s">
        <v>104</v>
      </c>
      <c r="H41" s="80" t="s">
        <v>105</v>
      </c>
      <c r="I41" s="80" t="s">
        <v>106</v>
      </c>
      <c r="J41" s="122" t="s">
        <v>107</v>
      </c>
      <c r="K41" s="80" t="s">
        <v>108</v>
      </c>
      <c r="L41" s="106">
        <v>45017</v>
      </c>
      <c r="M41" s="106">
        <v>45291</v>
      </c>
      <c r="N41" s="88">
        <f>SUM(Tabla1[[#This Row],[EJERCIDO T1]:[EJERCIDO T4]])</f>
        <v>343564.58999999997</v>
      </c>
      <c r="O41" s="88">
        <v>0</v>
      </c>
      <c r="P41" s="88">
        <v>116220.23999999999</v>
      </c>
      <c r="Q41" s="88">
        <v>227344.35</v>
      </c>
      <c r="R41" s="147">
        <v>0</v>
      </c>
    </row>
    <row r="42" spans="1:18" ht="20.100000000000001" customHeight="1">
      <c r="A42" s="84" t="s">
        <v>54</v>
      </c>
      <c r="B42" s="84" t="s">
        <v>55</v>
      </c>
      <c r="C42" s="84" t="s">
        <v>56</v>
      </c>
      <c r="D42" s="84">
        <v>261011</v>
      </c>
      <c r="E42" s="80" t="s">
        <v>102</v>
      </c>
      <c r="F42" s="89" t="s">
        <v>103</v>
      </c>
      <c r="G42" s="80" t="s">
        <v>104</v>
      </c>
      <c r="H42" s="80" t="s">
        <v>105</v>
      </c>
      <c r="I42" s="80" t="s">
        <v>106</v>
      </c>
      <c r="J42" s="122" t="s">
        <v>107</v>
      </c>
      <c r="K42" s="80" t="s">
        <v>108</v>
      </c>
      <c r="L42" s="106">
        <v>45017</v>
      </c>
      <c r="M42" s="106">
        <v>45291</v>
      </c>
      <c r="N42" s="88">
        <f>SUM(Tabla1[[#This Row],[EJERCIDO T1]:[EJERCIDO T4]])</f>
        <v>42482.45</v>
      </c>
      <c r="O42" s="88">
        <v>0</v>
      </c>
      <c r="P42" s="88">
        <v>14519.14</v>
      </c>
      <c r="Q42" s="88">
        <v>23281.57</v>
      </c>
      <c r="R42" s="147">
        <v>4681.74</v>
      </c>
    </row>
    <row r="43" spans="1:18" ht="20.100000000000001" customHeight="1">
      <c r="A43" s="84" t="s">
        <v>57</v>
      </c>
      <c r="B43" s="84" t="s">
        <v>58</v>
      </c>
      <c r="C43" s="84" t="s">
        <v>59</v>
      </c>
      <c r="D43" s="84">
        <v>261011</v>
      </c>
      <c r="E43" s="80" t="s">
        <v>102</v>
      </c>
      <c r="F43" s="89" t="s">
        <v>103</v>
      </c>
      <c r="G43" s="80" t="s">
        <v>104</v>
      </c>
      <c r="H43" s="80" t="s">
        <v>105</v>
      </c>
      <c r="I43" s="80" t="s">
        <v>106</v>
      </c>
      <c r="J43" s="122" t="s">
        <v>107</v>
      </c>
      <c r="K43" s="80" t="s">
        <v>108</v>
      </c>
      <c r="L43" s="106">
        <v>45017</v>
      </c>
      <c r="M43" s="106">
        <v>45291</v>
      </c>
      <c r="N43" s="88">
        <f>SUM(Tabla1[[#This Row],[EJERCIDO T1]:[EJERCIDO T4]])</f>
        <v>205376.97</v>
      </c>
      <c r="O43" s="88">
        <v>0</v>
      </c>
      <c r="P43" s="88">
        <v>133358.43000000002</v>
      </c>
      <c r="Q43" s="88">
        <v>53676.14</v>
      </c>
      <c r="R43" s="147">
        <v>18342.400000000001</v>
      </c>
    </row>
    <row r="44" spans="1:18" ht="20.100000000000001" customHeight="1">
      <c r="A44" s="84" t="s">
        <v>60</v>
      </c>
      <c r="B44" s="84" t="s">
        <v>61</v>
      </c>
      <c r="C44" s="84" t="s">
        <v>59</v>
      </c>
      <c r="D44" s="84">
        <v>261011</v>
      </c>
      <c r="E44" s="84" t="s">
        <v>102</v>
      </c>
      <c r="F44" s="89" t="s">
        <v>103</v>
      </c>
      <c r="G44" s="84" t="s">
        <v>104</v>
      </c>
      <c r="H44" s="84" t="s">
        <v>105</v>
      </c>
      <c r="I44" s="84" t="s">
        <v>106</v>
      </c>
      <c r="J44" s="102" t="s">
        <v>107</v>
      </c>
      <c r="K44" s="84" t="s">
        <v>108</v>
      </c>
      <c r="L44" s="104">
        <v>45017</v>
      </c>
      <c r="M44" s="104">
        <v>45291</v>
      </c>
      <c r="N44" s="88">
        <f>SUM(Tabla1[[#This Row],[EJERCIDO T1]:[EJERCIDO T4]])</f>
        <v>564560.51</v>
      </c>
      <c r="O44" s="88">
        <v>0</v>
      </c>
      <c r="P44" s="88">
        <v>149703.87</v>
      </c>
      <c r="Q44" s="88">
        <v>414856.64</v>
      </c>
      <c r="R44" s="147">
        <v>0</v>
      </c>
    </row>
    <row r="45" spans="1:18" ht="20.100000000000001" customHeight="1">
      <c r="A45" s="84" t="s">
        <v>42</v>
      </c>
      <c r="B45" s="84" t="s">
        <v>43</v>
      </c>
      <c r="C45" s="84" t="s">
        <v>44</v>
      </c>
      <c r="D45" s="84">
        <v>261011</v>
      </c>
      <c r="E45" s="84" t="s">
        <v>102</v>
      </c>
      <c r="F45" s="89" t="s">
        <v>103</v>
      </c>
      <c r="G45" s="84" t="s">
        <v>104</v>
      </c>
      <c r="H45" s="84" t="s">
        <v>105</v>
      </c>
      <c r="I45" s="84" t="s">
        <v>106</v>
      </c>
      <c r="J45" s="102" t="s">
        <v>107</v>
      </c>
      <c r="K45" s="84" t="s">
        <v>108</v>
      </c>
      <c r="L45" s="104">
        <v>45017</v>
      </c>
      <c r="M45" s="104">
        <v>45291</v>
      </c>
      <c r="N45" s="88">
        <f>SUM(Tabla1[[#This Row],[EJERCIDO T1]:[EJERCIDO T4]])</f>
        <v>20395.670000000002</v>
      </c>
      <c r="O45" s="88">
        <v>0</v>
      </c>
      <c r="P45" s="88">
        <v>4672.29</v>
      </c>
      <c r="Q45" s="88">
        <v>13823.380000000001</v>
      </c>
      <c r="R45" s="147">
        <v>1900</v>
      </c>
    </row>
    <row r="46" spans="1:18" ht="20.100000000000001" customHeight="1">
      <c r="A46" s="84" t="s">
        <v>42</v>
      </c>
      <c r="B46" s="84" t="s">
        <v>62</v>
      </c>
      <c r="C46" s="84" t="s">
        <v>63</v>
      </c>
      <c r="D46" s="84">
        <v>261011</v>
      </c>
      <c r="E46" s="84" t="s">
        <v>102</v>
      </c>
      <c r="F46" s="89" t="s">
        <v>103</v>
      </c>
      <c r="G46" s="84" t="s">
        <v>104</v>
      </c>
      <c r="H46" s="84" t="s">
        <v>105</v>
      </c>
      <c r="I46" s="84" t="s">
        <v>106</v>
      </c>
      <c r="J46" s="102" t="s">
        <v>107</v>
      </c>
      <c r="K46" s="84" t="s">
        <v>108</v>
      </c>
      <c r="L46" s="104">
        <v>45017</v>
      </c>
      <c r="M46" s="104">
        <v>45291</v>
      </c>
      <c r="N46" s="88">
        <f>SUM(Tabla1[[#This Row],[EJERCIDO T1]:[EJERCIDO T4]])</f>
        <v>205132.59999999998</v>
      </c>
      <c r="O46" s="88">
        <v>0</v>
      </c>
      <c r="P46" s="88">
        <v>94905.279999999999</v>
      </c>
      <c r="Q46" s="88">
        <v>88980.37</v>
      </c>
      <c r="R46" s="147">
        <v>21246.949999999997</v>
      </c>
    </row>
    <row r="47" spans="1:18" ht="20.100000000000001" customHeight="1">
      <c r="A47" s="84" t="s">
        <v>42</v>
      </c>
      <c r="B47" s="84" t="s">
        <v>62</v>
      </c>
      <c r="C47" s="84" t="s">
        <v>109</v>
      </c>
      <c r="D47" s="84">
        <v>261012</v>
      </c>
      <c r="E47" s="84" t="s">
        <v>110</v>
      </c>
      <c r="F47" s="89" t="s">
        <v>103</v>
      </c>
      <c r="G47" s="84" t="s">
        <v>104</v>
      </c>
      <c r="H47" s="84" t="s">
        <v>105</v>
      </c>
      <c r="I47" s="84" t="s">
        <v>106</v>
      </c>
      <c r="J47" s="102" t="s">
        <v>107</v>
      </c>
      <c r="K47" s="84" t="s">
        <v>108</v>
      </c>
      <c r="L47" s="104">
        <v>45017</v>
      </c>
      <c r="M47" s="104">
        <v>45291</v>
      </c>
      <c r="N47" s="88">
        <f>SUM(Tabla1[[#This Row],[EJERCIDO T1]:[EJERCIDO T4]])</f>
        <v>33100.9</v>
      </c>
      <c r="O47" s="88">
        <v>0</v>
      </c>
      <c r="P47" s="88">
        <v>17108.73</v>
      </c>
      <c r="Q47" s="88">
        <v>15992.17</v>
      </c>
      <c r="R47" s="147">
        <v>0</v>
      </c>
    </row>
    <row r="48" spans="1:18" ht="20.100000000000001" customHeight="1">
      <c r="A48" s="84">
        <v>1030000183</v>
      </c>
      <c r="B48" s="84" t="s">
        <v>18</v>
      </c>
      <c r="C48" s="84" t="s">
        <v>93</v>
      </c>
      <c r="D48" s="84">
        <v>358011</v>
      </c>
      <c r="E48" s="84" t="s">
        <v>110</v>
      </c>
      <c r="F48" s="102" t="s">
        <v>21</v>
      </c>
      <c r="G48" s="84" t="s">
        <v>104</v>
      </c>
      <c r="H48" s="84" t="s">
        <v>105</v>
      </c>
      <c r="I48" s="84" t="s">
        <v>106</v>
      </c>
      <c r="J48" s="123" t="s">
        <v>111</v>
      </c>
      <c r="K48" s="104" t="s">
        <v>112</v>
      </c>
      <c r="L48" s="114">
        <v>45017</v>
      </c>
      <c r="M48" s="104">
        <v>45291</v>
      </c>
      <c r="N48" s="88">
        <v>3935880</v>
      </c>
      <c r="O48" s="88">
        <v>0</v>
      </c>
      <c r="P48" s="88">
        <v>1311960</v>
      </c>
      <c r="Q48" s="88">
        <v>1311960</v>
      </c>
      <c r="R48" s="147">
        <v>1311960</v>
      </c>
    </row>
    <row r="49" spans="1:18" ht="20.100000000000001" customHeight="1">
      <c r="A49" s="84">
        <v>1030000183</v>
      </c>
      <c r="B49" s="84" t="s">
        <v>18</v>
      </c>
      <c r="C49" s="84" t="s">
        <v>19</v>
      </c>
      <c r="D49" s="84">
        <v>359011</v>
      </c>
      <c r="E49" s="84" t="s">
        <v>113</v>
      </c>
      <c r="F49" s="102" t="s">
        <v>80</v>
      </c>
      <c r="G49" s="84" t="s">
        <v>104</v>
      </c>
      <c r="H49" s="104" t="s">
        <v>105</v>
      </c>
      <c r="I49" s="104" t="s">
        <v>106</v>
      </c>
      <c r="J49" s="124" t="s">
        <v>114</v>
      </c>
      <c r="K49" s="104" t="s">
        <v>115</v>
      </c>
      <c r="L49" s="114">
        <v>45078</v>
      </c>
      <c r="M49" s="104">
        <v>45291</v>
      </c>
      <c r="N49" s="88">
        <v>153549.20000000001</v>
      </c>
      <c r="O49" s="88">
        <v>0</v>
      </c>
      <c r="P49" s="88">
        <v>21935.600000000002</v>
      </c>
      <c r="Q49" s="88">
        <v>65806.8</v>
      </c>
      <c r="R49" s="147">
        <v>65806.8</v>
      </c>
    </row>
    <row r="50" spans="1:18" ht="20.100000000000001" customHeight="1">
      <c r="A50" s="84" t="s">
        <v>42</v>
      </c>
      <c r="B50" s="84" t="s">
        <v>43</v>
      </c>
      <c r="C50" s="84" t="s">
        <v>44</v>
      </c>
      <c r="D50" s="84">
        <v>323011</v>
      </c>
      <c r="E50" s="84" t="s">
        <v>116</v>
      </c>
      <c r="F50" s="89" t="s">
        <v>46</v>
      </c>
      <c r="G50" s="84" t="s">
        <v>104</v>
      </c>
      <c r="H50" s="84" t="s">
        <v>105</v>
      </c>
      <c r="I50" s="84" t="s">
        <v>106</v>
      </c>
      <c r="J50" s="102" t="s">
        <v>117</v>
      </c>
      <c r="K50" s="84" t="s">
        <v>118</v>
      </c>
      <c r="L50" s="104">
        <v>45078</v>
      </c>
      <c r="M50" s="104">
        <v>45291</v>
      </c>
      <c r="N50" s="88">
        <f>9157.9*7</f>
        <v>64105.299999999996</v>
      </c>
      <c r="O50" s="88">
        <v>0</v>
      </c>
      <c r="P50" s="88">
        <v>9157.9</v>
      </c>
      <c r="Q50" s="88">
        <v>27473.699999999997</v>
      </c>
      <c r="R50" s="147">
        <v>27473.699999999997</v>
      </c>
    </row>
    <row r="51" spans="1:18" ht="20.100000000000001" customHeight="1">
      <c r="A51" s="80" t="s">
        <v>49</v>
      </c>
      <c r="B51" s="80" t="s">
        <v>18</v>
      </c>
      <c r="C51" s="80" t="s">
        <v>50</v>
      </c>
      <c r="D51" s="80">
        <v>323011</v>
      </c>
      <c r="E51" s="80" t="s">
        <v>116</v>
      </c>
      <c r="F51" s="92" t="s">
        <v>46</v>
      </c>
      <c r="G51" s="80" t="s">
        <v>104</v>
      </c>
      <c r="H51" s="80" t="s">
        <v>105</v>
      </c>
      <c r="I51" s="80" t="s">
        <v>106</v>
      </c>
      <c r="J51" s="122" t="s">
        <v>117</v>
      </c>
      <c r="K51" s="80" t="s">
        <v>118</v>
      </c>
      <c r="L51" s="106">
        <v>45078</v>
      </c>
      <c r="M51" s="106">
        <v>45291</v>
      </c>
      <c r="N51" s="62">
        <f>12821.06*7</f>
        <v>89747.42</v>
      </c>
      <c r="O51" s="88">
        <v>0</v>
      </c>
      <c r="P51" s="88">
        <v>12821.06</v>
      </c>
      <c r="Q51" s="62">
        <v>38463.18</v>
      </c>
      <c r="R51" s="147">
        <v>38463.18</v>
      </c>
    </row>
    <row r="52" spans="1:18" ht="20.100000000000001" customHeight="1">
      <c r="A52" s="80" t="s">
        <v>51</v>
      </c>
      <c r="B52" s="80" t="s">
        <v>52</v>
      </c>
      <c r="C52" s="80" t="s">
        <v>53</v>
      </c>
      <c r="D52" s="80">
        <v>323011</v>
      </c>
      <c r="E52" s="80" t="s">
        <v>116</v>
      </c>
      <c r="F52" s="92" t="s">
        <v>46</v>
      </c>
      <c r="G52" s="80" t="s">
        <v>104</v>
      </c>
      <c r="H52" s="80" t="s">
        <v>105</v>
      </c>
      <c r="I52" s="80" t="s">
        <v>106</v>
      </c>
      <c r="J52" s="122" t="s">
        <v>117</v>
      </c>
      <c r="K52" s="80" t="s">
        <v>118</v>
      </c>
      <c r="L52" s="106">
        <v>45078</v>
      </c>
      <c r="M52" s="106">
        <v>45291</v>
      </c>
      <c r="N52" s="62">
        <f>61488.74*7</f>
        <v>430421.18</v>
      </c>
      <c r="O52" s="88">
        <v>0</v>
      </c>
      <c r="P52" s="88">
        <v>61488.740000000005</v>
      </c>
      <c r="Q52" s="62">
        <v>184466.22000000003</v>
      </c>
      <c r="R52" s="147">
        <v>184466.22000000003</v>
      </c>
    </row>
    <row r="53" spans="1:18" ht="20.100000000000001" customHeight="1">
      <c r="A53" s="80" t="s">
        <v>54</v>
      </c>
      <c r="B53" s="80" t="s">
        <v>55</v>
      </c>
      <c r="C53" s="80" t="s">
        <v>56</v>
      </c>
      <c r="D53" s="80">
        <v>323011</v>
      </c>
      <c r="E53" s="80" t="s">
        <v>116</v>
      </c>
      <c r="F53" s="92" t="s">
        <v>46</v>
      </c>
      <c r="G53" s="80" t="s">
        <v>104</v>
      </c>
      <c r="H53" s="80" t="s">
        <v>105</v>
      </c>
      <c r="I53" s="80" t="s">
        <v>106</v>
      </c>
      <c r="J53" s="122" t="s">
        <v>117</v>
      </c>
      <c r="K53" s="80" t="s">
        <v>118</v>
      </c>
      <c r="L53" s="106">
        <v>45078</v>
      </c>
      <c r="M53" s="106">
        <v>45291</v>
      </c>
      <c r="N53" s="62">
        <f>1831.58*7</f>
        <v>12821.06</v>
      </c>
      <c r="O53" s="88">
        <v>0</v>
      </c>
      <c r="P53" s="88">
        <v>3663.16</v>
      </c>
      <c r="Q53" s="62">
        <v>10989.48</v>
      </c>
      <c r="R53" s="147">
        <v>10989.48</v>
      </c>
    </row>
    <row r="54" spans="1:18" ht="20.100000000000001" customHeight="1">
      <c r="A54" s="80" t="s">
        <v>57</v>
      </c>
      <c r="B54" s="80" t="s">
        <v>58</v>
      </c>
      <c r="C54" s="80" t="s">
        <v>59</v>
      </c>
      <c r="D54" s="80">
        <v>323011</v>
      </c>
      <c r="E54" s="80" t="s">
        <v>116</v>
      </c>
      <c r="F54" s="92" t="s">
        <v>46</v>
      </c>
      <c r="G54" s="80" t="s">
        <v>104</v>
      </c>
      <c r="H54" s="80" t="s">
        <v>105</v>
      </c>
      <c r="I54" s="80" t="s">
        <v>106</v>
      </c>
      <c r="J54" s="122" t="s">
        <v>117</v>
      </c>
      <c r="K54" s="80" t="s">
        <v>118</v>
      </c>
      <c r="L54" s="106">
        <v>45078</v>
      </c>
      <c r="M54" s="106">
        <v>45291</v>
      </c>
      <c r="N54" s="62">
        <f>7*29828.58</f>
        <v>208800.06</v>
      </c>
      <c r="O54" s="88">
        <v>0</v>
      </c>
      <c r="P54" s="88">
        <v>1831.58</v>
      </c>
      <c r="Q54" s="62">
        <v>5494.74</v>
      </c>
      <c r="R54" s="147">
        <v>5494.74</v>
      </c>
    </row>
    <row r="55" spans="1:18" ht="20.100000000000001" customHeight="1">
      <c r="A55" s="80" t="s">
        <v>60</v>
      </c>
      <c r="B55" s="84" t="s">
        <v>61</v>
      </c>
      <c r="C55" s="80" t="s">
        <v>59</v>
      </c>
      <c r="D55" s="80">
        <v>323011</v>
      </c>
      <c r="E55" s="80" t="s">
        <v>116</v>
      </c>
      <c r="F55" s="92" t="s">
        <v>46</v>
      </c>
      <c r="G55" s="80" t="s">
        <v>104</v>
      </c>
      <c r="H55" s="80" t="s">
        <v>105</v>
      </c>
      <c r="I55" s="80" t="s">
        <v>106</v>
      </c>
      <c r="J55" s="122" t="s">
        <v>117</v>
      </c>
      <c r="K55" s="80" t="s">
        <v>118</v>
      </c>
      <c r="L55" s="106">
        <v>45078</v>
      </c>
      <c r="M55" s="106">
        <v>45291</v>
      </c>
      <c r="N55" s="62">
        <f>3663.16*7</f>
        <v>25642.12</v>
      </c>
      <c r="O55" s="88">
        <v>0</v>
      </c>
      <c r="P55" s="88">
        <v>20409.03</v>
      </c>
      <c r="Q55" s="88">
        <v>61227.09</v>
      </c>
      <c r="R55" s="148">
        <v>61227.09</v>
      </c>
    </row>
    <row r="56" spans="1:18" ht="20.100000000000001" customHeight="1">
      <c r="A56" s="80" t="s">
        <v>42</v>
      </c>
      <c r="B56" s="80" t="s">
        <v>62</v>
      </c>
      <c r="C56" s="80" t="s">
        <v>63</v>
      </c>
      <c r="D56" s="80">
        <v>323011</v>
      </c>
      <c r="E56" s="80" t="s">
        <v>116</v>
      </c>
      <c r="F56" s="92" t="s">
        <v>46</v>
      </c>
      <c r="G56" s="80" t="s">
        <v>104</v>
      </c>
      <c r="H56" s="80" t="s">
        <v>105</v>
      </c>
      <c r="I56" s="80" t="s">
        <v>106</v>
      </c>
      <c r="J56" s="122" t="s">
        <v>117</v>
      </c>
      <c r="K56" s="80" t="s">
        <v>118</v>
      </c>
      <c r="L56" s="106">
        <v>45078</v>
      </c>
      <c r="M56" s="106">
        <v>45291</v>
      </c>
      <c r="N56" s="62">
        <f>20409.03*7</f>
        <v>142863.21</v>
      </c>
      <c r="O56" s="88">
        <v>0</v>
      </c>
      <c r="P56" s="88">
        <v>29828.58</v>
      </c>
      <c r="Q56" s="88">
        <v>89485.74</v>
      </c>
      <c r="R56" s="147">
        <v>89485.74</v>
      </c>
    </row>
    <row r="57" spans="1:18" ht="20.100000000000001" customHeight="1">
      <c r="A57" s="80" t="s">
        <v>42</v>
      </c>
      <c r="B57" s="80" t="s">
        <v>62</v>
      </c>
      <c r="C57" s="80" t="s">
        <v>109</v>
      </c>
      <c r="D57" s="80">
        <v>211011</v>
      </c>
      <c r="E57" s="80" t="s">
        <v>119</v>
      </c>
      <c r="F57" s="92" t="s">
        <v>120</v>
      </c>
      <c r="G57" s="80" t="s">
        <v>104</v>
      </c>
      <c r="H57" s="80" t="s">
        <v>105</v>
      </c>
      <c r="I57" s="80" t="s">
        <v>106</v>
      </c>
      <c r="J57" s="122" t="s">
        <v>121</v>
      </c>
      <c r="K57" s="80" t="s">
        <v>122</v>
      </c>
      <c r="L57" s="106">
        <v>45078</v>
      </c>
      <c r="M57" s="106">
        <v>45291</v>
      </c>
      <c r="N57" s="62">
        <v>7375.73</v>
      </c>
      <c r="O57" s="62">
        <v>0</v>
      </c>
      <c r="P57" s="62">
        <v>4431.84</v>
      </c>
      <c r="Q57" s="62">
        <v>2943.89</v>
      </c>
      <c r="R57" s="148">
        <v>0</v>
      </c>
    </row>
    <row r="58" spans="1:18" ht="20.100000000000001" customHeight="1">
      <c r="A58" s="80" t="s">
        <v>42</v>
      </c>
      <c r="B58" s="80" t="s">
        <v>62</v>
      </c>
      <c r="C58" s="80" t="s">
        <v>63</v>
      </c>
      <c r="D58" s="80">
        <v>211011</v>
      </c>
      <c r="E58" s="80" t="s">
        <v>119</v>
      </c>
      <c r="F58" s="92" t="s">
        <v>120</v>
      </c>
      <c r="G58" s="80" t="s">
        <v>104</v>
      </c>
      <c r="H58" s="80" t="s">
        <v>105</v>
      </c>
      <c r="I58" s="80" t="s">
        <v>106</v>
      </c>
      <c r="J58" s="122" t="s">
        <v>121</v>
      </c>
      <c r="K58" s="80" t="s">
        <v>122</v>
      </c>
      <c r="L58" s="106">
        <v>45078</v>
      </c>
      <c r="M58" s="106">
        <v>45291</v>
      </c>
      <c r="N58" s="62">
        <v>63670.63</v>
      </c>
      <c r="O58" s="62">
        <v>0</v>
      </c>
      <c r="P58" s="62">
        <v>41380.89</v>
      </c>
      <c r="Q58" s="62">
        <v>20317.740000000002</v>
      </c>
      <c r="R58" s="148">
        <v>1972</v>
      </c>
    </row>
    <row r="59" spans="1:18" ht="20.100000000000001" customHeight="1">
      <c r="A59" s="80" t="s">
        <v>42</v>
      </c>
      <c r="B59" s="84" t="s">
        <v>43</v>
      </c>
      <c r="C59" s="80" t="s">
        <v>44</v>
      </c>
      <c r="D59" s="80">
        <v>211011</v>
      </c>
      <c r="E59" s="80" t="s">
        <v>119</v>
      </c>
      <c r="F59" s="92" t="s">
        <v>120</v>
      </c>
      <c r="G59" s="80" t="s">
        <v>104</v>
      </c>
      <c r="H59" s="80" t="s">
        <v>105</v>
      </c>
      <c r="I59" s="80" t="s">
        <v>106</v>
      </c>
      <c r="J59" s="122" t="s">
        <v>121</v>
      </c>
      <c r="K59" s="80" t="s">
        <v>122</v>
      </c>
      <c r="L59" s="106">
        <v>45078</v>
      </c>
      <c r="M59" s="106">
        <v>45291</v>
      </c>
      <c r="N59" s="62">
        <v>30564.91</v>
      </c>
      <c r="O59" s="62">
        <v>0</v>
      </c>
      <c r="P59" s="62">
        <v>11270.11</v>
      </c>
      <c r="Q59" s="62">
        <v>19294.8</v>
      </c>
      <c r="R59" s="148">
        <v>0</v>
      </c>
    </row>
    <row r="60" spans="1:18" ht="20.100000000000001" customHeight="1">
      <c r="A60" s="80" t="s">
        <v>49</v>
      </c>
      <c r="B60" s="80" t="s">
        <v>18</v>
      </c>
      <c r="C60" s="80" t="s">
        <v>93</v>
      </c>
      <c r="D60" s="80">
        <v>211011</v>
      </c>
      <c r="E60" s="80" t="s">
        <v>119</v>
      </c>
      <c r="F60" s="92" t="s">
        <v>120</v>
      </c>
      <c r="G60" s="80" t="s">
        <v>104</v>
      </c>
      <c r="H60" s="80" t="s">
        <v>105</v>
      </c>
      <c r="I60" s="80" t="s">
        <v>106</v>
      </c>
      <c r="J60" s="122" t="s">
        <v>121</v>
      </c>
      <c r="K60" s="80" t="s">
        <v>122</v>
      </c>
      <c r="L60" s="106">
        <v>45078</v>
      </c>
      <c r="M60" s="106">
        <v>45291</v>
      </c>
      <c r="N60" s="62">
        <v>59761.96</v>
      </c>
      <c r="O60" s="62">
        <v>0</v>
      </c>
      <c r="P60" s="62">
        <v>48536.23</v>
      </c>
      <c r="Q60" s="62">
        <v>11225.73</v>
      </c>
      <c r="R60" s="148">
        <v>0</v>
      </c>
    </row>
    <row r="61" spans="1:18" ht="20.100000000000001" customHeight="1">
      <c r="A61" s="80" t="s">
        <v>57</v>
      </c>
      <c r="B61" s="80" t="s">
        <v>58</v>
      </c>
      <c r="C61" s="80" t="s">
        <v>123</v>
      </c>
      <c r="D61" s="80">
        <v>211011</v>
      </c>
      <c r="E61" s="80" t="s">
        <v>119</v>
      </c>
      <c r="F61" s="92" t="s">
        <v>120</v>
      </c>
      <c r="G61" s="80" t="s">
        <v>104</v>
      </c>
      <c r="H61" s="80" t="s">
        <v>105</v>
      </c>
      <c r="I61" s="80" t="s">
        <v>106</v>
      </c>
      <c r="J61" s="122" t="s">
        <v>121</v>
      </c>
      <c r="K61" s="80" t="s">
        <v>122</v>
      </c>
      <c r="L61" s="106">
        <v>45078</v>
      </c>
      <c r="M61" s="106">
        <v>45291</v>
      </c>
      <c r="N61" s="62">
        <v>51951.74</v>
      </c>
      <c r="O61" s="62">
        <v>0</v>
      </c>
      <c r="P61" s="62">
        <v>26007.61</v>
      </c>
      <c r="Q61" s="62">
        <v>25944.129999999997</v>
      </c>
      <c r="R61" s="148">
        <v>0</v>
      </c>
    </row>
    <row r="62" spans="1:18" ht="20.100000000000001" customHeight="1">
      <c r="A62" s="80" t="s">
        <v>60</v>
      </c>
      <c r="B62" s="80" t="s">
        <v>61</v>
      </c>
      <c r="C62" s="80" t="s">
        <v>124</v>
      </c>
      <c r="D62" s="80">
        <v>211011</v>
      </c>
      <c r="E62" s="80" t="s">
        <v>119</v>
      </c>
      <c r="F62" s="92" t="s">
        <v>120</v>
      </c>
      <c r="G62" s="80" t="s">
        <v>104</v>
      </c>
      <c r="H62" s="80" t="s">
        <v>105</v>
      </c>
      <c r="I62" s="80" t="s">
        <v>106</v>
      </c>
      <c r="J62" s="122" t="s">
        <v>121</v>
      </c>
      <c r="K62" s="80" t="s">
        <v>122</v>
      </c>
      <c r="L62" s="106">
        <v>45078</v>
      </c>
      <c r="M62" s="106">
        <v>45291</v>
      </c>
      <c r="N62" s="62">
        <v>2510.6</v>
      </c>
      <c r="O62" s="62">
        <v>0</v>
      </c>
      <c r="P62" s="62">
        <v>1202.0999999999999</v>
      </c>
      <c r="Q62" s="62">
        <v>1308.5</v>
      </c>
      <c r="R62" s="148">
        <v>0</v>
      </c>
    </row>
    <row r="63" spans="1:18" ht="20.100000000000001" customHeight="1">
      <c r="A63" s="80" t="s">
        <v>51</v>
      </c>
      <c r="B63" s="80" t="s">
        <v>52</v>
      </c>
      <c r="C63" s="80" t="s">
        <v>53</v>
      </c>
      <c r="D63" s="80">
        <v>211011</v>
      </c>
      <c r="E63" s="80" t="s">
        <v>119</v>
      </c>
      <c r="F63" s="92" t="s">
        <v>120</v>
      </c>
      <c r="G63" s="80" t="s">
        <v>104</v>
      </c>
      <c r="H63" s="80" t="s">
        <v>105</v>
      </c>
      <c r="I63" s="80" t="s">
        <v>106</v>
      </c>
      <c r="J63" s="122" t="s">
        <v>121</v>
      </c>
      <c r="K63" s="80" t="s">
        <v>122</v>
      </c>
      <c r="L63" s="106">
        <v>45078</v>
      </c>
      <c r="M63" s="106">
        <v>45291</v>
      </c>
      <c r="N63" s="62">
        <v>90304.6</v>
      </c>
      <c r="O63" s="62">
        <v>0</v>
      </c>
      <c r="P63" s="62">
        <v>17564.28</v>
      </c>
      <c r="Q63" s="62">
        <v>72740.320000000007</v>
      </c>
      <c r="R63" s="148">
        <v>0</v>
      </c>
    </row>
    <row r="64" spans="1:18" ht="20.100000000000001" customHeight="1">
      <c r="A64" s="84" t="s">
        <v>54</v>
      </c>
      <c r="B64" s="84" t="s">
        <v>55</v>
      </c>
      <c r="C64" s="84" t="s">
        <v>56</v>
      </c>
      <c r="D64" s="84">
        <v>211011</v>
      </c>
      <c r="E64" s="84" t="s">
        <v>119</v>
      </c>
      <c r="F64" s="89" t="s">
        <v>120</v>
      </c>
      <c r="G64" s="84" t="s">
        <v>104</v>
      </c>
      <c r="H64" s="84" t="s">
        <v>105</v>
      </c>
      <c r="I64" s="84" t="s">
        <v>106</v>
      </c>
      <c r="J64" s="102" t="s">
        <v>121</v>
      </c>
      <c r="K64" s="84" t="s">
        <v>122</v>
      </c>
      <c r="L64" s="104">
        <v>45078</v>
      </c>
      <c r="M64" s="104">
        <v>45291</v>
      </c>
      <c r="N64" s="88">
        <v>25939.46</v>
      </c>
      <c r="O64" s="88">
        <v>0</v>
      </c>
      <c r="P64" s="88">
        <v>18973.920000000002</v>
      </c>
      <c r="Q64" s="88">
        <v>6965.54</v>
      </c>
      <c r="R64" s="147">
        <v>0</v>
      </c>
    </row>
    <row r="65" spans="1:18" ht="20.100000000000001" customHeight="1">
      <c r="A65" s="84" t="s">
        <v>125</v>
      </c>
      <c r="B65" s="84" t="s">
        <v>126</v>
      </c>
      <c r="C65" s="84" t="s">
        <v>127</v>
      </c>
      <c r="D65" s="84">
        <v>211012</v>
      </c>
      <c r="E65" s="84" t="s">
        <v>128</v>
      </c>
      <c r="F65" s="89" t="s">
        <v>120</v>
      </c>
      <c r="G65" s="84" t="s">
        <v>104</v>
      </c>
      <c r="H65" s="84" t="s">
        <v>23</v>
      </c>
      <c r="I65" s="84" t="s">
        <v>106</v>
      </c>
      <c r="J65" s="102" t="s">
        <v>121</v>
      </c>
      <c r="K65" s="84" t="s">
        <v>122</v>
      </c>
      <c r="L65" s="104">
        <v>45078</v>
      </c>
      <c r="M65" s="104">
        <v>45291</v>
      </c>
      <c r="N65" s="88">
        <v>7532.4</v>
      </c>
      <c r="O65" s="88">
        <v>0</v>
      </c>
      <c r="P65" s="88">
        <v>0</v>
      </c>
      <c r="Q65" s="88">
        <v>7532.4</v>
      </c>
      <c r="R65" s="147">
        <v>0</v>
      </c>
    </row>
    <row r="66" spans="1:18" ht="20.100000000000001" customHeight="1">
      <c r="A66" s="84" t="s">
        <v>42</v>
      </c>
      <c r="B66" s="84" t="s">
        <v>62</v>
      </c>
      <c r="C66" s="84" t="s">
        <v>63</v>
      </c>
      <c r="D66" s="84">
        <v>355011</v>
      </c>
      <c r="E66" s="84" t="s">
        <v>128</v>
      </c>
      <c r="F66" s="89" t="s">
        <v>129</v>
      </c>
      <c r="G66" s="84" t="s">
        <v>104</v>
      </c>
      <c r="H66" s="84" t="s">
        <v>105</v>
      </c>
      <c r="I66" s="84" t="s">
        <v>106</v>
      </c>
      <c r="J66" s="102" t="s">
        <v>130</v>
      </c>
      <c r="K66" s="84" t="s">
        <v>131</v>
      </c>
      <c r="L66" s="104">
        <v>45078</v>
      </c>
      <c r="M66" s="104">
        <v>45291</v>
      </c>
      <c r="N66" s="88">
        <f>SUM(Tabla1[[#This Row],[EJERCIDO T1]:[EJERCIDO T4]])</f>
        <v>55082.029999999992</v>
      </c>
      <c r="O66" s="88">
        <v>43018.63</v>
      </c>
      <c r="P66" s="88">
        <v>4240.2</v>
      </c>
      <c r="Q66" s="88">
        <v>7823.2</v>
      </c>
      <c r="R66" s="147">
        <v>0</v>
      </c>
    </row>
    <row r="67" spans="1:18" ht="20.100000000000001" customHeight="1">
      <c r="A67" s="84" t="s">
        <v>42</v>
      </c>
      <c r="B67" s="84" t="s">
        <v>43</v>
      </c>
      <c r="C67" s="84" t="s">
        <v>44</v>
      </c>
      <c r="D67" s="84">
        <v>355011</v>
      </c>
      <c r="E67" s="84" t="s">
        <v>128</v>
      </c>
      <c r="F67" s="89" t="s">
        <v>129</v>
      </c>
      <c r="G67" s="84" t="s">
        <v>104</v>
      </c>
      <c r="H67" s="84" t="s">
        <v>105</v>
      </c>
      <c r="I67" s="84" t="s">
        <v>106</v>
      </c>
      <c r="J67" s="102" t="s">
        <v>130</v>
      </c>
      <c r="K67" s="84" t="s">
        <v>131</v>
      </c>
      <c r="L67" s="104">
        <v>45078</v>
      </c>
      <c r="M67" s="104">
        <v>45291</v>
      </c>
      <c r="N67" s="88">
        <f>SUM(Tabla1[[#This Row],[EJERCIDO T1]:[EJERCIDO T4]])</f>
        <v>8070.12</v>
      </c>
      <c r="O67" s="88">
        <v>2900</v>
      </c>
      <c r="P67" s="88">
        <v>0</v>
      </c>
      <c r="Q67" s="88">
        <v>5170.12</v>
      </c>
      <c r="R67" s="147">
        <v>0</v>
      </c>
    </row>
    <row r="68" spans="1:18" ht="20.100000000000001" customHeight="1">
      <c r="A68" s="84" t="s">
        <v>49</v>
      </c>
      <c r="B68" s="84" t="s">
        <v>18</v>
      </c>
      <c r="C68" s="84" t="s">
        <v>93</v>
      </c>
      <c r="D68" s="84">
        <v>355011</v>
      </c>
      <c r="E68" s="84" t="s">
        <v>128</v>
      </c>
      <c r="F68" s="89" t="s">
        <v>129</v>
      </c>
      <c r="G68" s="84" t="s">
        <v>104</v>
      </c>
      <c r="H68" s="84" t="s">
        <v>105</v>
      </c>
      <c r="I68" s="84" t="s">
        <v>106</v>
      </c>
      <c r="J68" s="102" t="s">
        <v>130</v>
      </c>
      <c r="K68" s="84" t="s">
        <v>131</v>
      </c>
      <c r="L68" s="104">
        <v>45078</v>
      </c>
      <c r="M68" s="104">
        <v>45291</v>
      </c>
      <c r="N68" s="155">
        <f>SUM(B68:M68)</f>
        <v>445380</v>
      </c>
      <c r="O68" s="155">
        <v>36970.1</v>
      </c>
      <c r="P68" s="88">
        <v>32256.75</v>
      </c>
      <c r="Q68" s="155">
        <v>20984.400000000001</v>
      </c>
      <c r="R68" s="147">
        <v>0</v>
      </c>
    </row>
    <row r="69" spans="1:18" ht="20.100000000000001" customHeight="1">
      <c r="A69" s="84" t="s">
        <v>57</v>
      </c>
      <c r="B69" s="84" t="s">
        <v>58</v>
      </c>
      <c r="C69" s="84" t="s">
        <v>123</v>
      </c>
      <c r="D69" s="84">
        <v>355011</v>
      </c>
      <c r="E69" s="84" t="s">
        <v>128</v>
      </c>
      <c r="F69" s="89" t="s">
        <v>129</v>
      </c>
      <c r="G69" s="84" t="s">
        <v>104</v>
      </c>
      <c r="H69" s="84" t="s">
        <v>105</v>
      </c>
      <c r="I69" s="84" t="s">
        <v>106</v>
      </c>
      <c r="J69" s="102" t="s">
        <v>130</v>
      </c>
      <c r="K69" s="84" t="s">
        <v>131</v>
      </c>
      <c r="L69" s="104">
        <v>45078</v>
      </c>
      <c r="M69" s="104">
        <v>45291</v>
      </c>
      <c r="N69" s="88">
        <f>SUM(Tabla1[[#This Row],[EJERCIDO T1]:[EJERCIDO T4]])</f>
        <v>13909.56</v>
      </c>
      <c r="O69" s="88">
        <v>8120</v>
      </c>
      <c r="P69" s="88">
        <v>4002</v>
      </c>
      <c r="Q69" s="88">
        <v>1787.56</v>
      </c>
      <c r="R69" s="147">
        <v>0</v>
      </c>
    </row>
    <row r="70" spans="1:18" ht="20.100000000000001" customHeight="1">
      <c r="A70" s="84" t="s">
        <v>60</v>
      </c>
      <c r="B70" s="84" t="s">
        <v>61</v>
      </c>
      <c r="C70" s="84" t="s">
        <v>124</v>
      </c>
      <c r="D70" s="84">
        <v>355011</v>
      </c>
      <c r="E70" s="84" t="s">
        <v>128</v>
      </c>
      <c r="F70" s="89" t="s">
        <v>129</v>
      </c>
      <c r="G70" s="84" t="s">
        <v>104</v>
      </c>
      <c r="H70" s="84" t="s">
        <v>105</v>
      </c>
      <c r="I70" s="84" t="s">
        <v>106</v>
      </c>
      <c r="J70" s="102" t="s">
        <v>130</v>
      </c>
      <c r="K70" s="84" t="s">
        <v>131</v>
      </c>
      <c r="L70" s="104">
        <v>45078</v>
      </c>
      <c r="M70" s="104">
        <v>45291</v>
      </c>
      <c r="N70" s="88">
        <f>SUM(Tabla1[[#This Row],[EJERCIDO T1]:[EJERCIDO T4]])</f>
        <v>620352.99</v>
      </c>
      <c r="O70" s="88">
        <v>260346.49</v>
      </c>
      <c r="P70" s="88">
        <v>86004.49</v>
      </c>
      <c r="Q70" s="88">
        <v>274002.01</v>
      </c>
      <c r="R70" s="147">
        <v>0</v>
      </c>
    </row>
    <row r="71" spans="1:18" ht="20.100000000000001" customHeight="1">
      <c r="A71" s="84" t="s">
        <v>51</v>
      </c>
      <c r="B71" s="84" t="s">
        <v>52</v>
      </c>
      <c r="C71" s="84" t="s">
        <v>53</v>
      </c>
      <c r="D71" s="84">
        <v>355011</v>
      </c>
      <c r="E71" s="84" t="s">
        <v>128</v>
      </c>
      <c r="F71" s="89" t="s">
        <v>129</v>
      </c>
      <c r="G71" s="84" t="s">
        <v>104</v>
      </c>
      <c r="H71" s="84" t="s">
        <v>105</v>
      </c>
      <c r="I71" s="84" t="s">
        <v>106</v>
      </c>
      <c r="J71" s="102" t="s">
        <v>130</v>
      </c>
      <c r="K71" s="84" t="s">
        <v>131</v>
      </c>
      <c r="L71" s="104">
        <v>45078</v>
      </c>
      <c r="M71" s="104">
        <v>45291</v>
      </c>
      <c r="N71" s="88">
        <f>SUM(Tabla1[[#This Row],[EJERCIDO T1]:[EJERCIDO T4]])</f>
        <v>61398.8</v>
      </c>
      <c r="O71" s="88">
        <v>41180</v>
      </c>
      <c r="P71" s="88">
        <v>15230.8</v>
      </c>
      <c r="Q71" s="88">
        <v>0</v>
      </c>
      <c r="R71" s="147">
        <v>4988</v>
      </c>
    </row>
    <row r="72" spans="1:18" ht="20.100000000000001" customHeight="1">
      <c r="A72" s="80" t="s">
        <v>125</v>
      </c>
      <c r="B72" s="80" t="s">
        <v>126</v>
      </c>
      <c r="C72" s="80" t="s">
        <v>127</v>
      </c>
      <c r="D72" s="80">
        <v>355011</v>
      </c>
      <c r="E72" s="80" t="s">
        <v>128</v>
      </c>
      <c r="F72" s="92" t="s">
        <v>129</v>
      </c>
      <c r="G72" s="80" t="s">
        <v>104</v>
      </c>
      <c r="H72" s="80" t="s">
        <v>105</v>
      </c>
      <c r="I72" s="80" t="s">
        <v>106</v>
      </c>
      <c r="J72" s="122" t="s">
        <v>130</v>
      </c>
      <c r="K72" s="80" t="s">
        <v>131</v>
      </c>
      <c r="L72" s="106">
        <v>45078</v>
      </c>
      <c r="M72" s="106">
        <v>45291</v>
      </c>
      <c r="N72" s="62">
        <f>SUM(Tabla1[[#This Row],[EJERCIDO T1]:[EJERCIDO T4]])</f>
        <v>6496</v>
      </c>
      <c r="O72" s="62">
        <v>0</v>
      </c>
      <c r="P72" s="62">
        <v>0</v>
      </c>
      <c r="Q72" s="62">
        <v>6496</v>
      </c>
      <c r="R72" s="148">
        <v>0</v>
      </c>
    </row>
    <row r="73" spans="1:18" ht="20.100000000000001" customHeight="1">
      <c r="A73" s="80" t="s">
        <v>54</v>
      </c>
      <c r="B73" s="80" t="s">
        <v>55</v>
      </c>
      <c r="C73" s="80" t="s">
        <v>56</v>
      </c>
      <c r="D73" s="80">
        <v>355011</v>
      </c>
      <c r="E73" s="80" t="s">
        <v>128</v>
      </c>
      <c r="F73" s="92" t="s">
        <v>129</v>
      </c>
      <c r="G73" s="80" t="s">
        <v>104</v>
      </c>
      <c r="H73" s="80" t="s">
        <v>105</v>
      </c>
      <c r="I73" s="80" t="s">
        <v>106</v>
      </c>
      <c r="J73" s="122" t="s">
        <v>130</v>
      </c>
      <c r="K73" s="80" t="s">
        <v>131</v>
      </c>
      <c r="L73" s="106">
        <v>45078</v>
      </c>
      <c r="M73" s="106">
        <v>45291</v>
      </c>
      <c r="N73" s="62">
        <f>SUM(Tabla1[[#This Row],[EJERCIDO T1]:[EJERCIDO T4]])</f>
        <v>10649.960000000001</v>
      </c>
      <c r="O73" s="62">
        <v>4060</v>
      </c>
      <c r="P73" s="62">
        <v>4548.3599999999997</v>
      </c>
      <c r="Q73" s="62">
        <v>2041.6</v>
      </c>
      <c r="R73" s="148">
        <v>0</v>
      </c>
    </row>
    <row r="74" spans="1:18" ht="20.100000000000001" hidden="1" customHeight="1">
      <c r="A74" s="42">
        <v>1030000282</v>
      </c>
      <c r="B74" s="42" t="s">
        <v>61</v>
      </c>
      <c r="C74" s="42" t="s">
        <v>124</v>
      </c>
      <c r="D74" s="41">
        <v>381011</v>
      </c>
      <c r="E74" s="40" t="s">
        <v>132</v>
      </c>
      <c r="F74" s="97" t="s">
        <v>133</v>
      </c>
      <c r="G74" s="42" t="s">
        <v>22</v>
      </c>
      <c r="H74" s="42" t="s">
        <v>23</v>
      </c>
      <c r="I74" s="42" t="s">
        <v>24</v>
      </c>
      <c r="J74" s="121" t="s">
        <v>134</v>
      </c>
      <c r="K74" s="43" t="s">
        <v>135</v>
      </c>
      <c r="L74" s="108">
        <v>45093</v>
      </c>
      <c r="M74" s="108">
        <v>45199</v>
      </c>
      <c r="N74" s="44">
        <v>565500</v>
      </c>
      <c r="O74" s="44">
        <v>0</v>
      </c>
      <c r="P74" s="44">
        <v>0</v>
      </c>
      <c r="Q74" s="44">
        <v>565500</v>
      </c>
      <c r="R74" s="146">
        <v>0</v>
      </c>
    </row>
    <row r="75" spans="1:18" ht="20.100000000000001" customHeight="1">
      <c r="A75" s="42">
        <v>1030000183</v>
      </c>
      <c r="B75" s="42" t="s">
        <v>18</v>
      </c>
      <c r="C75" s="42" t="s">
        <v>37</v>
      </c>
      <c r="D75" s="41">
        <v>351011</v>
      </c>
      <c r="E75" s="40" t="s">
        <v>136</v>
      </c>
      <c r="F75" s="97" t="s">
        <v>137</v>
      </c>
      <c r="G75" s="42" t="s">
        <v>22</v>
      </c>
      <c r="H75" s="42" t="s">
        <v>23</v>
      </c>
      <c r="I75" s="42" t="s">
        <v>24</v>
      </c>
      <c r="J75" s="121" t="s">
        <v>138</v>
      </c>
      <c r="K75" s="43" t="s">
        <v>78</v>
      </c>
      <c r="L75" s="108">
        <v>45092</v>
      </c>
      <c r="M75" s="108">
        <v>45291</v>
      </c>
      <c r="N75" s="44">
        <v>114840</v>
      </c>
      <c r="O75" s="44">
        <v>0</v>
      </c>
      <c r="P75" s="44">
        <v>9570</v>
      </c>
      <c r="Q75" s="44">
        <v>57420</v>
      </c>
      <c r="R75" s="146">
        <v>47850</v>
      </c>
    </row>
    <row r="76" spans="1:18" s="140" customFormat="1" ht="20.100000000000001" hidden="1" customHeight="1">
      <c r="A76" s="42">
        <v>1030000282</v>
      </c>
      <c r="B76" s="42" t="s">
        <v>61</v>
      </c>
      <c r="C76" s="42" t="s">
        <v>124</v>
      </c>
      <c r="D76" s="41">
        <v>381011</v>
      </c>
      <c r="E76" s="40" t="s">
        <v>139</v>
      </c>
      <c r="F76" s="97" t="s">
        <v>133</v>
      </c>
      <c r="G76" s="42" t="s">
        <v>22</v>
      </c>
      <c r="H76" s="42" t="s">
        <v>23</v>
      </c>
      <c r="I76" s="42" t="s">
        <v>24</v>
      </c>
      <c r="J76" s="121" t="s">
        <v>140</v>
      </c>
      <c r="K76" s="43" t="s">
        <v>141</v>
      </c>
      <c r="L76" s="108">
        <v>45108</v>
      </c>
      <c r="M76" s="108">
        <v>45186</v>
      </c>
      <c r="N76" s="44">
        <v>481400</v>
      </c>
      <c r="O76" s="44">
        <v>0</v>
      </c>
      <c r="P76" s="44">
        <v>0</v>
      </c>
      <c r="Q76" s="44">
        <v>481400</v>
      </c>
      <c r="R76" s="146">
        <v>0</v>
      </c>
    </row>
    <row r="77" spans="1:18" ht="20.100000000000001" customHeight="1">
      <c r="A77" s="42">
        <v>1030000183</v>
      </c>
      <c r="B77" s="42" t="s">
        <v>18</v>
      </c>
      <c r="C77" s="42" t="s">
        <v>19</v>
      </c>
      <c r="D77" s="41">
        <v>351011</v>
      </c>
      <c r="E77" s="40" t="s">
        <v>142</v>
      </c>
      <c r="F77" s="97" t="s">
        <v>137</v>
      </c>
      <c r="G77" s="42" t="s">
        <v>22</v>
      </c>
      <c r="H77" s="42" t="s">
        <v>23</v>
      </c>
      <c r="I77" s="42" t="s">
        <v>24</v>
      </c>
      <c r="J77" s="121" t="s">
        <v>143</v>
      </c>
      <c r="K77" s="43" t="s">
        <v>144</v>
      </c>
      <c r="L77" s="108">
        <v>45122</v>
      </c>
      <c r="M77" s="108">
        <v>45230</v>
      </c>
      <c r="N77" s="44">
        <v>240004</v>
      </c>
      <c r="O77" s="44">
        <v>0</v>
      </c>
      <c r="P77" s="44">
        <v>0</v>
      </c>
      <c r="Q77" s="44">
        <v>160004</v>
      </c>
      <c r="R77" s="146">
        <v>80000</v>
      </c>
    </row>
    <row r="78" spans="1:18" ht="20.100000000000001" customHeight="1">
      <c r="A78" s="55">
        <v>1030000183</v>
      </c>
      <c r="B78" s="55" t="s">
        <v>18</v>
      </c>
      <c r="C78" s="55" t="s">
        <v>93</v>
      </c>
      <c r="D78" s="54">
        <v>322011</v>
      </c>
      <c r="E78" s="53" t="s">
        <v>145</v>
      </c>
      <c r="F78" s="96" t="s">
        <v>90</v>
      </c>
      <c r="G78" s="55" t="s">
        <v>146</v>
      </c>
      <c r="H78" s="55" t="s">
        <v>23</v>
      </c>
      <c r="I78" s="55" t="s">
        <v>24</v>
      </c>
      <c r="J78" s="126" t="s">
        <v>147</v>
      </c>
      <c r="K78" s="56" t="s">
        <v>148</v>
      </c>
      <c r="L78" s="107">
        <v>44927</v>
      </c>
      <c r="M78" s="107">
        <v>45291</v>
      </c>
      <c r="N78" s="57">
        <v>236640</v>
      </c>
      <c r="O78" s="57">
        <v>59160</v>
      </c>
      <c r="P78" s="57">
        <v>59160</v>
      </c>
      <c r="Q78" s="57">
        <v>59160</v>
      </c>
      <c r="R78" s="150">
        <v>59160</v>
      </c>
    </row>
    <row r="79" spans="1:18" ht="20.100000000000001" hidden="1" customHeight="1">
      <c r="A79" s="78">
        <v>1030000282</v>
      </c>
      <c r="B79" s="78" t="s">
        <v>61</v>
      </c>
      <c r="C79" s="78" t="s">
        <v>124</v>
      </c>
      <c r="D79" s="46">
        <v>381011</v>
      </c>
      <c r="E79" s="45" t="s">
        <v>149</v>
      </c>
      <c r="F79" s="99" t="s">
        <v>90</v>
      </c>
      <c r="G79" s="78" t="s">
        <v>22</v>
      </c>
      <c r="H79" s="78">
        <v>47</v>
      </c>
      <c r="I79" s="78" t="s">
        <v>76</v>
      </c>
      <c r="J79" s="125" t="s">
        <v>150</v>
      </c>
      <c r="K79" s="47" t="s">
        <v>151</v>
      </c>
      <c r="L79" s="91">
        <v>45163</v>
      </c>
      <c r="M79" s="91">
        <v>45186</v>
      </c>
      <c r="N79" s="48">
        <v>719200</v>
      </c>
      <c r="O79" s="48">
        <v>0</v>
      </c>
      <c r="P79" s="48">
        <v>0</v>
      </c>
      <c r="Q79" s="48">
        <v>719200</v>
      </c>
      <c r="R79" s="149">
        <v>0</v>
      </c>
    </row>
    <row r="80" spans="1:18" ht="20.100000000000001" hidden="1" customHeight="1">
      <c r="A80" s="78">
        <v>1030000282</v>
      </c>
      <c r="B80" s="78" t="s">
        <v>61</v>
      </c>
      <c r="C80" s="78" t="s">
        <v>124</v>
      </c>
      <c r="D80" s="46">
        <v>381011</v>
      </c>
      <c r="E80" s="45" t="s">
        <v>152</v>
      </c>
      <c r="F80" s="99" t="s">
        <v>90</v>
      </c>
      <c r="G80" s="78" t="s">
        <v>22</v>
      </c>
      <c r="H80" s="78">
        <v>47</v>
      </c>
      <c r="I80" s="78" t="s">
        <v>76</v>
      </c>
      <c r="J80" s="125" t="s">
        <v>153</v>
      </c>
      <c r="K80" s="47" t="s">
        <v>154</v>
      </c>
      <c r="L80" s="91">
        <v>45163</v>
      </c>
      <c r="M80" s="91">
        <v>45186</v>
      </c>
      <c r="N80" s="48">
        <v>196272</v>
      </c>
      <c r="O80" s="48">
        <v>0</v>
      </c>
      <c r="P80" s="48">
        <v>0</v>
      </c>
      <c r="Q80" s="48">
        <v>160000</v>
      </c>
      <c r="R80" s="149">
        <v>0</v>
      </c>
    </row>
    <row r="81" spans="1:18 16375:16378" ht="20.100000000000001" customHeight="1">
      <c r="A81" s="55">
        <v>1030000183</v>
      </c>
      <c r="B81" s="55" t="s">
        <v>18</v>
      </c>
      <c r="C81" s="55" t="s">
        <v>93</v>
      </c>
      <c r="D81" s="54">
        <v>322011</v>
      </c>
      <c r="E81" s="53" t="s">
        <v>155</v>
      </c>
      <c r="F81" s="96" t="s">
        <v>90</v>
      </c>
      <c r="G81" s="55" t="s">
        <v>146</v>
      </c>
      <c r="H81" s="55" t="s">
        <v>23</v>
      </c>
      <c r="I81" s="55" t="s">
        <v>24</v>
      </c>
      <c r="J81" s="126" t="s">
        <v>156</v>
      </c>
      <c r="K81" s="56" t="s">
        <v>157</v>
      </c>
      <c r="L81" s="107">
        <v>45047</v>
      </c>
      <c r="M81" s="107">
        <v>45291</v>
      </c>
      <c r="N81" s="57">
        <v>144500</v>
      </c>
      <c r="O81" s="57">
        <v>0</v>
      </c>
      <c r="P81" s="57">
        <v>34000</v>
      </c>
      <c r="Q81" s="57">
        <v>51000</v>
      </c>
      <c r="R81" s="150">
        <v>59500</v>
      </c>
    </row>
    <row r="82" spans="1:18 16375:16378" ht="20.100000000000001" customHeight="1">
      <c r="A82" s="83">
        <v>1030000183</v>
      </c>
      <c r="B82" s="83" t="s">
        <v>18</v>
      </c>
      <c r="C82" s="83" t="s">
        <v>19</v>
      </c>
      <c r="D82" s="85">
        <v>351011</v>
      </c>
      <c r="E82" s="115" t="s">
        <v>158</v>
      </c>
      <c r="F82" s="113" t="s">
        <v>137</v>
      </c>
      <c r="G82" s="83" t="s">
        <v>159</v>
      </c>
      <c r="H82" s="83" t="s">
        <v>160</v>
      </c>
      <c r="I82" s="83" t="s">
        <v>24</v>
      </c>
      <c r="J82" s="119" t="s">
        <v>161</v>
      </c>
      <c r="K82" s="86" t="s">
        <v>162</v>
      </c>
      <c r="L82" s="116">
        <v>45017</v>
      </c>
      <c r="M82" s="116">
        <v>45291</v>
      </c>
      <c r="N82" s="87">
        <v>4658014.8</v>
      </c>
      <c r="O82" s="87">
        <v>0</v>
      </c>
      <c r="P82" s="87">
        <v>1591296</v>
      </c>
      <c r="Q82" s="87">
        <v>929211.5</v>
      </c>
      <c r="R82" s="144">
        <v>2137507.2999999998</v>
      </c>
      <c r="XEW82" s="139"/>
      <c r="XEX82" s="139"/>
    </row>
    <row r="83" spans="1:18 16375:16378" s="141" customFormat="1" ht="20.100000000000001" customHeight="1">
      <c r="A83" s="78">
        <v>1030000183</v>
      </c>
      <c r="B83" s="78" t="s">
        <v>18</v>
      </c>
      <c r="C83" s="78" t="s">
        <v>37</v>
      </c>
      <c r="D83" s="46">
        <v>351011</v>
      </c>
      <c r="E83" s="45" t="s">
        <v>163</v>
      </c>
      <c r="F83" s="99" t="s">
        <v>137</v>
      </c>
      <c r="G83" s="78" t="s">
        <v>159</v>
      </c>
      <c r="H83" s="78" t="s">
        <v>160</v>
      </c>
      <c r="I83" s="78" t="s">
        <v>24</v>
      </c>
      <c r="J83" s="125" t="s">
        <v>164</v>
      </c>
      <c r="K83" s="47" t="s">
        <v>165</v>
      </c>
      <c r="L83" s="91">
        <v>45017</v>
      </c>
      <c r="M83" s="91">
        <v>45291</v>
      </c>
      <c r="N83" s="48">
        <v>3509584.3</v>
      </c>
      <c r="O83" s="48">
        <v>0</v>
      </c>
      <c r="P83" s="48">
        <v>1913657</v>
      </c>
      <c r="Q83" s="48">
        <v>1595927.3</v>
      </c>
      <c r="R83" s="149"/>
    </row>
    <row r="84" spans="1:18 16375:16378" ht="20.100000000000001" customHeight="1">
      <c r="A84" s="83">
        <v>1030000183</v>
      </c>
      <c r="B84" s="83" t="s">
        <v>18</v>
      </c>
      <c r="C84" s="83" t="s">
        <v>19</v>
      </c>
      <c r="D84" s="85">
        <v>357011</v>
      </c>
      <c r="E84" s="115" t="s">
        <v>166</v>
      </c>
      <c r="F84" s="113" t="s">
        <v>31</v>
      </c>
      <c r="G84" s="83" t="s">
        <v>159</v>
      </c>
      <c r="H84" s="83" t="s">
        <v>160</v>
      </c>
      <c r="I84" s="83" t="s">
        <v>24</v>
      </c>
      <c r="J84" s="119" t="s">
        <v>167</v>
      </c>
      <c r="K84" s="86" t="s">
        <v>168</v>
      </c>
      <c r="L84" s="116">
        <v>45078</v>
      </c>
      <c r="M84" s="116">
        <v>45291</v>
      </c>
      <c r="N84" s="87">
        <v>998963</v>
      </c>
      <c r="O84" s="87">
        <v>0</v>
      </c>
      <c r="P84" s="87">
        <v>142709</v>
      </c>
      <c r="Q84" s="87">
        <v>428127</v>
      </c>
      <c r="R84" s="87">
        <v>428127</v>
      </c>
      <c r="XEU84" s="139"/>
      <c r="XEV84" s="139"/>
      <c r="XEW84" s="139"/>
      <c r="XEX84" s="139"/>
    </row>
    <row r="85" spans="1:18 16375:16378" s="141" customFormat="1" ht="20.100000000000001" customHeight="1">
      <c r="A85" s="80">
        <v>1030000183</v>
      </c>
      <c r="B85" s="80" t="s">
        <v>18</v>
      </c>
      <c r="C85" s="80" t="s">
        <v>93</v>
      </c>
      <c r="D85" s="59">
        <v>314011</v>
      </c>
      <c r="E85" s="58" t="s">
        <v>169</v>
      </c>
      <c r="F85" s="95" t="s">
        <v>170</v>
      </c>
      <c r="G85" s="80" t="s">
        <v>171</v>
      </c>
      <c r="H85" s="80">
        <v>17</v>
      </c>
      <c r="I85" s="80" t="s">
        <v>24</v>
      </c>
      <c r="J85" s="127" t="s">
        <v>172</v>
      </c>
      <c r="K85" s="60" t="s">
        <v>173</v>
      </c>
      <c r="L85" s="106">
        <v>45108</v>
      </c>
      <c r="M85" s="106">
        <v>45291</v>
      </c>
      <c r="N85" s="61">
        <v>30963.599999999999</v>
      </c>
      <c r="O85" s="61">
        <v>0</v>
      </c>
      <c r="P85" s="61">
        <v>0</v>
      </c>
      <c r="Q85" s="61">
        <v>2577.9899999999998</v>
      </c>
      <c r="R85" s="151">
        <v>2577.9899999999998</v>
      </c>
    </row>
    <row r="86" spans="1:18 16375:16378" ht="20.100000000000001" hidden="1" customHeight="1">
      <c r="A86" s="45" t="s">
        <v>49</v>
      </c>
      <c r="B86" s="45" t="s">
        <v>18</v>
      </c>
      <c r="C86" s="78" t="s">
        <v>50</v>
      </c>
      <c r="D86" s="46">
        <v>515012</v>
      </c>
      <c r="E86" s="82" t="s">
        <v>174</v>
      </c>
      <c r="F86" s="99" t="s">
        <v>175</v>
      </c>
      <c r="G86" s="78" t="s">
        <v>159</v>
      </c>
      <c r="H86" s="78" t="s">
        <v>160</v>
      </c>
      <c r="I86" s="78" t="s">
        <v>24</v>
      </c>
      <c r="J86" s="125" t="s">
        <v>176</v>
      </c>
      <c r="K86" s="47" t="s">
        <v>177</v>
      </c>
      <c r="L86" s="91">
        <v>45114</v>
      </c>
      <c r="M86" s="91">
        <v>45145</v>
      </c>
      <c r="N86" s="48">
        <v>404821.43999999994</v>
      </c>
      <c r="O86" s="48">
        <v>0</v>
      </c>
      <c r="P86" s="48">
        <v>0</v>
      </c>
      <c r="Q86" s="48">
        <v>404821.43999999994</v>
      </c>
      <c r="R86" s="149">
        <v>0</v>
      </c>
    </row>
    <row r="87" spans="1:18 16375:16378" ht="20.100000000000001" hidden="1" customHeight="1">
      <c r="A87" s="45" t="s">
        <v>49</v>
      </c>
      <c r="B87" s="45" t="s">
        <v>18</v>
      </c>
      <c r="C87" s="45" t="s">
        <v>50</v>
      </c>
      <c r="D87" s="45">
        <v>515011</v>
      </c>
      <c r="E87" s="45" t="s">
        <v>174</v>
      </c>
      <c r="F87" s="47" t="s">
        <v>175</v>
      </c>
      <c r="G87" s="45" t="s">
        <v>159</v>
      </c>
      <c r="H87" s="45" t="s">
        <v>160</v>
      </c>
      <c r="I87" s="45" t="s">
        <v>24</v>
      </c>
      <c r="J87" s="125" t="s">
        <v>178</v>
      </c>
      <c r="K87" s="47" t="s">
        <v>177</v>
      </c>
      <c r="L87" s="91">
        <v>45114</v>
      </c>
      <c r="M87" s="91">
        <v>45145</v>
      </c>
      <c r="N87" s="90">
        <v>44308.52</v>
      </c>
      <c r="O87" s="48">
        <v>0</v>
      </c>
      <c r="P87" s="48">
        <v>0</v>
      </c>
      <c r="Q87" s="48">
        <v>44308.52</v>
      </c>
      <c r="R87" s="149">
        <v>0</v>
      </c>
    </row>
    <row r="88" spans="1:18 16375:16378" s="141" customFormat="1" ht="20.100000000000001" hidden="1" customHeight="1">
      <c r="A88" s="45" t="s">
        <v>51</v>
      </c>
      <c r="B88" s="115" t="s">
        <v>52</v>
      </c>
      <c r="C88" s="45" t="s">
        <v>53</v>
      </c>
      <c r="D88" s="45">
        <v>515011</v>
      </c>
      <c r="E88" s="45" t="s">
        <v>174</v>
      </c>
      <c r="F88" s="47" t="s">
        <v>175</v>
      </c>
      <c r="G88" s="45" t="s">
        <v>159</v>
      </c>
      <c r="H88" s="45" t="s">
        <v>160</v>
      </c>
      <c r="I88" s="45" t="s">
        <v>24</v>
      </c>
      <c r="J88" s="125" t="s">
        <v>178</v>
      </c>
      <c r="K88" s="47" t="s">
        <v>177</v>
      </c>
      <c r="L88" s="91">
        <v>45114</v>
      </c>
      <c r="M88" s="91">
        <v>45145</v>
      </c>
      <c r="N88" s="90">
        <v>20074.96</v>
      </c>
      <c r="O88" s="48">
        <v>0</v>
      </c>
      <c r="P88" s="48">
        <v>0</v>
      </c>
      <c r="Q88" s="48">
        <v>20074.96</v>
      </c>
      <c r="R88" s="149">
        <v>0</v>
      </c>
    </row>
    <row r="89" spans="1:18 16375:16378" s="141" customFormat="1" ht="20.100000000000001" hidden="1" customHeight="1">
      <c r="A89" s="45" t="s">
        <v>54</v>
      </c>
      <c r="B89" s="45" t="s">
        <v>55</v>
      </c>
      <c r="C89" s="45" t="s">
        <v>56</v>
      </c>
      <c r="D89" s="45">
        <v>515011</v>
      </c>
      <c r="E89" s="45" t="s">
        <v>174</v>
      </c>
      <c r="F89" s="47" t="s">
        <v>175</v>
      </c>
      <c r="G89" s="45" t="s">
        <v>159</v>
      </c>
      <c r="H89" s="45" t="s">
        <v>160</v>
      </c>
      <c r="I89" s="45" t="s">
        <v>24</v>
      </c>
      <c r="J89" s="125" t="s">
        <v>178</v>
      </c>
      <c r="K89" s="47" t="s">
        <v>177</v>
      </c>
      <c r="L89" s="91">
        <v>45114</v>
      </c>
      <c r="M89" s="91">
        <v>45145</v>
      </c>
      <c r="N89" s="90">
        <v>59156.52</v>
      </c>
      <c r="O89" s="48">
        <v>0</v>
      </c>
      <c r="P89" s="48">
        <v>0</v>
      </c>
      <c r="Q89" s="48">
        <v>59156.52</v>
      </c>
      <c r="R89" s="149">
        <v>0</v>
      </c>
    </row>
    <row r="90" spans="1:18 16375:16378" s="141" customFormat="1" ht="20.100000000000001" hidden="1" customHeight="1">
      <c r="A90" s="45" t="s">
        <v>42</v>
      </c>
      <c r="B90" s="45" t="s">
        <v>62</v>
      </c>
      <c r="C90" s="45" t="s">
        <v>63</v>
      </c>
      <c r="D90" s="45">
        <v>515011</v>
      </c>
      <c r="E90" s="45" t="s">
        <v>174</v>
      </c>
      <c r="F90" s="47" t="s">
        <v>175</v>
      </c>
      <c r="G90" s="45" t="s">
        <v>159</v>
      </c>
      <c r="H90" s="45" t="s">
        <v>160</v>
      </c>
      <c r="I90" s="45" t="s">
        <v>24</v>
      </c>
      <c r="J90" s="125" t="s">
        <v>178</v>
      </c>
      <c r="K90" s="47" t="s">
        <v>177</v>
      </c>
      <c r="L90" s="91">
        <v>45114</v>
      </c>
      <c r="M90" s="91">
        <v>45145</v>
      </c>
      <c r="N90" s="90">
        <v>101500</v>
      </c>
      <c r="O90" s="48">
        <v>0</v>
      </c>
      <c r="P90" s="48">
        <v>0</v>
      </c>
      <c r="Q90" s="48">
        <v>101500</v>
      </c>
      <c r="R90" s="149">
        <v>0</v>
      </c>
    </row>
    <row r="91" spans="1:18 16375:16378" s="141" customFormat="1" ht="20.100000000000001" hidden="1" customHeight="1">
      <c r="A91" s="45" t="s">
        <v>51</v>
      </c>
      <c r="B91" s="45" t="s">
        <v>52</v>
      </c>
      <c r="C91" s="78" t="s">
        <v>53</v>
      </c>
      <c r="D91" s="46">
        <v>515013</v>
      </c>
      <c r="E91" s="82" t="s">
        <v>179</v>
      </c>
      <c r="F91" s="99" t="s">
        <v>175</v>
      </c>
      <c r="G91" s="78" t="s">
        <v>159</v>
      </c>
      <c r="H91" s="78" t="s">
        <v>160</v>
      </c>
      <c r="I91" s="78" t="s">
        <v>24</v>
      </c>
      <c r="J91" s="125" t="s">
        <v>176</v>
      </c>
      <c r="K91" s="47" t="s">
        <v>177</v>
      </c>
      <c r="L91" s="91">
        <v>45114</v>
      </c>
      <c r="M91" s="91">
        <v>45145</v>
      </c>
      <c r="N91" s="48">
        <v>560361.19999999995</v>
      </c>
      <c r="O91" s="48">
        <v>0</v>
      </c>
      <c r="P91" s="48">
        <v>0</v>
      </c>
      <c r="Q91" s="48">
        <v>560361.19999999995</v>
      </c>
      <c r="R91" s="149">
        <v>0</v>
      </c>
    </row>
    <row r="92" spans="1:18 16375:16378" s="141" customFormat="1" ht="20.100000000000001" hidden="1" customHeight="1">
      <c r="A92" s="45" t="s">
        <v>54</v>
      </c>
      <c r="B92" s="45" t="s">
        <v>55</v>
      </c>
      <c r="C92" s="78" t="s">
        <v>56</v>
      </c>
      <c r="D92" s="46">
        <v>515014</v>
      </c>
      <c r="E92" s="82" t="s">
        <v>180</v>
      </c>
      <c r="F92" s="113" t="s">
        <v>175</v>
      </c>
      <c r="G92" s="78" t="s">
        <v>159</v>
      </c>
      <c r="H92" s="78" t="s">
        <v>160</v>
      </c>
      <c r="I92" s="78" t="s">
        <v>24</v>
      </c>
      <c r="J92" s="125" t="s">
        <v>176</v>
      </c>
      <c r="K92" s="47" t="s">
        <v>177</v>
      </c>
      <c r="L92" s="91">
        <v>45114</v>
      </c>
      <c r="M92" s="91">
        <v>45145</v>
      </c>
      <c r="N92" s="48">
        <v>25518.839999999997</v>
      </c>
      <c r="O92" s="48">
        <v>0</v>
      </c>
      <c r="P92" s="48">
        <v>0</v>
      </c>
      <c r="Q92" s="48">
        <v>25518.839999999997</v>
      </c>
      <c r="R92" s="149">
        <v>0</v>
      </c>
    </row>
    <row r="93" spans="1:18 16375:16378" s="141" customFormat="1" ht="20.100000000000001" hidden="1" customHeight="1">
      <c r="A93" s="45" t="s">
        <v>57</v>
      </c>
      <c r="B93" s="45" t="s">
        <v>58</v>
      </c>
      <c r="C93" s="78" t="s">
        <v>59</v>
      </c>
      <c r="D93" s="46">
        <v>515015</v>
      </c>
      <c r="E93" s="82" t="s">
        <v>181</v>
      </c>
      <c r="F93" s="99" t="s">
        <v>175</v>
      </c>
      <c r="G93" s="78" t="s">
        <v>159</v>
      </c>
      <c r="H93" s="78" t="s">
        <v>160</v>
      </c>
      <c r="I93" s="78" t="s">
        <v>24</v>
      </c>
      <c r="J93" s="125" t="s">
        <v>176</v>
      </c>
      <c r="K93" s="47" t="s">
        <v>177</v>
      </c>
      <c r="L93" s="91">
        <v>45114</v>
      </c>
      <c r="M93" s="91">
        <v>45145</v>
      </c>
      <c r="N93" s="48">
        <v>351462.6</v>
      </c>
      <c r="O93" s="48">
        <v>0</v>
      </c>
      <c r="P93" s="48">
        <v>0</v>
      </c>
      <c r="Q93" s="48">
        <v>351462.6</v>
      </c>
      <c r="R93" s="149">
        <v>0</v>
      </c>
    </row>
    <row r="94" spans="1:18 16375:16378" s="141" customFormat="1" ht="20.100000000000001" customHeight="1">
      <c r="A94" s="80">
        <v>1030000183</v>
      </c>
      <c r="B94" s="80" t="s">
        <v>18</v>
      </c>
      <c r="C94" s="80" t="s">
        <v>19</v>
      </c>
      <c r="D94" s="59">
        <v>314011</v>
      </c>
      <c r="E94" s="58" t="s">
        <v>182</v>
      </c>
      <c r="F94" s="95" t="s">
        <v>170</v>
      </c>
      <c r="G94" s="80" t="s">
        <v>171</v>
      </c>
      <c r="H94" s="80">
        <v>17</v>
      </c>
      <c r="I94" s="80" t="s">
        <v>24</v>
      </c>
      <c r="J94" s="127" t="s">
        <v>172</v>
      </c>
      <c r="K94" s="60" t="s">
        <v>183</v>
      </c>
      <c r="L94" s="106">
        <v>45108</v>
      </c>
      <c r="M94" s="106">
        <v>45291</v>
      </c>
      <c r="N94" s="61">
        <v>185916.18</v>
      </c>
      <c r="O94" s="61">
        <v>0</v>
      </c>
      <c r="P94" s="61">
        <v>0</v>
      </c>
      <c r="Q94" s="61">
        <v>15493.02</v>
      </c>
      <c r="R94" s="151">
        <v>15493.02</v>
      </c>
    </row>
    <row r="95" spans="1:18 16375:16378" s="141" customFormat="1" ht="20.100000000000001" hidden="1" customHeight="1">
      <c r="A95" s="45" t="s">
        <v>42</v>
      </c>
      <c r="B95" s="45" t="s">
        <v>62</v>
      </c>
      <c r="C95" s="78" t="s">
        <v>63</v>
      </c>
      <c r="D95" s="46">
        <v>515017</v>
      </c>
      <c r="E95" s="82" t="s">
        <v>184</v>
      </c>
      <c r="F95" s="99" t="s">
        <v>175</v>
      </c>
      <c r="G95" s="78" t="s">
        <v>159</v>
      </c>
      <c r="H95" s="78" t="s">
        <v>160</v>
      </c>
      <c r="I95" s="78" t="s">
        <v>24</v>
      </c>
      <c r="J95" s="125" t="s">
        <v>176</v>
      </c>
      <c r="K95" s="47" t="s">
        <v>177</v>
      </c>
      <c r="L95" s="91">
        <v>45114</v>
      </c>
      <c r="M95" s="91">
        <v>45145</v>
      </c>
      <c r="N95" s="90">
        <v>914035.91999999993</v>
      </c>
      <c r="O95" s="48">
        <v>0</v>
      </c>
      <c r="P95" s="48">
        <v>0</v>
      </c>
      <c r="Q95" s="48">
        <v>914035.91999999993</v>
      </c>
      <c r="R95" s="149">
        <v>0</v>
      </c>
    </row>
    <row r="96" spans="1:18 16375:16378" s="141" customFormat="1" ht="20.100000000000001" customHeight="1">
      <c r="A96" s="80">
        <v>1030000183</v>
      </c>
      <c r="B96" s="80" t="s">
        <v>18</v>
      </c>
      <c r="C96" s="80" t="s">
        <v>93</v>
      </c>
      <c r="D96" s="59">
        <v>541011</v>
      </c>
      <c r="E96" s="58" t="s">
        <v>185</v>
      </c>
      <c r="F96" s="95" t="s">
        <v>186</v>
      </c>
      <c r="G96" s="80" t="s">
        <v>171</v>
      </c>
      <c r="H96" s="80" t="s">
        <v>187</v>
      </c>
      <c r="I96" s="80" t="s">
        <v>24</v>
      </c>
      <c r="J96" s="127" t="s">
        <v>188</v>
      </c>
      <c r="K96" s="60" t="s">
        <v>189</v>
      </c>
      <c r="L96" s="106">
        <v>45219</v>
      </c>
      <c r="M96" s="106">
        <v>45230</v>
      </c>
      <c r="N96" s="61">
        <v>2922968</v>
      </c>
      <c r="O96" s="61">
        <v>0</v>
      </c>
      <c r="P96" s="61">
        <v>0</v>
      </c>
      <c r="Q96" s="61">
        <v>0</v>
      </c>
      <c r="R96" s="151">
        <v>2922968</v>
      </c>
    </row>
    <row r="97" spans="1:18" s="141" customFormat="1" ht="20.100000000000001" hidden="1" customHeight="1">
      <c r="A97" s="45" t="s">
        <v>51</v>
      </c>
      <c r="B97" s="45" t="s">
        <v>52</v>
      </c>
      <c r="C97" s="45" t="s">
        <v>53</v>
      </c>
      <c r="D97" s="45">
        <v>515011</v>
      </c>
      <c r="E97" s="45" t="s">
        <v>190</v>
      </c>
      <c r="F97" s="47" t="s">
        <v>175</v>
      </c>
      <c r="G97" s="45" t="s">
        <v>159</v>
      </c>
      <c r="H97" s="45" t="s">
        <v>160</v>
      </c>
      <c r="I97" s="45" t="s">
        <v>24</v>
      </c>
      <c r="J97" s="125" t="s">
        <v>191</v>
      </c>
      <c r="K97" s="47" t="s">
        <v>36</v>
      </c>
      <c r="L97" s="91">
        <v>45114</v>
      </c>
      <c r="M97" s="91">
        <v>45145</v>
      </c>
      <c r="N97" s="90">
        <f>22858.03-N98</f>
        <v>20219.469999999998</v>
      </c>
      <c r="O97" s="48">
        <v>0</v>
      </c>
      <c r="P97" s="48">
        <v>0</v>
      </c>
      <c r="Q97" s="48">
        <f>22858.03-Q98</f>
        <v>20219.469999999998</v>
      </c>
      <c r="R97" s="149">
        <v>0</v>
      </c>
    </row>
    <row r="98" spans="1:18" s="141" customFormat="1" ht="20.100000000000001" hidden="1" customHeight="1">
      <c r="A98" s="45" t="s">
        <v>42</v>
      </c>
      <c r="B98" s="45" t="s">
        <v>62</v>
      </c>
      <c r="C98" s="45" t="s">
        <v>63</v>
      </c>
      <c r="D98" s="45">
        <v>515011</v>
      </c>
      <c r="E98" s="45" t="s">
        <v>190</v>
      </c>
      <c r="F98" s="47" t="s">
        <v>175</v>
      </c>
      <c r="G98" s="45" t="s">
        <v>159</v>
      </c>
      <c r="H98" s="45" t="s">
        <v>160</v>
      </c>
      <c r="I98" s="45" t="s">
        <v>24</v>
      </c>
      <c r="J98" s="125" t="s">
        <v>191</v>
      </c>
      <c r="K98" s="47" t="s">
        <v>36</v>
      </c>
      <c r="L98" s="91">
        <v>45114</v>
      </c>
      <c r="M98" s="91">
        <v>45145</v>
      </c>
      <c r="N98" s="90">
        <v>2638.56</v>
      </c>
      <c r="O98" s="48">
        <v>0</v>
      </c>
      <c r="P98" s="48">
        <v>0</v>
      </c>
      <c r="Q98" s="48">
        <v>2638.56</v>
      </c>
      <c r="R98" s="149">
        <v>0</v>
      </c>
    </row>
    <row r="99" spans="1:18" s="141" customFormat="1" ht="20.100000000000001" customHeight="1">
      <c r="A99" s="80">
        <v>1030000183</v>
      </c>
      <c r="B99" s="80" t="s">
        <v>18</v>
      </c>
      <c r="C99" s="80" t="s">
        <v>93</v>
      </c>
      <c r="D99" s="59">
        <v>541011</v>
      </c>
      <c r="E99" s="58" t="s">
        <v>192</v>
      </c>
      <c r="F99" s="95" t="s">
        <v>186</v>
      </c>
      <c r="G99" s="80" t="s">
        <v>171</v>
      </c>
      <c r="H99" s="80" t="s">
        <v>187</v>
      </c>
      <c r="I99" s="80" t="s">
        <v>24</v>
      </c>
      <c r="J99" s="127" t="s">
        <v>188</v>
      </c>
      <c r="K99" s="60" t="s">
        <v>193</v>
      </c>
      <c r="L99" s="106">
        <v>45219</v>
      </c>
      <c r="M99" s="106">
        <v>45230</v>
      </c>
      <c r="N99" s="61">
        <v>1235231.8</v>
      </c>
      <c r="O99" s="61">
        <v>0</v>
      </c>
      <c r="P99" s="61">
        <v>0</v>
      </c>
      <c r="Q99" s="61">
        <v>0</v>
      </c>
      <c r="R99" s="151">
        <v>1235231.8</v>
      </c>
    </row>
    <row r="100" spans="1:18" s="141" customFormat="1" ht="20.100000000000001" customHeight="1">
      <c r="A100" s="80">
        <v>1030000183</v>
      </c>
      <c r="B100" s="80" t="s">
        <v>18</v>
      </c>
      <c r="C100" s="80" t="s">
        <v>93</v>
      </c>
      <c r="D100" s="59">
        <v>541011</v>
      </c>
      <c r="E100" s="58" t="s">
        <v>194</v>
      </c>
      <c r="F100" s="95" t="s">
        <v>186</v>
      </c>
      <c r="G100" s="80" t="s">
        <v>171</v>
      </c>
      <c r="H100" s="80" t="s">
        <v>187</v>
      </c>
      <c r="I100" s="80" t="s">
        <v>24</v>
      </c>
      <c r="J100" s="127" t="s">
        <v>188</v>
      </c>
      <c r="K100" s="60" t="s">
        <v>195</v>
      </c>
      <c r="L100" s="106">
        <v>45219</v>
      </c>
      <c r="M100" s="106">
        <v>45230</v>
      </c>
      <c r="N100" s="61">
        <v>2533040.96</v>
      </c>
      <c r="O100" s="61">
        <v>0</v>
      </c>
      <c r="P100" s="61">
        <v>0</v>
      </c>
      <c r="Q100" s="61">
        <v>0</v>
      </c>
      <c r="R100" s="151">
        <v>2533040.96</v>
      </c>
    </row>
    <row r="101" spans="1:18" s="141" customFormat="1" ht="20.100000000000001" hidden="1" customHeight="1">
      <c r="A101" s="78">
        <v>1030000282</v>
      </c>
      <c r="B101" s="78" t="s">
        <v>61</v>
      </c>
      <c r="C101" s="78" t="s">
        <v>124</v>
      </c>
      <c r="D101" s="46">
        <v>381011</v>
      </c>
      <c r="E101" s="45" t="s">
        <v>196</v>
      </c>
      <c r="F101" s="99" t="s">
        <v>133</v>
      </c>
      <c r="G101" s="78" t="s">
        <v>159</v>
      </c>
      <c r="H101" s="78" t="s">
        <v>160</v>
      </c>
      <c r="I101" s="78" t="s">
        <v>24</v>
      </c>
      <c r="J101" s="125" t="s">
        <v>197</v>
      </c>
      <c r="K101" s="47" t="s">
        <v>198</v>
      </c>
      <c r="L101" s="91">
        <v>45155</v>
      </c>
      <c r="M101" s="91">
        <v>45187</v>
      </c>
      <c r="N101" s="48">
        <v>2070599.9999999998</v>
      </c>
      <c r="O101" s="48">
        <v>0</v>
      </c>
      <c r="P101" s="48">
        <v>0</v>
      </c>
      <c r="Q101" s="48">
        <v>2070599.9999999998</v>
      </c>
      <c r="R101" s="149">
        <v>0</v>
      </c>
    </row>
    <row r="102" spans="1:18" s="141" customFormat="1" ht="20.100000000000001" hidden="1" customHeight="1">
      <c r="A102" s="78">
        <v>1030000282</v>
      </c>
      <c r="B102" s="78" t="s">
        <v>61</v>
      </c>
      <c r="C102" s="78" t="s">
        <v>124</v>
      </c>
      <c r="D102" s="46">
        <v>381011</v>
      </c>
      <c r="E102" s="45" t="s">
        <v>199</v>
      </c>
      <c r="F102" s="99" t="s">
        <v>133</v>
      </c>
      <c r="G102" s="78" t="s">
        <v>159</v>
      </c>
      <c r="H102" s="78" t="s">
        <v>160</v>
      </c>
      <c r="I102" s="78" t="s">
        <v>24</v>
      </c>
      <c r="J102" s="125" t="s">
        <v>200</v>
      </c>
      <c r="K102" s="47" t="s">
        <v>201</v>
      </c>
      <c r="L102" s="91">
        <v>45155</v>
      </c>
      <c r="M102" s="91">
        <v>45187</v>
      </c>
      <c r="N102" s="48">
        <v>609000</v>
      </c>
      <c r="O102" s="48">
        <v>0</v>
      </c>
      <c r="P102" s="48">
        <v>0</v>
      </c>
      <c r="Q102" s="48">
        <v>609000</v>
      </c>
      <c r="R102" s="149">
        <v>0</v>
      </c>
    </row>
    <row r="103" spans="1:18" s="141" customFormat="1" ht="20.100000000000001" hidden="1" customHeight="1">
      <c r="A103" s="78">
        <v>1030000282</v>
      </c>
      <c r="B103" s="78" t="s">
        <v>61</v>
      </c>
      <c r="C103" s="78" t="s">
        <v>124</v>
      </c>
      <c r="D103" s="46">
        <v>381011</v>
      </c>
      <c r="E103" s="45" t="s">
        <v>202</v>
      </c>
      <c r="F103" s="99" t="s">
        <v>133</v>
      </c>
      <c r="G103" s="78" t="s">
        <v>159</v>
      </c>
      <c r="H103" s="78" t="s">
        <v>160</v>
      </c>
      <c r="I103" s="78" t="s">
        <v>24</v>
      </c>
      <c r="J103" s="125" t="s">
        <v>203</v>
      </c>
      <c r="K103" s="47" t="s">
        <v>201</v>
      </c>
      <c r="L103" s="91">
        <v>45155</v>
      </c>
      <c r="M103" s="91">
        <v>45187</v>
      </c>
      <c r="N103" s="48">
        <v>295800</v>
      </c>
      <c r="O103" s="48">
        <v>0</v>
      </c>
      <c r="P103" s="48">
        <v>0</v>
      </c>
      <c r="Q103" s="48">
        <v>295800</v>
      </c>
      <c r="R103" s="149">
        <v>0</v>
      </c>
    </row>
    <row r="104" spans="1:18" s="141" customFormat="1" ht="20.100000000000001" customHeight="1">
      <c r="A104" s="65">
        <v>1030000183</v>
      </c>
      <c r="B104" s="65" t="s">
        <v>18</v>
      </c>
      <c r="C104" s="65" t="s">
        <v>19</v>
      </c>
      <c r="D104" s="64">
        <v>515011</v>
      </c>
      <c r="E104" s="63" t="s">
        <v>204</v>
      </c>
      <c r="F104" s="101" t="s">
        <v>175</v>
      </c>
      <c r="G104" s="65" t="s">
        <v>205</v>
      </c>
      <c r="H104" s="65" t="s">
        <v>206</v>
      </c>
      <c r="I104" s="65" t="s">
        <v>207</v>
      </c>
      <c r="J104" s="128" t="s">
        <v>208</v>
      </c>
      <c r="K104" s="66" t="s">
        <v>209</v>
      </c>
      <c r="L104" s="111">
        <v>45152</v>
      </c>
      <c r="M104" s="111">
        <v>45242</v>
      </c>
      <c r="N104" s="67">
        <v>445042.99</v>
      </c>
      <c r="O104" s="67">
        <v>0</v>
      </c>
      <c r="P104" s="67">
        <v>0</v>
      </c>
      <c r="Q104" s="67">
        <v>0</v>
      </c>
      <c r="R104" s="152">
        <v>445042.99</v>
      </c>
    </row>
    <row r="105" spans="1:18" s="141" customFormat="1" ht="20.100000000000001" customHeight="1">
      <c r="A105" s="42">
        <v>1030000282</v>
      </c>
      <c r="B105" s="42" t="s">
        <v>61</v>
      </c>
      <c r="C105" s="42" t="s">
        <v>124</v>
      </c>
      <c r="D105" s="41">
        <v>338011</v>
      </c>
      <c r="E105" s="40" t="s">
        <v>210</v>
      </c>
      <c r="F105" s="97" t="s">
        <v>39</v>
      </c>
      <c r="G105" s="42" t="s">
        <v>22</v>
      </c>
      <c r="H105" s="42" t="s">
        <v>23</v>
      </c>
      <c r="I105" s="42" t="s">
        <v>24</v>
      </c>
      <c r="J105" s="121" t="s">
        <v>211</v>
      </c>
      <c r="K105" s="43" t="s">
        <v>212</v>
      </c>
      <c r="L105" s="108">
        <v>45122</v>
      </c>
      <c r="M105" s="108">
        <v>45291</v>
      </c>
      <c r="N105" s="44">
        <v>310376.03000000003</v>
      </c>
      <c r="O105" s="44">
        <v>0</v>
      </c>
      <c r="P105" s="44">
        <v>0</v>
      </c>
      <c r="Q105" s="44">
        <v>147161</v>
      </c>
      <c r="R105" s="146">
        <v>163215.03</v>
      </c>
    </row>
    <row r="106" spans="1:18" s="141" customFormat="1" ht="20.100000000000001" customHeight="1">
      <c r="A106" s="78">
        <v>1030000282</v>
      </c>
      <c r="B106" s="78" t="s">
        <v>61</v>
      </c>
      <c r="C106" s="78" t="s">
        <v>124</v>
      </c>
      <c r="D106" s="46">
        <v>381011</v>
      </c>
      <c r="E106" s="45" t="s">
        <v>213</v>
      </c>
      <c r="F106" s="99" t="s">
        <v>133</v>
      </c>
      <c r="G106" s="78" t="s">
        <v>159</v>
      </c>
      <c r="H106" s="78" t="s">
        <v>160</v>
      </c>
      <c r="I106" s="78" t="s">
        <v>24</v>
      </c>
      <c r="J106" s="125" t="s">
        <v>214</v>
      </c>
      <c r="K106" s="47" t="s">
        <v>201</v>
      </c>
      <c r="L106" s="91">
        <v>45092</v>
      </c>
      <c r="M106" s="91">
        <v>45291</v>
      </c>
      <c r="N106" s="48">
        <v>2508592.7999999998</v>
      </c>
      <c r="O106" s="48">
        <v>0</v>
      </c>
      <c r="P106" s="48">
        <v>0</v>
      </c>
      <c r="Q106" s="48">
        <v>310000</v>
      </c>
      <c r="R106" s="149">
        <v>919623.2</v>
      </c>
    </row>
    <row r="107" spans="1:18" ht="20.100000000000001" customHeight="1">
      <c r="A107" s="78">
        <v>1030001700</v>
      </c>
      <c r="B107" s="78" t="s">
        <v>52</v>
      </c>
      <c r="C107" s="78" t="s">
        <v>53</v>
      </c>
      <c r="D107" s="46">
        <v>366011</v>
      </c>
      <c r="E107" s="45" t="s">
        <v>184</v>
      </c>
      <c r="F107" s="99" t="s">
        <v>215</v>
      </c>
      <c r="G107" s="78" t="s">
        <v>159</v>
      </c>
      <c r="H107" s="78" t="s">
        <v>160</v>
      </c>
      <c r="I107" s="78" t="s">
        <v>24</v>
      </c>
      <c r="J107" s="125" t="s">
        <v>216</v>
      </c>
      <c r="K107" s="47" t="s">
        <v>217</v>
      </c>
      <c r="L107" s="91">
        <v>45061</v>
      </c>
      <c r="M107" s="91">
        <v>45291</v>
      </c>
      <c r="N107" s="48">
        <v>7200000</v>
      </c>
      <c r="O107" s="48">
        <v>0</v>
      </c>
      <c r="P107" s="48">
        <v>1440000</v>
      </c>
      <c r="Q107" s="48">
        <v>2880000</v>
      </c>
      <c r="R107" s="149">
        <v>2880000</v>
      </c>
    </row>
    <row r="108" spans="1:18" ht="20.100000000000001" customHeight="1">
      <c r="A108" s="70">
        <v>1030001700</v>
      </c>
      <c r="B108" s="70" t="s">
        <v>52</v>
      </c>
      <c r="C108" s="70" t="s">
        <v>53</v>
      </c>
      <c r="D108" s="69">
        <v>361011</v>
      </c>
      <c r="E108" s="68" t="s">
        <v>218</v>
      </c>
      <c r="F108" s="100" t="s">
        <v>219</v>
      </c>
      <c r="G108" s="70" t="s">
        <v>22</v>
      </c>
      <c r="H108" s="70" t="s">
        <v>220</v>
      </c>
      <c r="I108" s="70" t="s">
        <v>24</v>
      </c>
      <c r="J108" s="129" t="s">
        <v>221</v>
      </c>
      <c r="K108" s="71" t="s">
        <v>222</v>
      </c>
      <c r="L108" s="110">
        <v>45078</v>
      </c>
      <c r="M108" s="110">
        <v>45291</v>
      </c>
      <c r="N108" s="72">
        <v>3600000</v>
      </c>
      <c r="O108" s="72">
        <v>0</v>
      </c>
      <c r="P108" s="72">
        <v>900000</v>
      </c>
      <c r="Q108" s="72">
        <v>1350000</v>
      </c>
      <c r="R108" s="153">
        <v>1350000</v>
      </c>
    </row>
    <row r="109" spans="1:18" ht="20.100000000000001" customHeight="1">
      <c r="A109" s="42">
        <v>1030001700</v>
      </c>
      <c r="B109" s="42" t="s">
        <v>52</v>
      </c>
      <c r="C109" s="42" t="s">
        <v>53</v>
      </c>
      <c r="D109" s="41">
        <v>361011</v>
      </c>
      <c r="E109" s="40" t="s">
        <v>223</v>
      </c>
      <c r="F109" s="97" t="s">
        <v>219</v>
      </c>
      <c r="G109" s="42" t="s">
        <v>22</v>
      </c>
      <c r="H109" s="42" t="s">
        <v>23</v>
      </c>
      <c r="I109" s="42" t="s">
        <v>24</v>
      </c>
      <c r="J109" s="121" t="s">
        <v>224</v>
      </c>
      <c r="K109" s="43" t="s">
        <v>225</v>
      </c>
      <c r="L109" s="108">
        <v>45122</v>
      </c>
      <c r="M109" s="108">
        <v>45230</v>
      </c>
      <c r="N109" s="44">
        <v>471331.2</v>
      </c>
      <c r="O109" s="44">
        <v>0</v>
      </c>
      <c r="P109" s="44">
        <v>0</v>
      </c>
      <c r="Q109" s="44">
        <v>329931.84000000003</v>
      </c>
      <c r="R109" s="146">
        <v>141399.35999999999</v>
      </c>
    </row>
    <row r="110" spans="1:18" ht="20.100000000000001" customHeight="1">
      <c r="A110" s="70">
        <v>1030001700</v>
      </c>
      <c r="B110" s="70" t="s">
        <v>52</v>
      </c>
      <c r="C110" s="70" t="s">
        <v>53</v>
      </c>
      <c r="D110" s="69">
        <v>361011</v>
      </c>
      <c r="E110" s="68" t="s">
        <v>226</v>
      </c>
      <c r="F110" s="100" t="s">
        <v>219</v>
      </c>
      <c r="G110" s="70" t="s">
        <v>22</v>
      </c>
      <c r="H110" s="70" t="s">
        <v>220</v>
      </c>
      <c r="I110" s="70" t="s">
        <v>24</v>
      </c>
      <c r="J110" s="129" t="s">
        <v>227</v>
      </c>
      <c r="K110" s="71" t="s">
        <v>228</v>
      </c>
      <c r="L110" s="110">
        <v>45092</v>
      </c>
      <c r="M110" s="110">
        <v>45291</v>
      </c>
      <c r="N110" s="72">
        <v>2000000</v>
      </c>
      <c r="O110" s="72">
        <v>0</v>
      </c>
      <c r="P110" s="72">
        <v>500000</v>
      </c>
      <c r="Q110" s="72">
        <v>750000</v>
      </c>
      <c r="R110" s="153">
        <v>750000</v>
      </c>
    </row>
    <row r="111" spans="1:18" ht="20.100000000000001" customHeight="1">
      <c r="A111" s="75">
        <v>1030001700</v>
      </c>
      <c r="B111" s="42" t="s">
        <v>52</v>
      </c>
      <c r="C111" s="75" t="s">
        <v>53</v>
      </c>
      <c r="D111" s="74">
        <v>361011</v>
      </c>
      <c r="E111" s="73" t="s">
        <v>229</v>
      </c>
      <c r="F111" s="97" t="s">
        <v>219</v>
      </c>
      <c r="G111" s="42" t="s">
        <v>22</v>
      </c>
      <c r="H111" s="42" t="s">
        <v>23</v>
      </c>
      <c r="I111" s="75" t="s">
        <v>24</v>
      </c>
      <c r="J111" s="118" t="s">
        <v>230</v>
      </c>
      <c r="K111" s="76" t="s">
        <v>231</v>
      </c>
      <c r="L111" s="105">
        <v>45156</v>
      </c>
      <c r="M111" s="105">
        <v>45291</v>
      </c>
      <c r="N111" s="77">
        <v>52200</v>
      </c>
      <c r="O111" s="44">
        <v>0</v>
      </c>
      <c r="P111" s="44">
        <v>0</v>
      </c>
      <c r="Q111" s="44">
        <v>73080</v>
      </c>
      <c r="R111" s="143">
        <v>41760</v>
      </c>
    </row>
    <row r="112" spans="1:18" ht="20.100000000000001" customHeight="1">
      <c r="A112" s="75">
        <v>1030001700</v>
      </c>
      <c r="B112" s="75" t="s">
        <v>52</v>
      </c>
      <c r="C112" s="75" t="s">
        <v>53</v>
      </c>
      <c r="D112" s="74">
        <v>336031</v>
      </c>
      <c r="E112" s="73" t="s">
        <v>232</v>
      </c>
      <c r="F112" s="112" t="s">
        <v>233</v>
      </c>
      <c r="G112" s="75" t="s">
        <v>22</v>
      </c>
      <c r="H112" s="75" t="s">
        <v>23</v>
      </c>
      <c r="I112" s="75" t="s">
        <v>24</v>
      </c>
      <c r="J112" s="118" t="s">
        <v>234</v>
      </c>
      <c r="K112" s="76" t="s">
        <v>235</v>
      </c>
      <c r="L112" s="105">
        <v>45231</v>
      </c>
      <c r="M112" s="105">
        <v>45260</v>
      </c>
      <c r="N112" s="77">
        <v>523356.08</v>
      </c>
      <c r="O112" s="77">
        <v>0</v>
      </c>
      <c r="P112" s="77">
        <v>0</v>
      </c>
      <c r="Q112" s="77">
        <v>0</v>
      </c>
      <c r="R112" s="143">
        <v>523356.08</v>
      </c>
    </row>
    <row r="113" spans="6:11" ht="20.100000000000001" customHeight="1">
      <c r="F113" s="133"/>
      <c r="K113" s="133"/>
    </row>
    <row r="114" spans="6:11" ht="20.100000000000001" customHeight="1">
      <c r="F114" s="133"/>
      <c r="K114" s="133"/>
    </row>
    <row r="115" spans="6:11" ht="20.100000000000001" customHeight="1">
      <c r="F115" s="133"/>
      <c r="K115" s="133"/>
    </row>
    <row r="116" spans="6:11" ht="20.100000000000001" customHeight="1">
      <c r="F116" s="133"/>
      <c r="K116" s="133"/>
    </row>
    <row r="117" spans="6:11" ht="20.100000000000001" customHeight="1">
      <c r="F117" s="133"/>
      <c r="K117" s="133"/>
    </row>
    <row r="118" spans="6:11" ht="20.100000000000001" customHeight="1">
      <c r="F118" s="133"/>
      <c r="K118" s="133"/>
    </row>
    <row r="119" spans="6:11" ht="20.100000000000001" customHeight="1">
      <c r="F119" s="133"/>
      <c r="K119" s="133"/>
    </row>
    <row r="120" spans="6:11" ht="20.100000000000001" customHeight="1">
      <c r="F120" s="133"/>
      <c r="K120" s="133"/>
    </row>
    <row r="121" spans="6:11" ht="20.100000000000001" customHeight="1">
      <c r="F121" s="133"/>
      <c r="K121" s="133"/>
    </row>
    <row r="122" spans="6:11" ht="20.100000000000001" customHeight="1">
      <c r="F122" s="133"/>
      <c r="K122" s="133"/>
    </row>
    <row r="123" spans="6:11" ht="20.100000000000001" customHeight="1">
      <c r="F123" s="133"/>
      <c r="K123" s="133"/>
    </row>
    <row r="124" spans="6:11" ht="20.100000000000001" customHeight="1">
      <c r="F124" s="133"/>
      <c r="K124" s="133"/>
    </row>
    <row r="125" spans="6:11" ht="20.100000000000001" customHeight="1">
      <c r="F125" s="133"/>
      <c r="K125" s="133"/>
    </row>
    <row r="126" spans="6:11" ht="20.100000000000001" customHeight="1">
      <c r="F126" s="133"/>
      <c r="K126" s="133"/>
    </row>
  </sheetData>
  <phoneticPr fontId="5" type="noConversion"/>
  <dataValidations count="2">
    <dataValidation type="date" allowBlank="1" showInputMessage="1" showErrorMessage="1" sqref="L111:M112 N113:O1048576 L2:M106" xr:uid="{CDEFE1D1-E48E-49D5-9CFD-AF32150C4AB7}">
      <formula1>44562</formula1>
      <formula2>45638</formula2>
    </dataValidation>
    <dataValidation type="decimal" allowBlank="1" showInputMessage="1" showErrorMessage="1" sqref="Q81:Q97 O79:O80 P74:R78 P113:R1048576 N103:N104 P57 O23:O29 R111:R112 Q103:Q104 N61:N97 P12:Q12 P13:R14 R16:R17 P15:P18 R94 P21:P22 P30:P50 R44:R50 Q44:Q54 P89 O56 O53:P54 P61:P62 R55 R57:R60 Q57:Q62 R62 P11:R11 N111:N112 P87 R19:R22 Q15:Q22 N11:N58 O63:O69 O71:O75 O21 P81:P85 Q86:R87 R81:R83 R85:R89" xr:uid="{3ADBF88C-AB6E-4169-9C0B-AB263BB48A56}">
      <formula1>1</formula1>
      <formula2>10000000000</formula2>
    </dataValidation>
  </dataValidations>
  <pageMargins left="0.7" right="0.7" top="0.75" bottom="0.75" header="0.3" footer="0.3"/>
  <pageSetup paperSize="5" scale="43" fitToHeight="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FCEF-FCA6-4E48-88CF-A10EA126D3FB}">
  <dimension ref="A1:D22"/>
  <sheetViews>
    <sheetView workbookViewId="0">
      <selection activeCell="G20" sqref="G20"/>
    </sheetView>
  </sheetViews>
  <sheetFormatPr defaultColWidth="11.42578125" defaultRowHeight="15"/>
  <cols>
    <col min="1" max="1" width="36.140625" bestFit="1" customWidth="1"/>
    <col min="2" max="2" width="22.7109375" style="25" bestFit="1" customWidth="1"/>
    <col min="3" max="3" width="15.42578125" bestFit="1" customWidth="1"/>
    <col min="4" max="4" width="15.140625" customWidth="1"/>
  </cols>
  <sheetData>
    <row r="1" spans="1:4">
      <c r="A1" s="22" t="s">
        <v>236</v>
      </c>
      <c r="B1" s="25" t="s">
        <v>237</v>
      </c>
      <c r="C1" t="s">
        <v>238</v>
      </c>
    </row>
    <row r="2" spans="1:4">
      <c r="A2" s="23" t="s">
        <v>239</v>
      </c>
      <c r="B2" s="25">
        <v>5600000</v>
      </c>
      <c r="C2" s="19">
        <f>GETPIVOTDATA("Monto TOTAL",$A$1,"Procedimiento","AD-1")/B11</f>
        <v>7.0732484388582845E-2</v>
      </c>
    </row>
    <row r="3" spans="1:4">
      <c r="A3" s="23" t="s">
        <v>240</v>
      </c>
      <c r="B3" s="25">
        <v>4055563.5700000003</v>
      </c>
      <c r="C3" s="19">
        <f>GETPIVOTDATA("Monto TOTAL",$A$1,"Procedimiento","AD-47")/B11</f>
        <v>5.1225015518201848E-2</v>
      </c>
      <c r="D3" s="20"/>
    </row>
    <row r="4" spans="1:4">
      <c r="A4" s="23" t="s">
        <v>241</v>
      </c>
      <c r="B4" s="25">
        <v>7030464.501600001</v>
      </c>
      <c r="C4" s="19">
        <f>GETPIVOTDATA("Monto TOTAL",$A$1,"Procedimiento","AD-48")/B11</f>
        <v>8.8800396536412141E-2</v>
      </c>
      <c r="D4" s="20"/>
    </row>
    <row r="5" spans="1:4">
      <c r="A5" s="23" t="s">
        <v>146</v>
      </c>
      <c r="B5" s="25">
        <v>381140</v>
      </c>
      <c r="C5" s="19">
        <f>GETPIVOTDATA("Monto TOTAL",$A$1,"Procedimiento","AR")/B11</f>
        <v>4.8141034106900836E-3</v>
      </c>
      <c r="D5" s="20"/>
    </row>
    <row r="6" spans="1:4">
      <c r="A6" s="23" t="s">
        <v>104</v>
      </c>
      <c r="B6" s="25">
        <v>5272629.25</v>
      </c>
      <c r="C6" s="19">
        <f>GETPIVOTDATA("Monto TOTAL",$A$1,"Procedimiento","CM")/B11</f>
        <v>6.6597529662930408E-2</v>
      </c>
      <c r="D6" s="20"/>
    </row>
    <row r="7" spans="1:4">
      <c r="A7" s="23" t="s">
        <v>159</v>
      </c>
      <c r="B7" s="25">
        <v>24151349.132000003</v>
      </c>
      <c r="C7" s="19">
        <f>GETPIVOTDATA("Monto TOTAL",$A$1,"Procedimiento","LPA")/B11</f>
        <v>0.30505087954328647</v>
      </c>
      <c r="D7" s="19"/>
    </row>
    <row r="8" spans="1:4">
      <c r="A8" s="23" t="s">
        <v>171</v>
      </c>
      <c r="B8" s="25">
        <v>6727382.75</v>
      </c>
      <c r="C8" s="19">
        <f>GETPIVOTDATA("Monto TOTAL",$A$1,"Procedimiento","LPC")/B11</f>
        <v>8.4972231310785101E-2</v>
      </c>
    </row>
    <row r="9" spans="1:4">
      <c r="A9" s="23" t="s">
        <v>205</v>
      </c>
      <c r="B9" s="25">
        <v>445042.99</v>
      </c>
      <c r="C9" s="19">
        <f>GETPIVOTDATA("Monto TOTAL",$A$1,"Procedimiento","LSA")/B11</f>
        <v>5.6212493468612915E-3</v>
      </c>
    </row>
    <row r="10" spans="1:4">
      <c r="A10" s="23" t="s">
        <v>242</v>
      </c>
      <c r="B10" s="25">
        <v>53663572.193600006</v>
      </c>
      <c r="C10" s="19">
        <f>GETPIVOTDATA("Monto TOTAL",$A$1)/B11</f>
        <v>0.67781388971775014</v>
      </c>
    </row>
    <row r="11" spans="1:4">
      <c r="A11" s="23" t="s">
        <v>243</v>
      </c>
      <c r="B11" s="25">
        <v>79171544</v>
      </c>
    </row>
    <row r="13" spans="1:4">
      <c r="A13" s="21" t="s">
        <v>244</v>
      </c>
      <c r="B13" s="26" t="s">
        <v>245</v>
      </c>
      <c r="C13" s="27" t="s">
        <v>246</v>
      </c>
      <c r="D13" s="28" t="s">
        <v>247</v>
      </c>
    </row>
    <row r="14" spans="1:4">
      <c r="A14" s="35" t="s">
        <v>248</v>
      </c>
      <c r="B14" s="32">
        <f>GETPIVOTDATA("Suma de Monto TOTAL",'CONTRATOS X PROCD.'!$A$1,"Procedimiento","LPA")</f>
        <v>24151349.132000003</v>
      </c>
      <c r="C14" s="33">
        <f>GETPIVOTDATA("Cuenta de No. Contrato",'CONTRATOS X PROCD.'!$A$1,"Procedimiento","LPA")</f>
        <v>11</v>
      </c>
      <c r="D14" s="34">
        <f t="shared" ref="D14:D22" si="0">B14/79171544</f>
        <v>0.30505087954328647</v>
      </c>
    </row>
    <row r="15" spans="1:4">
      <c r="A15" s="35" t="s">
        <v>249</v>
      </c>
      <c r="B15" s="32">
        <f>GETPIVOTDATA("Suma de Monto TOTAL",'CONTRATOS X PROCD.'!$A$1,"Procedimiento","AD-48")</f>
        <v>7030464.501600001</v>
      </c>
      <c r="C15" s="33">
        <f>GETPIVOTDATA("Cuenta de No. Contrato",'CONTRATOS X PROCD.'!$A$1,"Procedimiento","AD-48")</f>
        <v>25</v>
      </c>
      <c r="D15" s="34">
        <f t="shared" si="0"/>
        <v>8.8800396536412141E-2</v>
      </c>
    </row>
    <row r="16" spans="1:4">
      <c r="A16" s="35" t="s">
        <v>250</v>
      </c>
      <c r="B16" s="32">
        <f>GETPIVOTDATA("Suma de Monto TOTAL",'CONTRATOS X PROCD.'!$A$1,"Procedimiento","LPC")</f>
        <v>6727382.75</v>
      </c>
      <c r="C16" s="33">
        <f>GETPIVOTDATA("Cuenta de No. Contrato",'CONTRATOS X PROCD.'!$A$1,"Procedimiento","LPC")</f>
        <v>5</v>
      </c>
      <c r="D16" s="34">
        <f t="shared" si="0"/>
        <v>8.4972231310785101E-2</v>
      </c>
    </row>
    <row r="17" spans="1:4">
      <c r="A17" s="35" t="s">
        <v>251</v>
      </c>
      <c r="B17" s="32">
        <f>GETPIVOTDATA("Suma de Monto TOTAL",'CONTRATOS X PROCD.'!$A$1,"Procedimiento","AD-1")</f>
        <v>5600000</v>
      </c>
      <c r="C17" s="33">
        <f>GETPIVOTDATA("Cuenta de No. Contrato",'CONTRATOS X PROCD.'!$A$1,"Procedimiento","AD-1")</f>
        <v>2</v>
      </c>
      <c r="D17" s="34">
        <f t="shared" si="0"/>
        <v>7.0732484388582845E-2</v>
      </c>
    </row>
    <row r="18" spans="1:4">
      <c r="A18" s="35" t="s">
        <v>252</v>
      </c>
      <c r="B18" s="32">
        <f>GETPIVOTDATA("Suma de Monto TOTAL",'CONTRATOS X PROCD.'!$A$1,"Procedimiento","CM")</f>
        <v>5272629.25</v>
      </c>
      <c r="C18" s="33">
        <f>GETPIVOTDATA("Cuenta de No. Contrato",'CONTRATOS X PROCD.'!$A$1,"Procedimiento","CM")</f>
        <v>6</v>
      </c>
      <c r="D18" s="34">
        <f t="shared" si="0"/>
        <v>6.6597529662930408E-2</v>
      </c>
    </row>
    <row r="19" spans="1:4">
      <c r="A19" s="35" t="s">
        <v>253</v>
      </c>
      <c r="B19" s="32">
        <f>GETPIVOTDATA("Suma de Monto TOTAL",'CONTRATOS X PROCD.'!$A$1,"Procedimiento","AD-47")</f>
        <v>4055563.5700000003</v>
      </c>
      <c r="C19" s="33">
        <f>GETPIVOTDATA("Cuenta de No. Contrato",'CONTRATOS X PROCD.'!$A$1,"Procedimiento","AD-47")</f>
        <v>5</v>
      </c>
      <c r="D19" s="34">
        <f t="shared" si="0"/>
        <v>5.1225015518201848E-2</v>
      </c>
    </row>
    <row r="20" spans="1:4">
      <c r="A20" s="35" t="s">
        <v>254</v>
      </c>
      <c r="B20" s="32">
        <f>GETPIVOTDATA("Suma de Monto TOTAL",'CONTRATOS X PROCD.'!$A$1,"Procedimiento","LSA")</f>
        <v>445042.99</v>
      </c>
      <c r="C20" s="33">
        <f>GETPIVOTDATA("Cuenta de No. Contrato",'CONTRATOS X PROCD.'!$A$1,"Procedimiento","LSA")</f>
        <v>1</v>
      </c>
      <c r="D20" s="34">
        <f t="shared" si="0"/>
        <v>5.6212493468612915E-3</v>
      </c>
    </row>
    <row r="21" spans="1:4">
      <c r="A21" s="35" t="s">
        <v>255</v>
      </c>
      <c r="B21" s="32">
        <f>GETPIVOTDATA("Suma de Monto TOTAL",'CONTRATOS X PROCD.'!$A$1,"Procedimiento","AR")</f>
        <v>381140</v>
      </c>
      <c r="C21" s="33">
        <f>GETPIVOTDATA("Cuenta de No. Contrato",'CONTRATOS X PROCD.'!$A$1,"Procedimiento","AR")</f>
        <v>2</v>
      </c>
      <c r="D21" s="34">
        <f t="shared" si="0"/>
        <v>4.8141034106900836E-3</v>
      </c>
    </row>
    <row r="22" spans="1:4">
      <c r="A22" s="36" t="str">
        <f>'CONTRATOS X PROCD.'!A10</f>
        <v>Total general</v>
      </c>
      <c r="B22" s="29">
        <f>SUM(B14:B21)</f>
        <v>53663572.193600006</v>
      </c>
      <c r="C22" s="30">
        <f>SUM(C14:C21)</f>
        <v>57</v>
      </c>
      <c r="D22" s="31">
        <f t="shared" si="0"/>
        <v>0.67781388971775014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A6E8-1C53-4944-93FC-7B1358A31EA2}">
  <dimension ref="A1:D124"/>
  <sheetViews>
    <sheetView workbookViewId="0">
      <selection activeCell="D14" sqref="D14"/>
    </sheetView>
  </sheetViews>
  <sheetFormatPr defaultColWidth="11.42578125" defaultRowHeight="15"/>
  <cols>
    <col min="1" max="1" width="17.5703125" bestFit="1" customWidth="1"/>
    <col min="2" max="2" width="22" style="25" bestFit="1" customWidth="1"/>
    <col min="3" max="3" width="21.28515625" style="25" bestFit="1" customWidth="1"/>
    <col min="4" max="4" width="18.5703125" customWidth="1"/>
    <col min="5" max="34" width="24.7109375" bestFit="1" customWidth="1"/>
    <col min="35" max="36" width="24.5703125" bestFit="1" customWidth="1"/>
    <col min="37" max="52" width="25.42578125" bestFit="1" customWidth="1"/>
    <col min="53" max="53" width="25.28515625" bestFit="1" customWidth="1"/>
    <col min="54" max="58" width="24.7109375" bestFit="1" customWidth="1"/>
    <col min="59" max="59" width="12.5703125" bestFit="1" customWidth="1"/>
  </cols>
  <sheetData>
    <row r="1" spans="1:4" ht="14.25" customHeight="1">
      <c r="A1" s="22" t="s">
        <v>236</v>
      </c>
      <c r="B1" t="s">
        <v>256</v>
      </c>
      <c r="C1" t="s">
        <v>237</v>
      </c>
      <c r="D1" t="s">
        <v>257</v>
      </c>
    </row>
    <row r="2" spans="1:4">
      <c r="A2" s="23" t="s">
        <v>159</v>
      </c>
      <c r="B2">
        <v>11</v>
      </c>
      <c r="C2" s="37">
        <v>24151349.132000003</v>
      </c>
      <c r="D2" s="24">
        <v>0.45005108949643002</v>
      </c>
    </row>
    <row r="3" spans="1:4">
      <c r="A3" s="23" t="s">
        <v>241</v>
      </c>
      <c r="B3">
        <v>25</v>
      </c>
      <c r="C3" s="37">
        <v>7030464.501600001</v>
      </c>
      <c r="D3" s="24">
        <v>0.13100999829523957</v>
      </c>
    </row>
    <row r="4" spans="1:4">
      <c r="A4" s="23" t="s">
        <v>171</v>
      </c>
      <c r="B4">
        <v>5</v>
      </c>
      <c r="C4" s="37">
        <v>6727382.75</v>
      </c>
      <c r="D4" s="24">
        <v>0.12536218658217313</v>
      </c>
    </row>
    <row r="5" spans="1:4">
      <c r="A5" s="23" t="s">
        <v>239</v>
      </c>
      <c r="B5">
        <v>2</v>
      </c>
      <c r="C5" s="37">
        <v>5600000</v>
      </c>
      <c r="D5" s="24">
        <v>0.10435384323274449</v>
      </c>
    </row>
    <row r="6" spans="1:4">
      <c r="A6" s="23" t="s">
        <v>104</v>
      </c>
      <c r="B6">
        <v>6</v>
      </c>
      <c r="C6" s="37">
        <v>5272629.25</v>
      </c>
      <c r="D6" s="24">
        <v>9.8253415389086274E-2</v>
      </c>
    </row>
    <row r="7" spans="1:4">
      <c r="A7" s="23" t="s">
        <v>240</v>
      </c>
      <c r="B7">
        <v>5</v>
      </c>
      <c r="C7" s="37">
        <v>4055563.5700000003</v>
      </c>
      <c r="D7" s="24">
        <v>7.5573865179323144E-2</v>
      </c>
    </row>
    <row r="8" spans="1:4">
      <c r="A8" s="23" t="s">
        <v>205</v>
      </c>
      <c r="B8">
        <v>1</v>
      </c>
      <c r="C8" s="37">
        <v>445042.99</v>
      </c>
      <c r="D8" s="24">
        <v>8.2932047161235495E-3</v>
      </c>
    </row>
    <row r="9" spans="1:4">
      <c r="A9" s="23" t="s">
        <v>146</v>
      </c>
      <c r="B9">
        <v>2</v>
      </c>
      <c r="C9" s="37">
        <v>381140</v>
      </c>
      <c r="D9" s="24">
        <v>7.102397108880042E-3</v>
      </c>
    </row>
    <row r="10" spans="1:4">
      <c r="A10" s="23" t="s">
        <v>242</v>
      </c>
      <c r="B10">
        <v>57</v>
      </c>
      <c r="C10" s="37">
        <v>53663572.193599992</v>
      </c>
      <c r="D10" s="24">
        <v>1</v>
      </c>
    </row>
    <row r="11" spans="1:4">
      <c r="B11"/>
      <c r="C11"/>
    </row>
    <row r="12" spans="1:4">
      <c r="B12"/>
      <c r="C12"/>
    </row>
    <row r="13" spans="1:4">
      <c r="B13"/>
      <c r="C13"/>
    </row>
    <row r="14" spans="1:4">
      <c r="B14"/>
      <c r="C14"/>
    </row>
    <row r="15" spans="1:4">
      <c r="B15"/>
      <c r="C15"/>
    </row>
    <row r="16" spans="1:4">
      <c r="B16"/>
      <c r="C16"/>
    </row>
    <row r="17" spans="2:3">
      <c r="B17"/>
      <c r="C17"/>
    </row>
    <row r="18" spans="2:3">
      <c r="B18"/>
      <c r="C18"/>
    </row>
    <row r="19" spans="2:3">
      <c r="B19"/>
      <c r="C19"/>
    </row>
    <row r="20" spans="2:3">
      <c r="B20"/>
      <c r="C20"/>
    </row>
    <row r="21" spans="2:3">
      <c r="B21"/>
      <c r="C21"/>
    </row>
    <row r="22" spans="2:3">
      <c r="B22"/>
      <c r="C22"/>
    </row>
    <row r="23" spans="2:3">
      <c r="B23"/>
      <c r="C23"/>
    </row>
    <row r="24" spans="2:3">
      <c r="B24"/>
      <c r="C24"/>
    </row>
    <row r="25" spans="2:3">
      <c r="B25"/>
      <c r="C25"/>
    </row>
    <row r="26" spans="2:3">
      <c r="B26"/>
      <c r="C26"/>
    </row>
    <row r="27" spans="2:3">
      <c r="B27"/>
      <c r="C27"/>
    </row>
    <row r="28" spans="2:3">
      <c r="B28"/>
      <c r="C28"/>
    </row>
    <row r="29" spans="2:3">
      <c r="B29"/>
      <c r="C29"/>
    </row>
    <row r="30" spans="2:3">
      <c r="B30"/>
      <c r="C30"/>
    </row>
    <row r="31" spans="2:3">
      <c r="B31"/>
      <c r="C31"/>
    </row>
    <row r="32" spans="2:3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38" spans="2:3">
      <c r="B38"/>
      <c r="C38"/>
    </row>
    <row r="39" spans="2:3">
      <c r="B39"/>
      <c r="C39"/>
    </row>
    <row r="40" spans="2:3">
      <c r="B40"/>
      <c r="C40"/>
    </row>
    <row r="41" spans="2:3">
      <c r="B41"/>
      <c r="C41"/>
    </row>
    <row r="42" spans="2:3">
      <c r="B42"/>
      <c r="C42"/>
    </row>
    <row r="43" spans="2:3">
      <c r="B43"/>
      <c r="C43"/>
    </row>
    <row r="44" spans="2:3">
      <c r="B44"/>
      <c r="C44"/>
    </row>
    <row r="45" spans="2:3">
      <c r="B45"/>
      <c r="C45"/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6379-CD02-4648-AC85-6F690C7E1FC1}">
  <sheetPr>
    <pageSetUpPr fitToPage="1"/>
  </sheetPr>
  <dimension ref="A4:N31"/>
  <sheetViews>
    <sheetView topLeftCell="B1" zoomScale="80" zoomScaleNormal="80" workbookViewId="0">
      <selection activeCell="A34" sqref="A34"/>
    </sheetView>
  </sheetViews>
  <sheetFormatPr defaultColWidth="11.42578125" defaultRowHeight="15"/>
  <cols>
    <col min="1" max="1" width="19.140625" style="10" bestFit="1" customWidth="1"/>
    <col min="2" max="2" width="30.140625" style="6" customWidth="1"/>
    <col min="3" max="3" width="55.28515625" style="10" customWidth="1"/>
    <col min="4" max="4" width="12.42578125" style="6" hidden="1" customWidth="1"/>
    <col min="5" max="5" width="13" style="6" customWidth="1"/>
    <col min="6" max="6" width="15.85546875" style="10" customWidth="1"/>
    <col min="7" max="7" width="27.7109375" style="10" hidden="1" customWidth="1"/>
    <col min="8" max="9" width="15.140625" style="6" hidden="1" customWidth="1"/>
    <col min="10" max="10" width="13.85546875" style="6" customWidth="1"/>
    <col min="11" max="11" width="19.7109375" style="6" hidden="1" customWidth="1"/>
    <col min="12" max="12" width="16.28515625" style="6" bestFit="1" customWidth="1"/>
    <col min="13" max="13" width="19.140625" style="10" hidden="1" customWidth="1"/>
    <col min="14" max="14" width="19.7109375" style="10" hidden="1" customWidth="1"/>
    <col min="15" max="16384" width="11.42578125" style="10"/>
  </cols>
  <sheetData>
    <row r="4" spans="1:14" ht="30">
      <c r="A4" s="7" t="s">
        <v>258</v>
      </c>
      <c r="B4" s="7" t="s">
        <v>4</v>
      </c>
      <c r="C4" s="7" t="s">
        <v>9</v>
      </c>
      <c r="D4" s="7" t="s">
        <v>259</v>
      </c>
      <c r="E4" s="7" t="s">
        <v>260</v>
      </c>
      <c r="F4" s="7" t="s">
        <v>261</v>
      </c>
      <c r="G4" s="7" t="s">
        <v>262</v>
      </c>
      <c r="H4" s="7" t="s">
        <v>263</v>
      </c>
      <c r="I4" s="7" t="s">
        <v>264</v>
      </c>
      <c r="J4" s="7" t="s">
        <v>265</v>
      </c>
      <c r="K4" s="7" t="s">
        <v>266</v>
      </c>
      <c r="L4" s="7" t="s">
        <v>267</v>
      </c>
      <c r="M4" s="7" t="s">
        <v>268</v>
      </c>
      <c r="N4" s="7" t="s">
        <v>269</v>
      </c>
    </row>
    <row r="5" spans="1:14" ht="27.6" customHeight="1">
      <c r="A5" s="156" t="s">
        <v>270</v>
      </c>
      <c r="B5" s="1" t="s">
        <v>158</v>
      </c>
      <c r="C5" s="2" t="s">
        <v>271</v>
      </c>
      <c r="D5" s="13">
        <v>9</v>
      </c>
      <c r="E5" s="13">
        <f>D5*30</f>
        <v>270</v>
      </c>
      <c r="F5" s="11">
        <v>4658014.8</v>
      </c>
      <c r="G5" s="15" t="s">
        <v>272</v>
      </c>
      <c r="H5" s="1">
        <f>9*0.2</f>
        <v>1.8</v>
      </c>
      <c r="I5" s="1">
        <f>H5*30</f>
        <v>54</v>
      </c>
      <c r="J5" s="1">
        <v>50</v>
      </c>
      <c r="K5" s="8">
        <f>L5/1.16</f>
        <v>743616.66666666663</v>
      </c>
      <c r="L5" s="8">
        <f>M5/I5*J5</f>
        <v>862595.33333333326</v>
      </c>
      <c r="M5" s="9">
        <f>F5/9*H5</f>
        <v>931602.96</v>
      </c>
      <c r="N5" s="9">
        <f>M5/1.16</f>
        <v>803106</v>
      </c>
    </row>
    <row r="6" spans="1:14" ht="27.6" customHeight="1">
      <c r="A6" s="157"/>
      <c r="B6" s="1" t="s">
        <v>163</v>
      </c>
      <c r="C6" s="2" t="s">
        <v>273</v>
      </c>
      <c r="D6" s="13">
        <v>10</v>
      </c>
      <c r="E6" s="13">
        <f t="shared" ref="E6:E20" si="0">D6*30</f>
        <v>300</v>
      </c>
      <c r="F6" s="11">
        <v>3509584.3</v>
      </c>
      <c r="G6" s="15" t="s">
        <v>272</v>
      </c>
      <c r="H6" s="1">
        <f>10*0.2</f>
        <v>2</v>
      </c>
      <c r="I6" s="1">
        <f t="shared" ref="I6:I8" si="1">H6*30</f>
        <v>60</v>
      </c>
      <c r="J6" s="1">
        <v>50</v>
      </c>
      <c r="K6" s="8">
        <f t="shared" ref="K6:K9" si="2">L6/1.16</f>
        <v>504250.61781609198</v>
      </c>
      <c r="L6" s="8">
        <f t="shared" ref="L6:L8" si="3">M6/I6*J6</f>
        <v>584930.71666666667</v>
      </c>
      <c r="M6" s="9">
        <f>F6/10*H6</f>
        <v>701916.86</v>
      </c>
      <c r="N6" s="9">
        <f t="shared" ref="N6:N8" si="4">M6/1.16</f>
        <v>605100.74137931038</v>
      </c>
    </row>
    <row r="7" spans="1:14" ht="27.6" customHeight="1">
      <c r="A7" s="157"/>
      <c r="B7" s="1" t="s">
        <v>213</v>
      </c>
      <c r="C7" s="2" t="s">
        <v>274</v>
      </c>
      <c r="D7" s="13">
        <v>6.5</v>
      </c>
      <c r="E7" s="13">
        <f t="shared" si="0"/>
        <v>195</v>
      </c>
      <c r="F7" s="11">
        <v>2162580</v>
      </c>
      <c r="G7" s="15" t="s">
        <v>272</v>
      </c>
      <c r="H7" s="1">
        <f>6.5*0.2</f>
        <v>1.3</v>
      </c>
      <c r="I7" s="1">
        <f t="shared" si="1"/>
        <v>39</v>
      </c>
      <c r="J7" s="1">
        <v>39</v>
      </c>
      <c r="K7" s="8">
        <f t="shared" si="2"/>
        <v>372858.62068965519</v>
      </c>
      <c r="L7" s="8">
        <f t="shared" si="3"/>
        <v>432516</v>
      </c>
      <c r="M7" s="9">
        <f>F7/6.5*H7</f>
        <v>432516</v>
      </c>
      <c r="N7" s="9">
        <f t="shared" si="4"/>
        <v>372858.62068965519</v>
      </c>
    </row>
    <row r="8" spans="1:14" ht="27.6" customHeight="1">
      <c r="A8" s="158"/>
      <c r="B8" s="1" t="s">
        <v>184</v>
      </c>
      <c r="C8" s="2" t="s">
        <v>275</v>
      </c>
      <c r="D8" s="13">
        <v>7.5</v>
      </c>
      <c r="E8" s="1">
        <f t="shared" si="0"/>
        <v>225</v>
      </c>
      <c r="F8" s="11">
        <v>7200000</v>
      </c>
      <c r="G8" s="15" t="s">
        <v>272</v>
      </c>
      <c r="H8" s="1">
        <f>7.5*0.2</f>
        <v>1.5</v>
      </c>
      <c r="I8" s="1">
        <f t="shared" si="1"/>
        <v>45</v>
      </c>
      <c r="J8" s="1">
        <v>45</v>
      </c>
      <c r="K8" s="8">
        <f t="shared" si="2"/>
        <v>1241379.3103448276</v>
      </c>
      <c r="L8" s="8">
        <f t="shared" si="3"/>
        <v>1440000</v>
      </c>
      <c r="M8" s="9">
        <f>F8/7.5*H8</f>
        <v>1440000</v>
      </c>
      <c r="N8" s="9">
        <f t="shared" si="4"/>
        <v>1241379.3103448276</v>
      </c>
    </row>
    <row r="9" spans="1:14" ht="33.75" customHeight="1">
      <c r="G9" s="6"/>
      <c r="K9" s="16">
        <f t="shared" si="2"/>
        <v>2862105.2155172415</v>
      </c>
      <c r="L9" s="16">
        <f>SUM(L5:L8)</f>
        <v>3320042.05</v>
      </c>
      <c r="M9" s="14">
        <f>SUM(M5:M8)</f>
        <v>3506035.82</v>
      </c>
      <c r="N9" s="14">
        <f>SUM(N5:N8)</f>
        <v>3022444.6724137934</v>
      </c>
    </row>
    <row r="10" spans="1:14" ht="27.6" customHeight="1">
      <c r="G10" s="6"/>
    </row>
    <row r="11" spans="1:14" ht="27.6" customHeight="1">
      <c r="A11" s="156" t="s">
        <v>22</v>
      </c>
      <c r="B11" s="3" t="s">
        <v>65</v>
      </c>
      <c r="C11" s="5" t="s">
        <v>66</v>
      </c>
      <c r="D11" s="13">
        <v>12</v>
      </c>
      <c r="E11" s="1">
        <f t="shared" si="0"/>
        <v>360</v>
      </c>
      <c r="F11" s="12">
        <v>90480</v>
      </c>
      <c r="G11" s="15" t="s">
        <v>272</v>
      </c>
      <c r="H11" s="1">
        <f>D11*0.2</f>
        <v>2.4000000000000004</v>
      </c>
      <c r="I11" s="1">
        <f>H11*30</f>
        <v>72.000000000000014</v>
      </c>
      <c r="J11" s="1">
        <v>50</v>
      </c>
      <c r="K11" s="8">
        <f>L11/1.16</f>
        <v>10833.333333333336</v>
      </c>
      <c r="L11" s="8">
        <f>M11/I11*J11</f>
        <v>12566.666666666668</v>
      </c>
      <c r="M11" s="9">
        <f>F11/D11*H11</f>
        <v>18096.000000000004</v>
      </c>
      <c r="N11" s="9">
        <f>M11/1.16</f>
        <v>15600.000000000004</v>
      </c>
    </row>
    <row r="12" spans="1:14" ht="27.6" customHeight="1">
      <c r="A12" s="157"/>
      <c r="B12" s="1" t="s">
        <v>72</v>
      </c>
      <c r="C12" s="2" t="s">
        <v>73</v>
      </c>
      <c r="D12" s="13">
        <v>10</v>
      </c>
      <c r="E12" s="13">
        <f t="shared" si="0"/>
        <v>300</v>
      </c>
      <c r="F12" s="4">
        <v>33544.199999999997</v>
      </c>
      <c r="G12" s="15" t="s">
        <v>272</v>
      </c>
      <c r="H12" s="1">
        <f>D12*0.2</f>
        <v>2</v>
      </c>
      <c r="I12" s="1">
        <f>H12*30</f>
        <v>60</v>
      </c>
      <c r="J12" s="1">
        <v>50</v>
      </c>
      <c r="K12" s="8">
        <f>L12/1.16</f>
        <v>4819.5689655172418</v>
      </c>
      <c r="L12" s="8">
        <f>M12/I12*J12</f>
        <v>5590.7</v>
      </c>
      <c r="M12" s="9">
        <f>F12/D12*H12</f>
        <v>6708.8399999999992</v>
      </c>
      <c r="N12" s="9">
        <f>M12/1.16</f>
        <v>5783.4827586206893</v>
      </c>
    </row>
    <row r="13" spans="1:14" ht="27.6" customHeight="1">
      <c r="A13" s="157"/>
      <c r="B13" s="1" t="s">
        <v>79</v>
      </c>
      <c r="C13" s="2" t="s">
        <v>81</v>
      </c>
      <c r="D13" s="13">
        <v>9</v>
      </c>
      <c r="E13" s="13">
        <f t="shared" si="0"/>
        <v>270</v>
      </c>
      <c r="F13" s="11">
        <v>126668.52</v>
      </c>
      <c r="G13" s="15" t="s">
        <v>272</v>
      </c>
      <c r="H13" s="1">
        <f>D13*0.2</f>
        <v>1.8</v>
      </c>
      <c r="I13" s="1">
        <f>H13*30</f>
        <v>54</v>
      </c>
      <c r="J13" s="1">
        <v>50</v>
      </c>
      <c r="K13" s="8">
        <f t="shared" ref="K13:K20" si="5">L13/1.16</f>
        <v>20221.666666666668</v>
      </c>
      <c r="L13" s="8">
        <f t="shared" ref="L13:L20" si="6">M13/I13*J13</f>
        <v>23457.133333333335</v>
      </c>
      <c r="M13" s="9">
        <f t="shared" ref="M13:M20" si="7">F13/D13*H13</f>
        <v>25333.704000000002</v>
      </c>
      <c r="N13" s="9">
        <f t="shared" ref="N13:N20" si="8">M13/1.16</f>
        <v>21839.4</v>
      </c>
    </row>
    <row r="14" spans="1:14" ht="27.6" customHeight="1">
      <c r="A14" s="157"/>
      <c r="B14" s="1" t="s">
        <v>83</v>
      </c>
      <c r="C14" s="2" t="s">
        <v>276</v>
      </c>
      <c r="D14" s="13">
        <v>9</v>
      </c>
      <c r="E14" s="13">
        <f t="shared" si="0"/>
        <v>270</v>
      </c>
      <c r="F14" s="11">
        <v>1688148</v>
      </c>
      <c r="G14" s="15" t="s">
        <v>272</v>
      </c>
      <c r="H14" s="1">
        <f t="shared" ref="H14:H20" si="9">D14*0.2</f>
        <v>1.8</v>
      </c>
      <c r="I14" s="1">
        <f t="shared" ref="I14:I20" si="10">H14*30</f>
        <v>54</v>
      </c>
      <c r="J14" s="1">
        <v>50</v>
      </c>
      <c r="K14" s="8">
        <f t="shared" si="5"/>
        <v>269500</v>
      </c>
      <c r="L14" s="8">
        <f t="shared" si="6"/>
        <v>312620</v>
      </c>
      <c r="M14" s="9">
        <f t="shared" si="7"/>
        <v>337629.60000000003</v>
      </c>
      <c r="N14" s="9">
        <f t="shared" si="8"/>
        <v>291060.00000000006</v>
      </c>
    </row>
    <row r="15" spans="1:14" ht="27.6" customHeight="1">
      <c r="A15" s="157"/>
      <c r="B15" s="1" t="s">
        <v>87</v>
      </c>
      <c r="C15" s="2" t="s">
        <v>277</v>
      </c>
      <c r="D15" s="13">
        <v>9</v>
      </c>
      <c r="E15" s="13">
        <f t="shared" si="0"/>
        <v>270</v>
      </c>
      <c r="F15" s="11">
        <v>599969.97</v>
      </c>
      <c r="G15" s="15" t="s">
        <v>272</v>
      </c>
      <c r="H15" s="1">
        <f t="shared" si="9"/>
        <v>1.8</v>
      </c>
      <c r="I15" s="1">
        <f t="shared" si="10"/>
        <v>54</v>
      </c>
      <c r="J15" s="1">
        <v>50</v>
      </c>
      <c r="K15" s="8">
        <f t="shared" si="5"/>
        <v>95780.64655172416</v>
      </c>
      <c r="L15" s="8">
        <f t="shared" si="6"/>
        <v>111105.55000000002</v>
      </c>
      <c r="M15" s="9">
        <f t="shared" si="7"/>
        <v>119993.99400000001</v>
      </c>
      <c r="N15" s="9">
        <f t="shared" si="8"/>
        <v>103443.09827586208</v>
      </c>
    </row>
    <row r="16" spans="1:14" ht="27.6" customHeight="1">
      <c r="A16" s="157"/>
      <c r="B16" s="1" t="s">
        <v>64</v>
      </c>
      <c r="C16" s="2" t="s">
        <v>28</v>
      </c>
      <c r="D16" s="13">
        <v>9</v>
      </c>
      <c r="E16" s="13">
        <f t="shared" si="0"/>
        <v>270</v>
      </c>
      <c r="F16" s="11">
        <v>354960</v>
      </c>
      <c r="G16" s="15" t="s">
        <v>272</v>
      </c>
      <c r="H16" s="1">
        <f t="shared" si="9"/>
        <v>1.8</v>
      </c>
      <c r="I16" s="1">
        <f t="shared" si="10"/>
        <v>54</v>
      </c>
      <c r="J16" s="1">
        <v>50</v>
      </c>
      <c r="K16" s="8">
        <f t="shared" si="5"/>
        <v>56666.666666666679</v>
      </c>
      <c r="L16" s="8">
        <f t="shared" si="6"/>
        <v>65733.333333333343</v>
      </c>
      <c r="M16" s="9">
        <f t="shared" si="7"/>
        <v>70992</v>
      </c>
      <c r="N16" s="9">
        <f t="shared" si="8"/>
        <v>61200.000000000007</v>
      </c>
    </row>
    <row r="17" spans="1:14" ht="27.6" customHeight="1">
      <c r="A17" s="157"/>
      <c r="B17" s="1" t="s">
        <v>136</v>
      </c>
      <c r="C17" s="2" t="s">
        <v>278</v>
      </c>
      <c r="D17" s="13">
        <v>9</v>
      </c>
      <c r="E17" s="13">
        <f t="shared" si="0"/>
        <v>270</v>
      </c>
      <c r="F17" s="11">
        <v>114840</v>
      </c>
      <c r="G17" s="15" t="s">
        <v>272</v>
      </c>
      <c r="H17" s="1">
        <f t="shared" si="9"/>
        <v>1.8</v>
      </c>
      <c r="I17" s="1">
        <f t="shared" si="10"/>
        <v>54</v>
      </c>
      <c r="J17" s="1">
        <v>50</v>
      </c>
      <c r="K17" s="8">
        <f t="shared" si="5"/>
        <v>18333.333333333332</v>
      </c>
      <c r="L17" s="8">
        <f t="shared" si="6"/>
        <v>21266.666666666664</v>
      </c>
      <c r="M17" s="9">
        <f t="shared" si="7"/>
        <v>22968</v>
      </c>
      <c r="N17" s="9">
        <f t="shared" si="8"/>
        <v>19800</v>
      </c>
    </row>
    <row r="18" spans="1:14" ht="27.6" customHeight="1">
      <c r="A18" s="157"/>
      <c r="B18" s="1" t="s">
        <v>210</v>
      </c>
      <c r="C18" s="2" t="s">
        <v>211</v>
      </c>
      <c r="D18" s="13">
        <v>7.75</v>
      </c>
      <c r="E18" s="13">
        <f t="shared" si="0"/>
        <v>232.5</v>
      </c>
      <c r="F18" s="11">
        <v>310376.03000000003</v>
      </c>
      <c r="G18" s="15" t="s">
        <v>272</v>
      </c>
      <c r="H18" s="1">
        <f t="shared" si="9"/>
        <v>1.55</v>
      </c>
      <c r="I18" s="1">
        <f t="shared" si="10"/>
        <v>46.5</v>
      </c>
      <c r="J18" s="1">
        <v>46</v>
      </c>
      <c r="K18" s="8">
        <f t="shared" si="5"/>
        <v>52937.698850574729</v>
      </c>
      <c r="L18" s="8">
        <f t="shared" si="6"/>
        <v>61407.730666666677</v>
      </c>
      <c r="M18" s="9">
        <f t="shared" si="7"/>
        <v>62075.206000000006</v>
      </c>
      <c r="N18" s="9">
        <f t="shared" si="8"/>
        <v>53513.108620689665</v>
      </c>
    </row>
    <row r="19" spans="1:14" ht="27.6" customHeight="1">
      <c r="A19" s="157"/>
      <c r="B19" s="1" t="s">
        <v>145</v>
      </c>
      <c r="C19" s="2" t="s">
        <v>279</v>
      </c>
      <c r="D19" s="13">
        <v>12</v>
      </c>
      <c r="E19" s="13">
        <f t="shared" si="0"/>
        <v>360</v>
      </c>
      <c r="F19" s="11">
        <v>236640</v>
      </c>
      <c r="G19" s="15" t="s">
        <v>272</v>
      </c>
      <c r="H19" s="1">
        <f t="shared" si="9"/>
        <v>2.4000000000000004</v>
      </c>
      <c r="I19" s="1">
        <f t="shared" si="10"/>
        <v>72.000000000000014</v>
      </c>
      <c r="J19" s="1">
        <v>50</v>
      </c>
      <c r="K19" s="8">
        <f t="shared" si="5"/>
        <v>28333.333333333332</v>
      </c>
      <c r="L19" s="8">
        <f t="shared" si="6"/>
        <v>32866.666666666664</v>
      </c>
      <c r="M19" s="9">
        <f t="shared" si="7"/>
        <v>47328.000000000007</v>
      </c>
      <c r="N19" s="9">
        <f t="shared" si="8"/>
        <v>40800.000000000007</v>
      </c>
    </row>
    <row r="20" spans="1:14" ht="27.6" customHeight="1">
      <c r="A20" s="158"/>
      <c r="B20" s="1" t="s">
        <v>155</v>
      </c>
      <c r="C20" s="2" t="s">
        <v>280</v>
      </c>
      <c r="D20" s="13">
        <v>8</v>
      </c>
      <c r="E20" s="13">
        <f t="shared" si="0"/>
        <v>240</v>
      </c>
      <c r="F20" s="11">
        <v>144500</v>
      </c>
      <c r="G20" s="15" t="s">
        <v>272</v>
      </c>
      <c r="H20" s="1">
        <f t="shared" si="9"/>
        <v>1.6</v>
      </c>
      <c r="I20" s="1">
        <f t="shared" si="10"/>
        <v>48</v>
      </c>
      <c r="J20" s="1">
        <v>48</v>
      </c>
      <c r="K20" s="8">
        <f t="shared" si="5"/>
        <v>24913.793103448279</v>
      </c>
      <c r="L20" s="8">
        <f t="shared" si="6"/>
        <v>28900</v>
      </c>
      <c r="M20" s="9">
        <f t="shared" si="7"/>
        <v>28900</v>
      </c>
      <c r="N20" s="9">
        <f t="shared" si="8"/>
        <v>24913.793103448279</v>
      </c>
    </row>
    <row r="21" spans="1:14" ht="33" customHeight="1">
      <c r="K21" s="16">
        <f>L21/1.16</f>
        <v>582340.04080459778</v>
      </c>
      <c r="L21" s="16">
        <f>SUM(L11:L20)</f>
        <v>675514.44733333332</v>
      </c>
      <c r="M21" s="14">
        <f>SUM(M11:M20)</f>
        <v>740025.34400000004</v>
      </c>
      <c r="N21" s="14">
        <f>M21/1.16</f>
        <v>637952.88275862078</v>
      </c>
    </row>
    <row r="22" spans="1:14" ht="28.5" customHeight="1"/>
    <row r="23" spans="1:14" ht="34.5" customHeight="1">
      <c r="J23" s="17" t="s">
        <v>281</v>
      </c>
      <c r="K23" s="16">
        <f>K21+K9</f>
        <v>3444445.2563218391</v>
      </c>
      <c r="L23" s="16">
        <f>L21+L9</f>
        <v>3995556.4973333329</v>
      </c>
    </row>
    <row r="24" spans="1:14" ht="34.5" customHeight="1">
      <c r="K24" s="18"/>
      <c r="L24" s="18"/>
    </row>
    <row r="25" spans="1:14">
      <c r="A25" s="156" t="s">
        <v>282</v>
      </c>
      <c r="B25" s="1"/>
      <c r="C25" s="2" t="s">
        <v>283</v>
      </c>
    </row>
    <row r="26" spans="1:14">
      <c r="A26" s="157"/>
      <c r="B26" s="1"/>
      <c r="C26" s="2" t="s">
        <v>284</v>
      </c>
    </row>
    <row r="27" spans="1:14">
      <c r="A27" s="157"/>
      <c r="B27" s="1"/>
      <c r="C27" s="2" t="s">
        <v>103</v>
      </c>
    </row>
    <row r="28" spans="1:14">
      <c r="A28" s="157"/>
      <c r="B28" s="1"/>
      <c r="C28" s="2" t="s">
        <v>285</v>
      </c>
    </row>
    <row r="29" spans="1:14">
      <c r="A29" s="157"/>
      <c r="B29" s="1"/>
      <c r="C29" s="2" t="s">
        <v>286</v>
      </c>
    </row>
    <row r="30" spans="1:14">
      <c r="A30" s="157"/>
      <c r="B30" s="1"/>
      <c r="C30" s="2" t="s">
        <v>287</v>
      </c>
    </row>
    <row r="31" spans="1:14">
      <c r="A31" s="158"/>
      <c r="B31" s="1"/>
      <c r="C31" s="2" t="s">
        <v>288</v>
      </c>
    </row>
  </sheetData>
  <mergeCells count="3">
    <mergeCell ref="A5:A8"/>
    <mergeCell ref="A11:A20"/>
    <mergeCell ref="A25:A31"/>
  </mergeCells>
  <phoneticPr fontId="5" type="noConversion"/>
  <dataValidations count="1">
    <dataValidation type="decimal" allowBlank="1" showInputMessage="1" showErrorMessage="1" sqref="F5:F8 F17:F20 F11:F12" xr:uid="{8AADEBCA-4C02-4580-B530-53C9D142B4D5}">
      <formula1>1</formula1>
      <formula2>10000000000</formula2>
    </dataValidation>
  </dataValidations>
  <pageMargins left="0.7" right="0.7" top="0.75" bottom="0.75" header="0.3" footer="0.3"/>
  <pageSetup scale="6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CISDOMI 01</dc:creator>
  <cp:keywords/>
  <dc:description/>
  <cp:lastModifiedBy/>
  <cp:revision/>
  <dcterms:created xsi:type="dcterms:W3CDTF">2023-01-09T17:40:37Z</dcterms:created>
  <dcterms:modified xsi:type="dcterms:W3CDTF">2024-01-12T05:49:05Z</dcterms:modified>
  <cp:category/>
  <cp:contentStatus/>
</cp:coreProperties>
</file>