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isvinnikov\Desktop\"/>
    </mc:Choice>
  </mc:AlternateContent>
  <bookViews>
    <workbookView xWindow="0" yWindow="0" windowWidth="19200" windowHeight="7060"/>
  </bookViews>
  <sheets>
    <sheet name="Calculations" sheetId="1" r:id="rId1"/>
  </sheets>
  <calcPr calcId="152511" concurrentCalc="0"/>
</workbook>
</file>

<file path=xl/calcChain.xml><?xml version="1.0" encoding="utf-8"?>
<calcChain xmlns="http://schemas.openxmlformats.org/spreadsheetml/2006/main">
  <c r="I6" i="1" l="1"/>
  <c r="H6" i="1"/>
  <c r="J6" i="1"/>
  <c r="K6" i="1"/>
  <c r="L6" i="1"/>
  <c r="O6" i="1"/>
  <c r="G6" i="1"/>
  <c r="N6" i="1"/>
  <c r="G7" i="1"/>
  <c r="I7" i="1"/>
  <c r="H7" i="1"/>
  <c r="J7" i="1"/>
  <c r="K7" i="1"/>
  <c r="L7" i="1"/>
  <c r="N7" i="1"/>
  <c r="G8" i="1"/>
  <c r="I8" i="1"/>
  <c r="H8" i="1"/>
  <c r="J8" i="1"/>
  <c r="K8" i="1"/>
  <c r="L8" i="1"/>
  <c r="N8" i="1"/>
  <c r="G9" i="1"/>
  <c r="I9" i="1"/>
  <c r="H9" i="1"/>
  <c r="J9" i="1"/>
  <c r="K9" i="1"/>
  <c r="L9" i="1"/>
  <c r="N9" i="1"/>
  <c r="G10" i="1"/>
  <c r="I10" i="1"/>
  <c r="H10" i="1"/>
  <c r="J10" i="1"/>
  <c r="K10" i="1"/>
  <c r="L10" i="1"/>
  <c r="N10" i="1"/>
  <c r="G11" i="1"/>
  <c r="I11" i="1"/>
  <c r="H11" i="1"/>
  <c r="J11" i="1"/>
  <c r="K11" i="1"/>
  <c r="L11" i="1"/>
  <c r="N11" i="1"/>
  <c r="G12" i="1"/>
  <c r="I12" i="1"/>
  <c r="H12" i="1"/>
  <c r="J12" i="1"/>
  <c r="K12" i="1"/>
  <c r="L12" i="1"/>
  <c r="N12" i="1"/>
  <c r="G13" i="1"/>
  <c r="I13" i="1"/>
  <c r="H13" i="1"/>
  <c r="J13" i="1"/>
  <c r="K13" i="1"/>
  <c r="L13" i="1"/>
  <c r="N13" i="1"/>
  <c r="G14" i="1"/>
  <c r="I14" i="1"/>
  <c r="H14" i="1"/>
  <c r="J14" i="1"/>
  <c r="K14" i="1"/>
  <c r="L14" i="1"/>
  <c r="N14" i="1"/>
  <c r="G15" i="1"/>
  <c r="I15" i="1"/>
  <c r="H15" i="1"/>
  <c r="J15" i="1"/>
  <c r="K15" i="1"/>
  <c r="L15" i="1"/>
  <c r="N15" i="1"/>
  <c r="N16" i="1"/>
  <c r="B21" i="1"/>
  <c r="L16" i="1"/>
  <c r="B20" i="1"/>
  <c r="B22" i="1"/>
  <c r="Q6" i="1"/>
  <c r="R6" i="1"/>
  <c r="S6" i="1"/>
  <c r="O7" i="1"/>
  <c r="Q7" i="1"/>
  <c r="R7" i="1"/>
  <c r="S7" i="1"/>
  <c r="O8" i="1"/>
  <c r="Q8" i="1"/>
  <c r="R8" i="1"/>
  <c r="S8" i="1"/>
  <c r="O9" i="1"/>
  <c r="Q9" i="1"/>
  <c r="R9" i="1"/>
  <c r="S9" i="1"/>
  <c r="O10" i="1"/>
  <c r="Q10" i="1"/>
  <c r="R10" i="1"/>
  <c r="S10" i="1"/>
  <c r="O11" i="1"/>
  <c r="Q11" i="1"/>
  <c r="R11" i="1"/>
  <c r="S11" i="1"/>
  <c r="O12" i="1"/>
  <c r="Q12" i="1"/>
  <c r="R12" i="1"/>
  <c r="S12" i="1"/>
  <c r="O13" i="1"/>
  <c r="Q13" i="1"/>
  <c r="R13" i="1"/>
  <c r="S13" i="1"/>
  <c r="O14" i="1"/>
  <c r="Q14" i="1"/>
  <c r="R14" i="1"/>
  <c r="S14" i="1"/>
  <c r="O15" i="1"/>
  <c r="Q15" i="1"/>
  <c r="R15" i="1"/>
  <c r="S15" i="1"/>
  <c r="S16" i="1"/>
  <c r="B34" i="1"/>
  <c r="F6" i="1"/>
  <c r="F7" i="1"/>
  <c r="F8" i="1"/>
  <c r="F9" i="1"/>
  <c r="F10" i="1"/>
  <c r="F11" i="1"/>
  <c r="F12" i="1"/>
  <c r="F13" i="1"/>
  <c r="F14" i="1"/>
  <c r="F15" i="1"/>
  <c r="C3" i="1"/>
  <c r="B36" i="1"/>
  <c r="B24" i="1"/>
  <c r="B25" i="1"/>
  <c r="B50" i="1"/>
  <c r="B51" i="1"/>
  <c r="T6" i="1"/>
  <c r="T7" i="1"/>
  <c r="T8" i="1"/>
  <c r="T9" i="1"/>
  <c r="T10" i="1"/>
  <c r="T11" i="1"/>
  <c r="T12" i="1"/>
  <c r="T13" i="1"/>
  <c r="T14" i="1"/>
  <c r="T15" i="1"/>
  <c r="T16" i="1"/>
  <c r="B39" i="1"/>
  <c r="U6" i="1"/>
  <c r="W6" i="1"/>
  <c r="U7" i="1"/>
  <c r="W7" i="1"/>
  <c r="U8" i="1"/>
  <c r="W8" i="1"/>
  <c r="U9" i="1"/>
  <c r="W9" i="1"/>
  <c r="U10" i="1"/>
  <c r="W10" i="1"/>
  <c r="U11" i="1"/>
  <c r="W11" i="1"/>
  <c r="U12" i="1"/>
  <c r="W12" i="1"/>
  <c r="U13" i="1"/>
  <c r="W13" i="1"/>
  <c r="U14" i="1"/>
  <c r="W14" i="1"/>
  <c r="U15" i="1"/>
  <c r="W15" i="1"/>
  <c r="W16" i="1"/>
  <c r="U16" i="1"/>
  <c r="B40" i="1"/>
  <c r="B52" i="1"/>
  <c r="B41" i="1"/>
  <c r="B45" i="1"/>
  <c r="B42" i="1"/>
  <c r="B46" i="1"/>
  <c r="B47" i="1"/>
  <c r="B44" i="1"/>
  <c r="B43" i="1"/>
  <c r="B35" i="1"/>
  <c r="B31" i="1"/>
  <c r="B26" i="1"/>
  <c r="B27" i="1"/>
  <c r="B30" i="1"/>
  <c r="B28" i="1"/>
  <c r="B29" i="1"/>
  <c r="B23" i="1"/>
  <c r="V6" i="1"/>
  <c r="V7" i="1"/>
  <c r="V8" i="1"/>
  <c r="V9" i="1"/>
  <c r="V10" i="1"/>
  <c r="V11" i="1"/>
  <c r="V12" i="1"/>
  <c r="V13" i="1"/>
  <c r="V14" i="1"/>
  <c r="V15" i="1"/>
  <c r="V16" i="1"/>
  <c r="M6" i="1"/>
  <c r="M7" i="1"/>
  <c r="M8" i="1"/>
  <c r="M9" i="1"/>
  <c r="M10" i="1"/>
  <c r="M11" i="1"/>
  <c r="M12" i="1"/>
  <c r="M13" i="1"/>
  <c r="M14" i="1"/>
  <c r="M15" i="1"/>
  <c r="M16" i="1"/>
  <c r="P15" i="1"/>
  <c r="P14" i="1"/>
  <c r="P13" i="1"/>
  <c r="P12" i="1"/>
  <c r="P11" i="1"/>
  <c r="P10" i="1"/>
  <c r="P9" i="1"/>
  <c r="P8" i="1"/>
  <c r="P7" i="1"/>
  <c r="P6" i="1"/>
  <c r="B53" i="1"/>
  <c r="B54" i="1"/>
  <c r="B60" i="1"/>
  <c r="B55" i="1"/>
  <c r="B56" i="1"/>
  <c r="B59" i="1"/>
  <c r="B57" i="1"/>
  <c r="B58" i="1"/>
</calcChain>
</file>

<file path=xl/sharedStrings.xml><?xml version="1.0" encoding="utf-8"?>
<sst xmlns="http://schemas.openxmlformats.org/spreadsheetml/2006/main" count="83" uniqueCount="76">
  <si>
    <t xml:space="preserve">Study: </t>
  </si>
  <si>
    <t>Black font: other data that can be entered but not required</t>
  </si>
  <si>
    <t>Date:</t>
  </si>
  <si>
    <t>Red font: study data you must enter for the calculations</t>
  </si>
  <si>
    <t>Spreadsheet prepared by Craig Steinmaus</t>
  </si>
  <si>
    <t xml:space="preserve">Number of Studies: </t>
  </si>
  <si>
    <t>Blue font: calculations that are done by the program, do not change these</t>
  </si>
  <si>
    <t>Author, year</t>
  </si>
  <si>
    <t>RR</t>
  </si>
  <si>
    <t>CIlow</t>
  </si>
  <si>
    <t>CIup</t>
  </si>
  <si>
    <t>Exposre</t>
  </si>
  <si>
    <t>study in</t>
  </si>
  <si>
    <t>bi</t>
  </si>
  <si>
    <r>
      <t>LN CI</t>
    </r>
    <r>
      <rPr>
        <b/>
        <vertAlign val="subscript"/>
        <sz val="10"/>
        <color rgb="FF0070C0"/>
        <rFont val="Arial"/>
        <family val="2"/>
      </rPr>
      <t>low</t>
    </r>
  </si>
  <si>
    <r>
      <t>LN CI</t>
    </r>
    <r>
      <rPr>
        <b/>
        <vertAlign val="subscript"/>
        <sz val="10"/>
        <color rgb="FF0070C0"/>
        <rFont val="Arial"/>
        <family val="2"/>
      </rPr>
      <t>up</t>
    </r>
  </si>
  <si>
    <r>
      <t>SE</t>
    </r>
    <r>
      <rPr>
        <b/>
        <vertAlign val="subscript"/>
        <sz val="10"/>
        <color rgb="FF0070C0"/>
        <rFont val="Arial"/>
        <family val="2"/>
      </rPr>
      <t>i</t>
    </r>
  </si>
  <si>
    <t>Wi</t>
  </si>
  <si>
    <t>%Wi</t>
  </si>
  <si>
    <t>Wibi</t>
  </si>
  <si>
    <t>bi-bs</t>
  </si>
  <si>
    <r>
      <t>(bi-bs)</t>
    </r>
    <r>
      <rPr>
        <b/>
        <vertAlign val="superscript"/>
        <sz val="10"/>
        <color rgb="FF0070C0"/>
        <rFont val="Arial"/>
        <family val="2"/>
      </rPr>
      <t>2</t>
    </r>
  </si>
  <si>
    <r>
      <t>Wi(bi-bs)</t>
    </r>
    <r>
      <rPr>
        <b/>
        <vertAlign val="superscript"/>
        <sz val="8"/>
        <color rgb="FF0070C0"/>
        <rFont val="Arial"/>
        <family val="2"/>
      </rPr>
      <t>2</t>
    </r>
  </si>
  <si>
    <r>
      <t>(Wi)</t>
    </r>
    <r>
      <rPr>
        <b/>
        <vertAlign val="superscript"/>
        <sz val="10"/>
        <color rgb="FF0070C0"/>
        <rFont val="Arial"/>
        <family val="2"/>
      </rPr>
      <t>2</t>
    </r>
  </si>
  <si>
    <t>Wi*</t>
  </si>
  <si>
    <t>%Wi*</t>
  </si>
  <si>
    <t>Wi* x b</t>
  </si>
  <si>
    <t>Study 1</t>
  </si>
  <si>
    <t>Study 2</t>
  </si>
  <si>
    <t>Study 3</t>
  </si>
  <si>
    <t>Study 4</t>
  </si>
  <si>
    <t>Study 5</t>
  </si>
  <si>
    <t>Study 6</t>
  </si>
  <si>
    <t>Study 7</t>
  </si>
  <si>
    <t>Study 8</t>
  </si>
  <si>
    <t>Study 9</t>
  </si>
  <si>
    <t>Study 10</t>
  </si>
  <si>
    <t>Summary RR and CI</t>
  </si>
  <si>
    <t>Fixed Effects Model</t>
  </si>
  <si>
    <t>Sum. Wi</t>
  </si>
  <si>
    <t xml:space="preserve">Sum. Wibi </t>
  </si>
  <si>
    <t>bs</t>
  </si>
  <si>
    <t xml:space="preserve">    RRs</t>
  </si>
  <si>
    <t>sqrt Sum. Wi</t>
  </si>
  <si>
    <r>
      <t>SE</t>
    </r>
    <r>
      <rPr>
        <vertAlign val="subscript"/>
        <sz val="10"/>
        <rFont val="Arial"/>
        <family val="2"/>
      </rPr>
      <t>s</t>
    </r>
  </si>
  <si>
    <r>
      <t>1.96 SE</t>
    </r>
    <r>
      <rPr>
        <vertAlign val="subscript"/>
        <sz val="10"/>
        <rFont val="Arial"/>
        <family val="2"/>
      </rPr>
      <t>s</t>
    </r>
  </si>
  <si>
    <r>
      <t>bs+1.96SE</t>
    </r>
    <r>
      <rPr>
        <vertAlign val="subscript"/>
        <sz val="10"/>
        <rFont val="Arial"/>
        <family val="2"/>
      </rPr>
      <t>s</t>
    </r>
  </si>
  <si>
    <r>
      <t>bs - 1.96SE</t>
    </r>
    <r>
      <rPr>
        <vertAlign val="subscript"/>
        <sz val="10"/>
        <rFont val="Arial"/>
        <family val="2"/>
      </rPr>
      <t>s</t>
    </r>
  </si>
  <si>
    <t xml:space="preserve">    lower 95% CI</t>
  </si>
  <si>
    <t xml:space="preserve">    upper 95% CI</t>
  </si>
  <si>
    <t xml:space="preserve">    1-tailed p</t>
  </si>
  <si>
    <t>Heterogeneity</t>
  </si>
  <si>
    <r>
      <t xml:space="preserve">    X</t>
    </r>
    <r>
      <rPr>
        <vertAlign val="superscript"/>
        <sz val="10"/>
        <rFont val="Arial"/>
        <family val="2"/>
      </rPr>
      <t>2</t>
    </r>
  </si>
  <si>
    <t xml:space="preserve">    p</t>
  </si>
  <si>
    <t xml:space="preserve">    df </t>
  </si>
  <si>
    <t>Random Effects Model</t>
  </si>
  <si>
    <t xml:space="preserve">    D</t>
  </si>
  <si>
    <t xml:space="preserve">    b </t>
  </si>
  <si>
    <t>var</t>
  </si>
  <si>
    <t>Ln  (RR)</t>
  </si>
  <si>
    <t>SE</t>
  </si>
  <si>
    <t xml:space="preserve">    1-tailed p </t>
  </si>
  <si>
    <t>Shore Adjusted CI</t>
  </si>
  <si>
    <r>
      <t>Var</t>
    </r>
    <r>
      <rPr>
        <vertAlign val="subscript"/>
        <sz val="10"/>
        <rFont val="Arial"/>
        <family val="2"/>
      </rPr>
      <t>s</t>
    </r>
  </si>
  <si>
    <r>
      <t>X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/df</t>
    </r>
  </si>
  <si>
    <r>
      <t>Var</t>
    </r>
    <r>
      <rPr>
        <vertAlign val="subscript"/>
        <sz val="10"/>
        <rFont val="Arial"/>
        <family val="2"/>
      </rPr>
      <t>adj</t>
    </r>
  </si>
  <si>
    <r>
      <t>SE</t>
    </r>
    <r>
      <rPr>
        <vertAlign val="subscript"/>
        <sz val="10"/>
        <rFont val="Arial"/>
        <family val="2"/>
      </rPr>
      <t>adj</t>
    </r>
  </si>
  <si>
    <r>
      <t>1.96SE</t>
    </r>
    <r>
      <rPr>
        <vertAlign val="subscript"/>
        <sz val="10"/>
        <rFont val="Arial"/>
        <family val="2"/>
      </rPr>
      <t>adj</t>
    </r>
  </si>
  <si>
    <r>
      <t>bs +1.96SE</t>
    </r>
    <r>
      <rPr>
        <vertAlign val="subscript"/>
        <sz val="10"/>
        <rFont val="Arial"/>
        <family val="2"/>
      </rPr>
      <t>adj</t>
    </r>
  </si>
  <si>
    <r>
      <t>bs - 1.96SE</t>
    </r>
    <r>
      <rPr>
        <vertAlign val="subscript"/>
        <sz val="10"/>
        <rFont val="Arial"/>
        <family val="2"/>
      </rPr>
      <t>adj</t>
    </r>
  </si>
  <si>
    <t xml:space="preserve">    lower CI</t>
  </si>
  <si>
    <t xml:space="preserve">    upper CI</t>
  </si>
  <si>
    <t xml:space="preserve">    1-tailed p  =</t>
  </si>
  <si>
    <t>NOTE:   if your point estimate for the pooled RR is &lt; 1, (i.e. the factor might be protective) then subtract the p values in the output from 1</t>
  </si>
  <si>
    <t>Var</t>
  </si>
  <si>
    <t>[Not used and not calculated if X2 &lt; df]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</si>
</sst>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;\-0;;@"/>
    <numFmt numFmtId="165" formatCode="0.00;\-0;;@"/>
    <numFmt numFmtId="166" formatCode="0.0"/>
    <numFmt numFmtId="167" formatCode="0.0%"/>
    <numFmt numFmtId="168" formatCode="0.000"/>
    <numFmt numFmtId="169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rgb="FF0070C0"/>
      <name val="Arial"/>
      <family val="2"/>
    </font>
    <font>
      <b/>
      <vertAlign val="subscript"/>
      <sz val="10"/>
      <color rgb="FF0070C0"/>
      <name val="Arial"/>
      <family val="2"/>
    </font>
    <font>
      <b/>
      <vertAlign val="superscript"/>
      <sz val="10"/>
      <color rgb="FF0070C0"/>
      <name val="Arial"/>
      <family val="2"/>
    </font>
    <font>
      <b/>
      <sz val="8"/>
      <color rgb="FF0070C0"/>
      <name val="Arial"/>
      <family val="2"/>
    </font>
    <font>
      <b/>
      <vertAlign val="superscript"/>
      <sz val="8"/>
      <color rgb="FF0070C0"/>
      <name val="Arial"/>
      <family val="2"/>
    </font>
    <font>
      <sz val="10"/>
      <color rgb="FFFF0000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2" fillId="0" borderId="0" xfId="0" applyFont="1"/>
    <xf numFmtId="14" fontId="0" fillId="0" borderId="0" xfId="0" applyNumberFormat="1" applyAlignment="1">
      <alignment horizontal="centerContinuous"/>
    </xf>
    <xf numFmtId="0" fontId="0" fillId="0" borderId="0" xfId="0" applyAlignment="1">
      <alignment horizontal="left"/>
    </xf>
    <xf numFmtId="14" fontId="2" fillId="0" borderId="0" xfId="0" applyNumberFormat="1" applyFont="1" applyAlignment="1">
      <alignment horizontal="centerContinuous"/>
    </xf>
    <xf numFmtId="0" fontId="3" fillId="0" borderId="0" xfId="0" applyFont="1"/>
    <xf numFmtId="0" fontId="4" fillId="0" borderId="0" xfId="0" applyFont="1"/>
    <xf numFmtId="0" fontId="6" fillId="0" borderId="0" xfId="2" applyFont="1" applyAlignment="1" applyProtection="1">
      <alignment horizontal="center"/>
    </xf>
    <xf numFmtId="0" fontId="7" fillId="0" borderId="0" xfId="0" applyFont="1"/>
    <xf numFmtId="0" fontId="8" fillId="0" borderId="0" xfId="0" applyFont="1"/>
    <xf numFmtId="14" fontId="7" fillId="0" borderId="0" xfId="0" applyNumberFormat="1" applyFont="1" applyAlignment="1">
      <alignment horizontal="centerContinuous"/>
    </xf>
    <xf numFmtId="0" fontId="7" fillId="0" borderId="0" xfId="0" applyFont="1" applyAlignment="1">
      <alignment horizontal="left"/>
    </xf>
    <xf numFmtId="0" fontId="7" fillId="0" borderId="0" xfId="0" applyFont="1" applyBorder="1"/>
    <xf numFmtId="0" fontId="9" fillId="2" borderId="0" xfId="0" applyFont="1" applyFill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10" fillId="2" borderId="0" xfId="0" applyFont="1" applyFill="1" applyAlignment="1">
      <alignment horizontal="center" wrapText="1"/>
    </xf>
    <xf numFmtId="0" fontId="10" fillId="2" borderId="0" xfId="0" applyFont="1" applyFill="1" applyBorder="1" applyAlignment="1">
      <alignment horizontal="center" wrapText="1"/>
    </xf>
    <xf numFmtId="0" fontId="10" fillId="2" borderId="0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7" fillId="0" borderId="0" xfId="0" applyFont="1" applyFill="1"/>
    <xf numFmtId="0" fontId="15" fillId="0" borderId="0" xfId="0" applyFont="1" applyFill="1" applyAlignment="1">
      <alignment horizontal="center"/>
    </xf>
    <xf numFmtId="0" fontId="0" fillId="0" borderId="0" xfId="0" applyFill="1"/>
    <xf numFmtId="164" fontId="16" fillId="0" borderId="0" xfId="0" applyNumberFormat="1" applyFont="1" applyAlignment="1">
      <alignment horizontal="center" vertical="center"/>
    </xf>
    <xf numFmtId="165" fontId="16" fillId="0" borderId="1" xfId="0" applyNumberFormat="1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166" fontId="16" fillId="0" borderId="1" xfId="0" applyNumberFormat="1" applyFont="1" applyFill="1" applyBorder="1" applyAlignment="1">
      <alignment horizontal="center" vertical="center"/>
    </xf>
    <xf numFmtId="167" fontId="16" fillId="0" borderId="1" xfId="1" applyNumberFormat="1" applyFont="1" applyBorder="1" applyAlignment="1">
      <alignment horizontal="center" vertical="center"/>
    </xf>
    <xf numFmtId="166" fontId="16" fillId="0" borderId="1" xfId="0" applyNumberFormat="1" applyFont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 vertical="center"/>
    </xf>
    <xf numFmtId="168" fontId="16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8" fontId="17" fillId="0" borderId="0" xfId="0" applyNumberFormat="1" applyFont="1" applyFill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/>
    <xf numFmtId="2" fontId="16" fillId="2" borderId="0" xfId="0" applyNumberFormat="1" applyFont="1" applyFill="1" applyBorder="1" applyAlignment="1">
      <alignment horizontal="center"/>
    </xf>
    <xf numFmtId="9" fontId="16" fillId="2" borderId="0" xfId="1" applyFont="1" applyFill="1" applyBorder="1" applyAlignment="1">
      <alignment horizontal="center"/>
    </xf>
    <xf numFmtId="2" fontId="16" fillId="0" borderId="0" xfId="0" applyNumberFormat="1" applyFont="1" applyBorder="1" applyAlignment="1">
      <alignment horizontal="center"/>
    </xf>
    <xf numFmtId="2" fontId="16" fillId="0" borderId="0" xfId="0" applyNumberFormat="1" applyFont="1" applyFill="1" applyBorder="1" applyAlignment="1">
      <alignment horizontal="center"/>
    </xf>
    <xf numFmtId="0" fontId="16" fillId="0" borderId="0" xfId="0" applyFont="1" applyBorder="1"/>
    <xf numFmtId="1" fontId="16" fillId="2" borderId="0" xfId="0" applyNumberFormat="1" applyFont="1" applyFill="1" applyBorder="1" applyAlignment="1">
      <alignment horizontal="center"/>
    </xf>
    <xf numFmtId="166" fontId="16" fillId="2" borderId="0" xfId="0" applyNumberFormat="1" applyFont="1" applyFill="1" applyBorder="1" applyAlignment="1">
      <alignment horizontal="center"/>
    </xf>
    <xf numFmtId="167" fontId="16" fillId="2" borderId="0" xfId="0" applyNumberFormat="1" applyFont="1" applyFill="1" applyBorder="1" applyAlignment="1">
      <alignment horizontal="center"/>
    </xf>
    <xf numFmtId="168" fontId="16" fillId="2" borderId="0" xfId="0" applyNumberFormat="1" applyFont="1" applyFill="1" applyAlignment="1">
      <alignment horizontal="center"/>
    </xf>
    <xf numFmtId="0" fontId="4" fillId="0" borderId="0" xfId="0" applyFont="1" applyFill="1" applyBorder="1"/>
    <xf numFmtId="0" fontId="7" fillId="0" borderId="0" xfId="0" applyFont="1" applyFill="1" applyBorder="1"/>
    <xf numFmtId="0" fontId="7" fillId="0" borderId="0" xfId="0" applyFont="1" applyFill="1" applyAlignment="1">
      <alignment horizontal="left"/>
    </xf>
    <xf numFmtId="2" fontId="17" fillId="0" borderId="0" xfId="0" applyNumberFormat="1" applyFont="1" applyFill="1" applyBorder="1" applyAlignment="1">
      <alignment horizontal="center"/>
    </xf>
    <xf numFmtId="169" fontId="17" fillId="0" borderId="0" xfId="0" applyNumberFormat="1" applyFont="1" applyFill="1" applyBorder="1" applyAlignment="1">
      <alignment horizontal="center"/>
    </xf>
    <xf numFmtId="2" fontId="6" fillId="3" borderId="0" xfId="0" applyNumberFormat="1" applyFont="1" applyFill="1" applyBorder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7" fillId="0" borderId="0" xfId="0" applyFont="1" applyFill="1" applyBorder="1" applyAlignment="1">
      <alignment horizontal="left"/>
    </xf>
    <xf numFmtId="168" fontId="17" fillId="0" borderId="0" xfId="0" applyNumberFormat="1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2" fillId="0" borderId="0" xfId="0" applyFont="1" applyFill="1"/>
    <xf numFmtId="2" fontId="7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17" fillId="0" borderId="0" xfId="0" applyFont="1" applyFill="1" applyBorder="1"/>
    <xf numFmtId="0" fontId="20" fillId="2" borderId="0" xfId="0" applyFont="1" applyFill="1" applyAlignment="1">
      <alignment horizontal="center" wrapText="1"/>
    </xf>
    <xf numFmtId="0" fontId="15" fillId="0" borderId="0" xfId="0" applyFont="1" applyFill="1"/>
    <xf numFmtId="168" fontId="17" fillId="0" borderId="0" xfId="0" applyNumberFormat="1" applyFont="1" applyFill="1" applyBorder="1" applyAlignment="1">
      <alignment horizontal="left"/>
    </xf>
  </cellXfs>
  <cellStyles count="3">
    <cellStyle name="Гиперссылка" xfId="2" builtinId="8"/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+@sum(E6:E35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2"/>
  <sheetViews>
    <sheetView tabSelected="1" workbookViewId="0">
      <selection activeCell="I15" sqref="I15"/>
    </sheetView>
  </sheetViews>
  <sheetFormatPr defaultColWidth="8.81640625" defaultRowHeight="14.5" x14ac:dyDescent="0.35"/>
  <cols>
    <col min="1" max="1" width="24.1796875" customWidth="1"/>
    <col min="2" max="2" width="8.81640625" customWidth="1"/>
    <col min="3" max="3" width="6.7265625" customWidth="1"/>
    <col min="4" max="4" width="6" customWidth="1"/>
    <col min="5" max="5" width="12.453125" customWidth="1"/>
    <col min="6" max="6" width="8.453125" customWidth="1"/>
    <col min="7" max="7" width="9.453125" customWidth="1"/>
    <col min="8" max="8" width="7.7265625" customWidth="1"/>
    <col min="9" max="9" width="6" customWidth="1"/>
    <col min="10" max="12" width="7.26953125" customWidth="1"/>
    <col min="13" max="15" width="7.453125" customWidth="1"/>
    <col min="16" max="16" width="9.26953125" customWidth="1"/>
    <col min="18" max="18" width="11.453125" customWidth="1"/>
    <col min="20" max="20" width="8.1796875" style="3" customWidth="1"/>
    <col min="21" max="21" width="8.453125" style="3" customWidth="1"/>
    <col min="22" max="22" width="9.453125" style="3" customWidth="1"/>
    <col min="23" max="23" width="10.26953125" customWidth="1"/>
    <col min="24" max="24" width="6.453125" customWidth="1"/>
    <col min="253" max="253" width="24.7265625" customWidth="1"/>
    <col min="254" max="254" width="8.81640625" customWidth="1"/>
    <col min="255" max="255" width="6.7265625" customWidth="1"/>
    <col min="256" max="256" width="6" customWidth="1"/>
    <col min="257" max="257" width="9.81640625" customWidth="1"/>
    <col min="258" max="258" width="8.7265625" customWidth="1"/>
    <col min="259" max="259" width="34.7265625" customWidth="1"/>
    <col min="260" max="260" width="18" customWidth="1"/>
    <col min="261" max="261" width="19.453125" customWidth="1"/>
    <col min="262" max="262" width="8.453125" customWidth="1"/>
    <col min="263" max="263" width="9.453125" customWidth="1"/>
    <col min="264" max="264" width="7.7265625" customWidth="1"/>
    <col min="265" max="265" width="6" customWidth="1"/>
    <col min="266" max="268" width="7.26953125" customWidth="1"/>
    <col min="269" max="271" width="7.453125" customWidth="1"/>
    <col min="272" max="272" width="9.26953125" customWidth="1"/>
    <col min="274" max="274" width="11.453125" customWidth="1"/>
    <col min="276" max="276" width="8.1796875" customWidth="1"/>
    <col min="277" max="277" width="8.453125" customWidth="1"/>
    <col min="278" max="278" width="9.453125" customWidth="1"/>
    <col min="279" max="279" width="10.26953125" customWidth="1"/>
    <col min="280" max="280" width="6.453125" customWidth="1"/>
    <col min="509" max="509" width="24.7265625" customWidth="1"/>
    <col min="510" max="510" width="8.81640625" customWidth="1"/>
    <col min="511" max="511" width="6.7265625" customWidth="1"/>
    <col min="512" max="512" width="6" customWidth="1"/>
    <col min="513" max="513" width="9.81640625" customWidth="1"/>
    <col min="514" max="514" width="8.7265625" customWidth="1"/>
    <col min="515" max="515" width="34.7265625" customWidth="1"/>
    <col min="516" max="516" width="18" customWidth="1"/>
    <col min="517" max="517" width="19.453125" customWidth="1"/>
    <col min="518" max="518" width="8.453125" customWidth="1"/>
    <col min="519" max="519" width="9.453125" customWidth="1"/>
    <col min="520" max="520" width="7.7265625" customWidth="1"/>
    <col min="521" max="521" width="6" customWidth="1"/>
    <col min="522" max="524" width="7.26953125" customWidth="1"/>
    <col min="525" max="527" width="7.453125" customWidth="1"/>
    <col min="528" max="528" width="9.26953125" customWidth="1"/>
    <col min="530" max="530" width="11.453125" customWidth="1"/>
    <col min="532" max="532" width="8.1796875" customWidth="1"/>
    <col min="533" max="533" width="8.453125" customWidth="1"/>
    <col min="534" max="534" width="9.453125" customWidth="1"/>
    <col min="535" max="535" width="10.26953125" customWidth="1"/>
    <col min="536" max="536" width="6.453125" customWidth="1"/>
    <col min="765" max="765" width="24.7265625" customWidth="1"/>
    <col min="766" max="766" width="8.81640625" customWidth="1"/>
    <col min="767" max="767" width="6.7265625" customWidth="1"/>
    <col min="768" max="768" width="6" customWidth="1"/>
    <col min="769" max="769" width="9.81640625" customWidth="1"/>
    <col min="770" max="770" width="8.7265625" customWidth="1"/>
    <col min="771" max="771" width="34.7265625" customWidth="1"/>
    <col min="772" max="772" width="18" customWidth="1"/>
    <col min="773" max="773" width="19.453125" customWidth="1"/>
    <col min="774" max="774" width="8.453125" customWidth="1"/>
    <col min="775" max="775" width="9.453125" customWidth="1"/>
    <col min="776" max="776" width="7.7265625" customWidth="1"/>
    <col min="777" max="777" width="6" customWidth="1"/>
    <col min="778" max="780" width="7.26953125" customWidth="1"/>
    <col min="781" max="783" width="7.453125" customWidth="1"/>
    <col min="784" max="784" width="9.26953125" customWidth="1"/>
    <col min="786" max="786" width="11.453125" customWidth="1"/>
    <col min="788" max="788" width="8.1796875" customWidth="1"/>
    <col min="789" max="789" width="8.453125" customWidth="1"/>
    <col min="790" max="790" width="9.453125" customWidth="1"/>
    <col min="791" max="791" width="10.26953125" customWidth="1"/>
    <col min="792" max="792" width="6.453125" customWidth="1"/>
    <col min="1021" max="1021" width="24.7265625" customWidth="1"/>
    <col min="1022" max="1022" width="8.81640625" customWidth="1"/>
    <col min="1023" max="1023" width="6.7265625" customWidth="1"/>
    <col min="1024" max="1024" width="6" customWidth="1"/>
    <col min="1025" max="1025" width="9.81640625" customWidth="1"/>
    <col min="1026" max="1026" width="8.7265625" customWidth="1"/>
    <col min="1027" max="1027" width="34.7265625" customWidth="1"/>
    <col min="1028" max="1028" width="18" customWidth="1"/>
    <col min="1029" max="1029" width="19.453125" customWidth="1"/>
    <col min="1030" max="1030" width="8.453125" customWidth="1"/>
    <col min="1031" max="1031" width="9.453125" customWidth="1"/>
    <col min="1032" max="1032" width="7.7265625" customWidth="1"/>
    <col min="1033" max="1033" width="6" customWidth="1"/>
    <col min="1034" max="1036" width="7.26953125" customWidth="1"/>
    <col min="1037" max="1039" width="7.453125" customWidth="1"/>
    <col min="1040" max="1040" width="9.26953125" customWidth="1"/>
    <col min="1042" max="1042" width="11.453125" customWidth="1"/>
    <col min="1044" max="1044" width="8.1796875" customWidth="1"/>
    <col min="1045" max="1045" width="8.453125" customWidth="1"/>
    <col min="1046" max="1046" width="9.453125" customWidth="1"/>
    <col min="1047" max="1047" width="10.26953125" customWidth="1"/>
    <col min="1048" max="1048" width="6.453125" customWidth="1"/>
    <col min="1277" max="1277" width="24.7265625" customWidth="1"/>
    <col min="1278" max="1278" width="8.81640625" customWidth="1"/>
    <col min="1279" max="1279" width="6.7265625" customWidth="1"/>
    <col min="1280" max="1280" width="6" customWidth="1"/>
    <col min="1281" max="1281" width="9.81640625" customWidth="1"/>
    <col min="1282" max="1282" width="8.7265625" customWidth="1"/>
    <col min="1283" max="1283" width="34.7265625" customWidth="1"/>
    <col min="1284" max="1284" width="18" customWidth="1"/>
    <col min="1285" max="1285" width="19.453125" customWidth="1"/>
    <col min="1286" max="1286" width="8.453125" customWidth="1"/>
    <col min="1287" max="1287" width="9.453125" customWidth="1"/>
    <col min="1288" max="1288" width="7.7265625" customWidth="1"/>
    <col min="1289" max="1289" width="6" customWidth="1"/>
    <col min="1290" max="1292" width="7.26953125" customWidth="1"/>
    <col min="1293" max="1295" width="7.453125" customWidth="1"/>
    <col min="1296" max="1296" width="9.26953125" customWidth="1"/>
    <col min="1298" max="1298" width="11.453125" customWidth="1"/>
    <col min="1300" max="1300" width="8.1796875" customWidth="1"/>
    <col min="1301" max="1301" width="8.453125" customWidth="1"/>
    <col min="1302" max="1302" width="9.453125" customWidth="1"/>
    <col min="1303" max="1303" width="10.26953125" customWidth="1"/>
    <col min="1304" max="1304" width="6.453125" customWidth="1"/>
    <col min="1533" max="1533" width="24.7265625" customWidth="1"/>
    <col min="1534" max="1534" width="8.81640625" customWidth="1"/>
    <col min="1535" max="1535" width="6.7265625" customWidth="1"/>
    <col min="1536" max="1536" width="6" customWidth="1"/>
    <col min="1537" max="1537" width="9.81640625" customWidth="1"/>
    <col min="1538" max="1538" width="8.7265625" customWidth="1"/>
    <col min="1539" max="1539" width="34.7265625" customWidth="1"/>
    <col min="1540" max="1540" width="18" customWidth="1"/>
    <col min="1541" max="1541" width="19.453125" customWidth="1"/>
    <col min="1542" max="1542" width="8.453125" customWidth="1"/>
    <col min="1543" max="1543" width="9.453125" customWidth="1"/>
    <col min="1544" max="1544" width="7.7265625" customWidth="1"/>
    <col min="1545" max="1545" width="6" customWidth="1"/>
    <col min="1546" max="1548" width="7.26953125" customWidth="1"/>
    <col min="1549" max="1551" width="7.453125" customWidth="1"/>
    <col min="1552" max="1552" width="9.26953125" customWidth="1"/>
    <col min="1554" max="1554" width="11.453125" customWidth="1"/>
    <col min="1556" max="1556" width="8.1796875" customWidth="1"/>
    <col min="1557" max="1557" width="8.453125" customWidth="1"/>
    <col min="1558" max="1558" width="9.453125" customWidth="1"/>
    <col min="1559" max="1559" width="10.26953125" customWidth="1"/>
    <col min="1560" max="1560" width="6.453125" customWidth="1"/>
    <col min="1789" max="1789" width="24.7265625" customWidth="1"/>
    <col min="1790" max="1790" width="8.81640625" customWidth="1"/>
    <col min="1791" max="1791" width="6.7265625" customWidth="1"/>
    <col min="1792" max="1792" width="6" customWidth="1"/>
    <col min="1793" max="1793" width="9.81640625" customWidth="1"/>
    <col min="1794" max="1794" width="8.7265625" customWidth="1"/>
    <col min="1795" max="1795" width="34.7265625" customWidth="1"/>
    <col min="1796" max="1796" width="18" customWidth="1"/>
    <col min="1797" max="1797" width="19.453125" customWidth="1"/>
    <col min="1798" max="1798" width="8.453125" customWidth="1"/>
    <col min="1799" max="1799" width="9.453125" customWidth="1"/>
    <col min="1800" max="1800" width="7.7265625" customWidth="1"/>
    <col min="1801" max="1801" width="6" customWidth="1"/>
    <col min="1802" max="1804" width="7.26953125" customWidth="1"/>
    <col min="1805" max="1807" width="7.453125" customWidth="1"/>
    <col min="1808" max="1808" width="9.26953125" customWidth="1"/>
    <col min="1810" max="1810" width="11.453125" customWidth="1"/>
    <col min="1812" max="1812" width="8.1796875" customWidth="1"/>
    <col min="1813" max="1813" width="8.453125" customWidth="1"/>
    <col min="1814" max="1814" width="9.453125" customWidth="1"/>
    <col min="1815" max="1815" width="10.26953125" customWidth="1"/>
    <col min="1816" max="1816" width="6.453125" customWidth="1"/>
    <col min="2045" max="2045" width="24.7265625" customWidth="1"/>
    <col min="2046" max="2046" width="8.81640625" customWidth="1"/>
    <col min="2047" max="2047" width="6.7265625" customWidth="1"/>
    <col min="2048" max="2048" width="6" customWidth="1"/>
    <col min="2049" max="2049" width="9.81640625" customWidth="1"/>
    <col min="2050" max="2050" width="8.7265625" customWidth="1"/>
    <col min="2051" max="2051" width="34.7265625" customWidth="1"/>
    <col min="2052" max="2052" width="18" customWidth="1"/>
    <col min="2053" max="2053" width="19.453125" customWidth="1"/>
    <col min="2054" max="2054" width="8.453125" customWidth="1"/>
    <col min="2055" max="2055" width="9.453125" customWidth="1"/>
    <col min="2056" max="2056" width="7.7265625" customWidth="1"/>
    <col min="2057" max="2057" width="6" customWidth="1"/>
    <col min="2058" max="2060" width="7.26953125" customWidth="1"/>
    <col min="2061" max="2063" width="7.453125" customWidth="1"/>
    <col min="2064" max="2064" width="9.26953125" customWidth="1"/>
    <col min="2066" max="2066" width="11.453125" customWidth="1"/>
    <col min="2068" max="2068" width="8.1796875" customWidth="1"/>
    <col min="2069" max="2069" width="8.453125" customWidth="1"/>
    <col min="2070" max="2070" width="9.453125" customWidth="1"/>
    <col min="2071" max="2071" width="10.26953125" customWidth="1"/>
    <col min="2072" max="2072" width="6.453125" customWidth="1"/>
    <col min="2301" max="2301" width="24.7265625" customWidth="1"/>
    <col min="2302" max="2302" width="8.81640625" customWidth="1"/>
    <col min="2303" max="2303" width="6.7265625" customWidth="1"/>
    <col min="2304" max="2304" width="6" customWidth="1"/>
    <col min="2305" max="2305" width="9.81640625" customWidth="1"/>
    <col min="2306" max="2306" width="8.7265625" customWidth="1"/>
    <col min="2307" max="2307" width="34.7265625" customWidth="1"/>
    <col min="2308" max="2308" width="18" customWidth="1"/>
    <col min="2309" max="2309" width="19.453125" customWidth="1"/>
    <col min="2310" max="2310" width="8.453125" customWidth="1"/>
    <col min="2311" max="2311" width="9.453125" customWidth="1"/>
    <col min="2312" max="2312" width="7.7265625" customWidth="1"/>
    <col min="2313" max="2313" width="6" customWidth="1"/>
    <col min="2314" max="2316" width="7.26953125" customWidth="1"/>
    <col min="2317" max="2319" width="7.453125" customWidth="1"/>
    <col min="2320" max="2320" width="9.26953125" customWidth="1"/>
    <col min="2322" max="2322" width="11.453125" customWidth="1"/>
    <col min="2324" max="2324" width="8.1796875" customWidth="1"/>
    <col min="2325" max="2325" width="8.453125" customWidth="1"/>
    <col min="2326" max="2326" width="9.453125" customWidth="1"/>
    <col min="2327" max="2327" width="10.26953125" customWidth="1"/>
    <col min="2328" max="2328" width="6.453125" customWidth="1"/>
    <col min="2557" max="2557" width="24.7265625" customWidth="1"/>
    <col min="2558" max="2558" width="8.81640625" customWidth="1"/>
    <col min="2559" max="2559" width="6.7265625" customWidth="1"/>
    <col min="2560" max="2560" width="6" customWidth="1"/>
    <col min="2561" max="2561" width="9.81640625" customWidth="1"/>
    <col min="2562" max="2562" width="8.7265625" customWidth="1"/>
    <col min="2563" max="2563" width="34.7265625" customWidth="1"/>
    <col min="2564" max="2564" width="18" customWidth="1"/>
    <col min="2565" max="2565" width="19.453125" customWidth="1"/>
    <col min="2566" max="2566" width="8.453125" customWidth="1"/>
    <col min="2567" max="2567" width="9.453125" customWidth="1"/>
    <col min="2568" max="2568" width="7.7265625" customWidth="1"/>
    <col min="2569" max="2569" width="6" customWidth="1"/>
    <col min="2570" max="2572" width="7.26953125" customWidth="1"/>
    <col min="2573" max="2575" width="7.453125" customWidth="1"/>
    <col min="2576" max="2576" width="9.26953125" customWidth="1"/>
    <col min="2578" max="2578" width="11.453125" customWidth="1"/>
    <col min="2580" max="2580" width="8.1796875" customWidth="1"/>
    <col min="2581" max="2581" width="8.453125" customWidth="1"/>
    <col min="2582" max="2582" width="9.453125" customWidth="1"/>
    <col min="2583" max="2583" width="10.26953125" customWidth="1"/>
    <col min="2584" max="2584" width="6.453125" customWidth="1"/>
    <col min="2813" max="2813" width="24.7265625" customWidth="1"/>
    <col min="2814" max="2814" width="8.81640625" customWidth="1"/>
    <col min="2815" max="2815" width="6.7265625" customWidth="1"/>
    <col min="2816" max="2816" width="6" customWidth="1"/>
    <col min="2817" max="2817" width="9.81640625" customWidth="1"/>
    <col min="2818" max="2818" width="8.7265625" customWidth="1"/>
    <col min="2819" max="2819" width="34.7265625" customWidth="1"/>
    <col min="2820" max="2820" width="18" customWidth="1"/>
    <col min="2821" max="2821" width="19.453125" customWidth="1"/>
    <col min="2822" max="2822" width="8.453125" customWidth="1"/>
    <col min="2823" max="2823" width="9.453125" customWidth="1"/>
    <col min="2824" max="2824" width="7.7265625" customWidth="1"/>
    <col min="2825" max="2825" width="6" customWidth="1"/>
    <col min="2826" max="2828" width="7.26953125" customWidth="1"/>
    <col min="2829" max="2831" width="7.453125" customWidth="1"/>
    <col min="2832" max="2832" width="9.26953125" customWidth="1"/>
    <col min="2834" max="2834" width="11.453125" customWidth="1"/>
    <col min="2836" max="2836" width="8.1796875" customWidth="1"/>
    <col min="2837" max="2837" width="8.453125" customWidth="1"/>
    <col min="2838" max="2838" width="9.453125" customWidth="1"/>
    <col min="2839" max="2839" width="10.26953125" customWidth="1"/>
    <col min="2840" max="2840" width="6.453125" customWidth="1"/>
    <col min="3069" max="3069" width="24.7265625" customWidth="1"/>
    <col min="3070" max="3070" width="8.81640625" customWidth="1"/>
    <col min="3071" max="3071" width="6.7265625" customWidth="1"/>
    <col min="3072" max="3072" width="6" customWidth="1"/>
    <col min="3073" max="3073" width="9.81640625" customWidth="1"/>
    <col min="3074" max="3074" width="8.7265625" customWidth="1"/>
    <col min="3075" max="3075" width="34.7265625" customWidth="1"/>
    <col min="3076" max="3076" width="18" customWidth="1"/>
    <col min="3077" max="3077" width="19.453125" customWidth="1"/>
    <col min="3078" max="3078" width="8.453125" customWidth="1"/>
    <col min="3079" max="3079" width="9.453125" customWidth="1"/>
    <col min="3080" max="3080" width="7.7265625" customWidth="1"/>
    <col min="3081" max="3081" width="6" customWidth="1"/>
    <col min="3082" max="3084" width="7.26953125" customWidth="1"/>
    <col min="3085" max="3087" width="7.453125" customWidth="1"/>
    <col min="3088" max="3088" width="9.26953125" customWidth="1"/>
    <col min="3090" max="3090" width="11.453125" customWidth="1"/>
    <col min="3092" max="3092" width="8.1796875" customWidth="1"/>
    <col min="3093" max="3093" width="8.453125" customWidth="1"/>
    <col min="3094" max="3094" width="9.453125" customWidth="1"/>
    <col min="3095" max="3095" width="10.26953125" customWidth="1"/>
    <col min="3096" max="3096" width="6.453125" customWidth="1"/>
    <col min="3325" max="3325" width="24.7265625" customWidth="1"/>
    <col min="3326" max="3326" width="8.81640625" customWidth="1"/>
    <col min="3327" max="3327" width="6.7265625" customWidth="1"/>
    <col min="3328" max="3328" width="6" customWidth="1"/>
    <col min="3329" max="3329" width="9.81640625" customWidth="1"/>
    <col min="3330" max="3330" width="8.7265625" customWidth="1"/>
    <col min="3331" max="3331" width="34.7265625" customWidth="1"/>
    <col min="3332" max="3332" width="18" customWidth="1"/>
    <col min="3333" max="3333" width="19.453125" customWidth="1"/>
    <col min="3334" max="3334" width="8.453125" customWidth="1"/>
    <col min="3335" max="3335" width="9.453125" customWidth="1"/>
    <col min="3336" max="3336" width="7.7265625" customWidth="1"/>
    <col min="3337" max="3337" width="6" customWidth="1"/>
    <col min="3338" max="3340" width="7.26953125" customWidth="1"/>
    <col min="3341" max="3343" width="7.453125" customWidth="1"/>
    <col min="3344" max="3344" width="9.26953125" customWidth="1"/>
    <col min="3346" max="3346" width="11.453125" customWidth="1"/>
    <col min="3348" max="3348" width="8.1796875" customWidth="1"/>
    <col min="3349" max="3349" width="8.453125" customWidth="1"/>
    <col min="3350" max="3350" width="9.453125" customWidth="1"/>
    <col min="3351" max="3351" width="10.26953125" customWidth="1"/>
    <col min="3352" max="3352" width="6.453125" customWidth="1"/>
    <col min="3581" max="3581" width="24.7265625" customWidth="1"/>
    <col min="3582" max="3582" width="8.81640625" customWidth="1"/>
    <col min="3583" max="3583" width="6.7265625" customWidth="1"/>
    <col min="3584" max="3584" width="6" customWidth="1"/>
    <col min="3585" max="3585" width="9.81640625" customWidth="1"/>
    <col min="3586" max="3586" width="8.7265625" customWidth="1"/>
    <col min="3587" max="3587" width="34.7265625" customWidth="1"/>
    <col min="3588" max="3588" width="18" customWidth="1"/>
    <col min="3589" max="3589" width="19.453125" customWidth="1"/>
    <col min="3590" max="3590" width="8.453125" customWidth="1"/>
    <col min="3591" max="3591" width="9.453125" customWidth="1"/>
    <col min="3592" max="3592" width="7.7265625" customWidth="1"/>
    <col min="3593" max="3593" width="6" customWidth="1"/>
    <col min="3594" max="3596" width="7.26953125" customWidth="1"/>
    <col min="3597" max="3599" width="7.453125" customWidth="1"/>
    <col min="3600" max="3600" width="9.26953125" customWidth="1"/>
    <col min="3602" max="3602" width="11.453125" customWidth="1"/>
    <col min="3604" max="3604" width="8.1796875" customWidth="1"/>
    <col min="3605" max="3605" width="8.453125" customWidth="1"/>
    <col min="3606" max="3606" width="9.453125" customWidth="1"/>
    <col min="3607" max="3607" width="10.26953125" customWidth="1"/>
    <col min="3608" max="3608" width="6.453125" customWidth="1"/>
    <col min="3837" max="3837" width="24.7265625" customWidth="1"/>
    <col min="3838" max="3838" width="8.81640625" customWidth="1"/>
    <col min="3839" max="3839" width="6.7265625" customWidth="1"/>
    <col min="3840" max="3840" width="6" customWidth="1"/>
    <col min="3841" max="3841" width="9.81640625" customWidth="1"/>
    <col min="3842" max="3842" width="8.7265625" customWidth="1"/>
    <col min="3843" max="3843" width="34.7265625" customWidth="1"/>
    <col min="3844" max="3844" width="18" customWidth="1"/>
    <col min="3845" max="3845" width="19.453125" customWidth="1"/>
    <col min="3846" max="3846" width="8.453125" customWidth="1"/>
    <col min="3847" max="3847" width="9.453125" customWidth="1"/>
    <col min="3848" max="3848" width="7.7265625" customWidth="1"/>
    <col min="3849" max="3849" width="6" customWidth="1"/>
    <col min="3850" max="3852" width="7.26953125" customWidth="1"/>
    <col min="3853" max="3855" width="7.453125" customWidth="1"/>
    <col min="3856" max="3856" width="9.26953125" customWidth="1"/>
    <col min="3858" max="3858" width="11.453125" customWidth="1"/>
    <col min="3860" max="3860" width="8.1796875" customWidth="1"/>
    <col min="3861" max="3861" width="8.453125" customWidth="1"/>
    <col min="3862" max="3862" width="9.453125" customWidth="1"/>
    <col min="3863" max="3863" width="10.26953125" customWidth="1"/>
    <col min="3864" max="3864" width="6.453125" customWidth="1"/>
    <col min="4093" max="4093" width="24.7265625" customWidth="1"/>
    <col min="4094" max="4094" width="8.81640625" customWidth="1"/>
    <col min="4095" max="4095" width="6.7265625" customWidth="1"/>
    <col min="4096" max="4096" width="6" customWidth="1"/>
    <col min="4097" max="4097" width="9.81640625" customWidth="1"/>
    <col min="4098" max="4098" width="8.7265625" customWidth="1"/>
    <col min="4099" max="4099" width="34.7265625" customWidth="1"/>
    <col min="4100" max="4100" width="18" customWidth="1"/>
    <col min="4101" max="4101" width="19.453125" customWidth="1"/>
    <col min="4102" max="4102" width="8.453125" customWidth="1"/>
    <col min="4103" max="4103" width="9.453125" customWidth="1"/>
    <col min="4104" max="4104" width="7.7265625" customWidth="1"/>
    <col min="4105" max="4105" width="6" customWidth="1"/>
    <col min="4106" max="4108" width="7.26953125" customWidth="1"/>
    <col min="4109" max="4111" width="7.453125" customWidth="1"/>
    <col min="4112" max="4112" width="9.26953125" customWidth="1"/>
    <col min="4114" max="4114" width="11.453125" customWidth="1"/>
    <col min="4116" max="4116" width="8.1796875" customWidth="1"/>
    <col min="4117" max="4117" width="8.453125" customWidth="1"/>
    <col min="4118" max="4118" width="9.453125" customWidth="1"/>
    <col min="4119" max="4119" width="10.26953125" customWidth="1"/>
    <col min="4120" max="4120" width="6.453125" customWidth="1"/>
    <col min="4349" max="4349" width="24.7265625" customWidth="1"/>
    <col min="4350" max="4350" width="8.81640625" customWidth="1"/>
    <col min="4351" max="4351" width="6.7265625" customWidth="1"/>
    <col min="4352" max="4352" width="6" customWidth="1"/>
    <col min="4353" max="4353" width="9.81640625" customWidth="1"/>
    <col min="4354" max="4354" width="8.7265625" customWidth="1"/>
    <col min="4355" max="4355" width="34.7265625" customWidth="1"/>
    <col min="4356" max="4356" width="18" customWidth="1"/>
    <col min="4357" max="4357" width="19.453125" customWidth="1"/>
    <col min="4358" max="4358" width="8.453125" customWidth="1"/>
    <col min="4359" max="4359" width="9.453125" customWidth="1"/>
    <col min="4360" max="4360" width="7.7265625" customWidth="1"/>
    <col min="4361" max="4361" width="6" customWidth="1"/>
    <col min="4362" max="4364" width="7.26953125" customWidth="1"/>
    <col min="4365" max="4367" width="7.453125" customWidth="1"/>
    <col min="4368" max="4368" width="9.26953125" customWidth="1"/>
    <col min="4370" max="4370" width="11.453125" customWidth="1"/>
    <col min="4372" max="4372" width="8.1796875" customWidth="1"/>
    <col min="4373" max="4373" width="8.453125" customWidth="1"/>
    <col min="4374" max="4374" width="9.453125" customWidth="1"/>
    <col min="4375" max="4375" width="10.26953125" customWidth="1"/>
    <col min="4376" max="4376" width="6.453125" customWidth="1"/>
    <col min="4605" max="4605" width="24.7265625" customWidth="1"/>
    <col min="4606" max="4606" width="8.81640625" customWidth="1"/>
    <col min="4607" max="4607" width="6.7265625" customWidth="1"/>
    <col min="4608" max="4608" width="6" customWidth="1"/>
    <col min="4609" max="4609" width="9.81640625" customWidth="1"/>
    <col min="4610" max="4610" width="8.7265625" customWidth="1"/>
    <col min="4611" max="4611" width="34.7265625" customWidth="1"/>
    <col min="4612" max="4612" width="18" customWidth="1"/>
    <col min="4613" max="4613" width="19.453125" customWidth="1"/>
    <col min="4614" max="4614" width="8.453125" customWidth="1"/>
    <col min="4615" max="4615" width="9.453125" customWidth="1"/>
    <col min="4616" max="4616" width="7.7265625" customWidth="1"/>
    <col min="4617" max="4617" width="6" customWidth="1"/>
    <col min="4618" max="4620" width="7.26953125" customWidth="1"/>
    <col min="4621" max="4623" width="7.453125" customWidth="1"/>
    <col min="4624" max="4624" width="9.26953125" customWidth="1"/>
    <col min="4626" max="4626" width="11.453125" customWidth="1"/>
    <col min="4628" max="4628" width="8.1796875" customWidth="1"/>
    <col min="4629" max="4629" width="8.453125" customWidth="1"/>
    <col min="4630" max="4630" width="9.453125" customWidth="1"/>
    <col min="4631" max="4631" width="10.26953125" customWidth="1"/>
    <col min="4632" max="4632" width="6.453125" customWidth="1"/>
    <col min="4861" max="4861" width="24.7265625" customWidth="1"/>
    <col min="4862" max="4862" width="8.81640625" customWidth="1"/>
    <col min="4863" max="4863" width="6.7265625" customWidth="1"/>
    <col min="4864" max="4864" width="6" customWidth="1"/>
    <col min="4865" max="4865" width="9.81640625" customWidth="1"/>
    <col min="4866" max="4866" width="8.7265625" customWidth="1"/>
    <col min="4867" max="4867" width="34.7265625" customWidth="1"/>
    <col min="4868" max="4868" width="18" customWidth="1"/>
    <col min="4869" max="4869" width="19.453125" customWidth="1"/>
    <col min="4870" max="4870" width="8.453125" customWidth="1"/>
    <col min="4871" max="4871" width="9.453125" customWidth="1"/>
    <col min="4872" max="4872" width="7.7265625" customWidth="1"/>
    <col min="4873" max="4873" width="6" customWidth="1"/>
    <col min="4874" max="4876" width="7.26953125" customWidth="1"/>
    <col min="4877" max="4879" width="7.453125" customWidth="1"/>
    <col min="4880" max="4880" width="9.26953125" customWidth="1"/>
    <col min="4882" max="4882" width="11.453125" customWidth="1"/>
    <col min="4884" max="4884" width="8.1796875" customWidth="1"/>
    <col min="4885" max="4885" width="8.453125" customWidth="1"/>
    <col min="4886" max="4886" width="9.453125" customWidth="1"/>
    <col min="4887" max="4887" width="10.26953125" customWidth="1"/>
    <col min="4888" max="4888" width="6.453125" customWidth="1"/>
    <col min="5117" max="5117" width="24.7265625" customWidth="1"/>
    <col min="5118" max="5118" width="8.81640625" customWidth="1"/>
    <col min="5119" max="5119" width="6.7265625" customWidth="1"/>
    <col min="5120" max="5120" width="6" customWidth="1"/>
    <col min="5121" max="5121" width="9.81640625" customWidth="1"/>
    <col min="5122" max="5122" width="8.7265625" customWidth="1"/>
    <col min="5123" max="5123" width="34.7265625" customWidth="1"/>
    <col min="5124" max="5124" width="18" customWidth="1"/>
    <col min="5125" max="5125" width="19.453125" customWidth="1"/>
    <col min="5126" max="5126" width="8.453125" customWidth="1"/>
    <col min="5127" max="5127" width="9.453125" customWidth="1"/>
    <col min="5128" max="5128" width="7.7265625" customWidth="1"/>
    <col min="5129" max="5129" width="6" customWidth="1"/>
    <col min="5130" max="5132" width="7.26953125" customWidth="1"/>
    <col min="5133" max="5135" width="7.453125" customWidth="1"/>
    <col min="5136" max="5136" width="9.26953125" customWidth="1"/>
    <col min="5138" max="5138" width="11.453125" customWidth="1"/>
    <col min="5140" max="5140" width="8.1796875" customWidth="1"/>
    <col min="5141" max="5141" width="8.453125" customWidth="1"/>
    <col min="5142" max="5142" width="9.453125" customWidth="1"/>
    <col min="5143" max="5143" width="10.26953125" customWidth="1"/>
    <col min="5144" max="5144" width="6.453125" customWidth="1"/>
    <col min="5373" max="5373" width="24.7265625" customWidth="1"/>
    <col min="5374" max="5374" width="8.81640625" customWidth="1"/>
    <col min="5375" max="5375" width="6.7265625" customWidth="1"/>
    <col min="5376" max="5376" width="6" customWidth="1"/>
    <col min="5377" max="5377" width="9.81640625" customWidth="1"/>
    <col min="5378" max="5378" width="8.7265625" customWidth="1"/>
    <col min="5379" max="5379" width="34.7265625" customWidth="1"/>
    <col min="5380" max="5380" width="18" customWidth="1"/>
    <col min="5381" max="5381" width="19.453125" customWidth="1"/>
    <col min="5382" max="5382" width="8.453125" customWidth="1"/>
    <col min="5383" max="5383" width="9.453125" customWidth="1"/>
    <col min="5384" max="5384" width="7.7265625" customWidth="1"/>
    <col min="5385" max="5385" width="6" customWidth="1"/>
    <col min="5386" max="5388" width="7.26953125" customWidth="1"/>
    <col min="5389" max="5391" width="7.453125" customWidth="1"/>
    <col min="5392" max="5392" width="9.26953125" customWidth="1"/>
    <col min="5394" max="5394" width="11.453125" customWidth="1"/>
    <col min="5396" max="5396" width="8.1796875" customWidth="1"/>
    <col min="5397" max="5397" width="8.453125" customWidth="1"/>
    <col min="5398" max="5398" width="9.453125" customWidth="1"/>
    <col min="5399" max="5399" width="10.26953125" customWidth="1"/>
    <col min="5400" max="5400" width="6.453125" customWidth="1"/>
    <col min="5629" max="5629" width="24.7265625" customWidth="1"/>
    <col min="5630" max="5630" width="8.81640625" customWidth="1"/>
    <col min="5631" max="5631" width="6.7265625" customWidth="1"/>
    <col min="5632" max="5632" width="6" customWidth="1"/>
    <col min="5633" max="5633" width="9.81640625" customWidth="1"/>
    <col min="5634" max="5634" width="8.7265625" customWidth="1"/>
    <col min="5635" max="5635" width="34.7265625" customWidth="1"/>
    <col min="5636" max="5636" width="18" customWidth="1"/>
    <col min="5637" max="5637" width="19.453125" customWidth="1"/>
    <col min="5638" max="5638" width="8.453125" customWidth="1"/>
    <col min="5639" max="5639" width="9.453125" customWidth="1"/>
    <col min="5640" max="5640" width="7.7265625" customWidth="1"/>
    <col min="5641" max="5641" width="6" customWidth="1"/>
    <col min="5642" max="5644" width="7.26953125" customWidth="1"/>
    <col min="5645" max="5647" width="7.453125" customWidth="1"/>
    <col min="5648" max="5648" width="9.26953125" customWidth="1"/>
    <col min="5650" max="5650" width="11.453125" customWidth="1"/>
    <col min="5652" max="5652" width="8.1796875" customWidth="1"/>
    <col min="5653" max="5653" width="8.453125" customWidth="1"/>
    <col min="5654" max="5654" width="9.453125" customWidth="1"/>
    <col min="5655" max="5655" width="10.26953125" customWidth="1"/>
    <col min="5656" max="5656" width="6.453125" customWidth="1"/>
    <col min="5885" max="5885" width="24.7265625" customWidth="1"/>
    <col min="5886" max="5886" width="8.81640625" customWidth="1"/>
    <col min="5887" max="5887" width="6.7265625" customWidth="1"/>
    <col min="5888" max="5888" width="6" customWidth="1"/>
    <col min="5889" max="5889" width="9.81640625" customWidth="1"/>
    <col min="5890" max="5890" width="8.7265625" customWidth="1"/>
    <col min="5891" max="5891" width="34.7265625" customWidth="1"/>
    <col min="5892" max="5892" width="18" customWidth="1"/>
    <col min="5893" max="5893" width="19.453125" customWidth="1"/>
    <col min="5894" max="5894" width="8.453125" customWidth="1"/>
    <col min="5895" max="5895" width="9.453125" customWidth="1"/>
    <col min="5896" max="5896" width="7.7265625" customWidth="1"/>
    <col min="5897" max="5897" width="6" customWidth="1"/>
    <col min="5898" max="5900" width="7.26953125" customWidth="1"/>
    <col min="5901" max="5903" width="7.453125" customWidth="1"/>
    <col min="5904" max="5904" width="9.26953125" customWidth="1"/>
    <col min="5906" max="5906" width="11.453125" customWidth="1"/>
    <col min="5908" max="5908" width="8.1796875" customWidth="1"/>
    <col min="5909" max="5909" width="8.453125" customWidth="1"/>
    <col min="5910" max="5910" width="9.453125" customWidth="1"/>
    <col min="5911" max="5911" width="10.26953125" customWidth="1"/>
    <col min="5912" max="5912" width="6.453125" customWidth="1"/>
    <col min="6141" max="6141" width="24.7265625" customWidth="1"/>
    <col min="6142" max="6142" width="8.81640625" customWidth="1"/>
    <col min="6143" max="6143" width="6.7265625" customWidth="1"/>
    <col min="6144" max="6144" width="6" customWidth="1"/>
    <col min="6145" max="6145" width="9.81640625" customWidth="1"/>
    <col min="6146" max="6146" width="8.7265625" customWidth="1"/>
    <col min="6147" max="6147" width="34.7265625" customWidth="1"/>
    <col min="6148" max="6148" width="18" customWidth="1"/>
    <col min="6149" max="6149" width="19.453125" customWidth="1"/>
    <col min="6150" max="6150" width="8.453125" customWidth="1"/>
    <col min="6151" max="6151" width="9.453125" customWidth="1"/>
    <col min="6152" max="6152" width="7.7265625" customWidth="1"/>
    <col min="6153" max="6153" width="6" customWidth="1"/>
    <col min="6154" max="6156" width="7.26953125" customWidth="1"/>
    <col min="6157" max="6159" width="7.453125" customWidth="1"/>
    <col min="6160" max="6160" width="9.26953125" customWidth="1"/>
    <col min="6162" max="6162" width="11.453125" customWidth="1"/>
    <col min="6164" max="6164" width="8.1796875" customWidth="1"/>
    <col min="6165" max="6165" width="8.453125" customWidth="1"/>
    <col min="6166" max="6166" width="9.453125" customWidth="1"/>
    <col min="6167" max="6167" width="10.26953125" customWidth="1"/>
    <col min="6168" max="6168" width="6.453125" customWidth="1"/>
    <col min="6397" max="6397" width="24.7265625" customWidth="1"/>
    <col min="6398" max="6398" width="8.81640625" customWidth="1"/>
    <col min="6399" max="6399" width="6.7265625" customWidth="1"/>
    <col min="6400" max="6400" width="6" customWidth="1"/>
    <col min="6401" max="6401" width="9.81640625" customWidth="1"/>
    <col min="6402" max="6402" width="8.7265625" customWidth="1"/>
    <col min="6403" max="6403" width="34.7265625" customWidth="1"/>
    <col min="6404" max="6404" width="18" customWidth="1"/>
    <col min="6405" max="6405" width="19.453125" customWidth="1"/>
    <col min="6406" max="6406" width="8.453125" customWidth="1"/>
    <col min="6407" max="6407" width="9.453125" customWidth="1"/>
    <col min="6408" max="6408" width="7.7265625" customWidth="1"/>
    <col min="6409" max="6409" width="6" customWidth="1"/>
    <col min="6410" max="6412" width="7.26953125" customWidth="1"/>
    <col min="6413" max="6415" width="7.453125" customWidth="1"/>
    <col min="6416" max="6416" width="9.26953125" customWidth="1"/>
    <col min="6418" max="6418" width="11.453125" customWidth="1"/>
    <col min="6420" max="6420" width="8.1796875" customWidth="1"/>
    <col min="6421" max="6421" width="8.453125" customWidth="1"/>
    <col min="6422" max="6422" width="9.453125" customWidth="1"/>
    <col min="6423" max="6423" width="10.26953125" customWidth="1"/>
    <col min="6424" max="6424" width="6.453125" customWidth="1"/>
    <col min="6653" max="6653" width="24.7265625" customWidth="1"/>
    <col min="6654" max="6654" width="8.81640625" customWidth="1"/>
    <col min="6655" max="6655" width="6.7265625" customWidth="1"/>
    <col min="6656" max="6656" width="6" customWidth="1"/>
    <col min="6657" max="6657" width="9.81640625" customWidth="1"/>
    <col min="6658" max="6658" width="8.7265625" customWidth="1"/>
    <col min="6659" max="6659" width="34.7265625" customWidth="1"/>
    <col min="6660" max="6660" width="18" customWidth="1"/>
    <col min="6661" max="6661" width="19.453125" customWidth="1"/>
    <col min="6662" max="6662" width="8.453125" customWidth="1"/>
    <col min="6663" max="6663" width="9.453125" customWidth="1"/>
    <col min="6664" max="6664" width="7.7265625" customWidth="1"/>
    <col min="6665" max="6665" width="6" customWidth="1"/>
    <col min="6666" max="6668" width="7.26953125" customWidth="1"/>
    <col min="6669" max="6671" width="7.453125" customWidth="1"/>
    <col min="6672" max="6672" width="9.26953125" customWidth="1"/>
    <col min="6674" max="6674" width="11.453125" customWidth="1"/>
    <col min="6676" max="6676" width="8.1796875" customWidth="1"/>
    <col min="6677" max="6677" width="8.453125" customWidth="1"/>
    <col min="6678" max="6678" width="9.453125" customWidth="1"/>
    <col min="6679" max="6679" width="10.26953125" customWidth="1"/>
    <col min="6680" max="6680" width="6.453125" customWidth="1"/>
    <col min="6909" max="6909" width="24.7265625" customWidth="1"/>
    <col min="6910" max="6910" width="8.81640625" customWidth="1"/>
    <col min="6911" max="6911" width="6.7265625" customWidth="1"/>
    <col min="6912" max="6912" width="6" customWidth="1"/>
    <col min="6913" max="6913" width="9.81640625" customWidth="1"/>
    <col min="6914" max="6914" width="8.7265625" customWidth="1"/>
    <col min="6915" max="6915" width="34.7265625" customWidth="1"/>
    <col min="6916" max="6916" width="18" customWidth="1"/>
    <col min="6917" max="6917" width="19.453125" customWidth="1"/>
    <col min="6918" max="6918" width="8.453125" customWidth="1"/>
    <col min="6919" max="6919" width="9.453125" customWidth="1"/>
    <col min="6920" max="6920" width="7.7265625" customWidth="1"/>
    <col min="6921" max="6921" width="6" customWidth="1"/>
    <col min="6922" max="6924" width="7.26953125" customWidth="1"/>
    <col min="6925" max="6927" width="7.453125" customWidth="1"/>
    <col min="6928" max="6928" width="9.26953125" customWidth="1"/>
    <col min="6930" max="6930" width="11.453125" customWidth="1"/>
    <col min="6932" max="6932" width="8.1796875" customWidth="1"/>
    <col min="6933" max="6933" width="8.453125" customWidth="1"/>
    <col min="6934" max="6934" width="9.453125" customWidth="1"/>
    <col min="6935" max="6935" width="10.26953125" customWidth="1"/>
    <col min="6936" max="6936" width="6.453125" customWidth="1"/>
    <col min="7165" max="7165" width="24.7265625" customWidth="1"/>
    <col min="7166" max="7166" width="8.81640625" customWidth="1"/>
    <col min="7167" max="7167" width="6.7265625" customWidth="1"/>
    <col min="7168" max="7168" width="6" customWidth="1"/>
    <col min="7169" max="7169" width="9.81640625" customWidth="1"/>
    <col min="7170" max="7170" width="8.7265625" customWidth="1"/>
    <col min="7171" max="7171" width="34.7265625" customWidth="1"/>
    <col min="7172" max="7172" width="18" customWidth="1"/>
    <col min="7173" max="7173" width="19.453125" customWidth="1"/>
    <col min="7174" max="7174" width="8.453125" customWidth="1"/>
    <col min="7175" max="7175" width="9.453125" customWidth="1"/>
    <col min="7176" max="7176" width="7.7265625" customWidth="1"/>
    <col min="7177" max="7177" width="6" customWidth="1"/>
    <col min="7178" max="7180" width="7.26953125" customWidth="1"/>
    <col min="7181" max="7183" width="7.453125" customWidth="1"/>
    <col min="7184" max="7184" width="9.26953125" customWidth="1"/>
    <col min="7186" max="7186" width="11.453125" customWidth="1"/>
    <col min="7188" max="7188" width="8.1796875" customWidth="1"/>
    <col min="7189" max="7189" width="8.453125" customWidth="1"/>
    <col min="7190" max="7190" width="9.453125" customWidth="1"/>
    <col min="7191" max="7191" width="10.26953125" customWidth="1"/>
    <col min="7192" max="7192" width="6.453125" customWidth="1"/>
    <col min="7421" max="7421" width="24.7265625" customWidth="1"/>
    <col min="7422" max="7422" width="8.81640625" customWidth="1"/>
    <col min="7423" max="7423" width="6.7265625" customWidth="1"/>
    <col min="7424" max="7424" width="6" customWidth="1"/>
    <col min="7425" max="7425" width="9.81640625" customWidth="1"/>
    <col min="7426" max="7426" width="8.7265625" customWidth="1"/>
    <col min="7427" max="7427" width="34.7265625" customWidth="1"/>
    <col min="7428" max="7428" width="18" customWidth="1"/>
    <col min="7429" max="7429" width="19.453125" customWidth="1"/>
    <col min="7430" max="7430" width="8.453125" customWidth="1"/>
    <col min="7431" max="7431" width="9.453125" customWidth="1"/>
    <col min="7432" max="7432" width="7.7265625" customWidth="1"/>
    <col min="7433" max="7433" width="6" customWidth="1"/>
    <col min="7434" max="7436" width="7.26953125" customWidth="1"/>
    <col min="7437" max="7439" width="7.453125" customWidth="1"/>
    <col min="7440" max="7440" width="9.26953125" customWidth="1"/>
    <col min="7442" max="7442" width="11.453125" customWidth="1"/>
    <col min="7444" max="7444" width="8.1796875" customWidth="1"/>
    <col min="7445" max="7445" width="8.453125" customWidth="1"/>
    <col min="7446" max="7446" width="9.453125" customWidth="1"/>
    <col min="7447" max="7447" width="10.26953125" customWidth="1"/>
    <col min="7448" max="7448" width="6.453125" customWidth="1"/>
    <col min="7677" max="7677" width="24.7265625" customWidth="1"/>
    <col min="7678" max="7678" width="8.81640625" customWidth="1"/>
    <col min="7679" max="7679" width="6.7265625" customWidth="1"/>
    <col min="7680" max="7680" width="6" customWidth="1"/>
    <col min="7681" max="7681" width="9.81640625" customWidth="1"/>
    <col min="7682" max="7682" width="8.7265625" customWidth="1"/>
    <col min="7683" max="7683" width="34.7265625" customWidth="1"/>
    <col min="7684" max="7684" width="18" customWidth="1"/>
    <col min="7685" max="7685" width="19.453125" customWidth="1"/>
    <col min="7686" max="7686" width="8.453125" customWidth="1"/>
    <col min="7687" max="7687" width="9.453125" customWidth="1"/>
    <col min="7688" max="7688" width="7.7265625" customWidth="1"/>
    <col min="7689" max="7689" width="6" customWidth="1"/>
    <col min="7690" max="7692" width="7.26953125" customWidth="1"/>
    <col min="7693" max="7695" width="7.453125" customWidth="1"/>
    <col min="7696" max="7696" width="9.26953125" customWidth="1"/>
    <col min="7698" max="7698" width="11.453125" customWidth="1"/>
    <col min="7700" max="7700" width="8.1796875" customWidth="1"/>
    <col min="7701" max="7701" width="8.453125" customWidth="1"/>
    <col min="7702" max="7702" width="9.453125" customWidth="1"/>
    <col min="7703" max="7703" width="10.26953125" customWidth="1"/>
    <col min="7704" max="7704" width="6.453125" customWidth="1"/>
    <col min="7933" max="7933" width="24.7265625" customWidth="1"/>
    <col min="7934" max="7934" width="8.81640625" customWidth="1"/>
    <col min="7935" max="7935" width="6.7265625" customWidth="1"/>
    <col min="7936" max="7936" width="6" customWidth="1"/>
    <col min="7937" max="7937" width="9.81640625" customWidth="1"/>
    <col min="7938" max="7938" width="8.7265625" customWidth="1"/>
    <col min="7939" max="7939" width="34.7265625" customWidth="1"/>
    <col min="7940" max="7940" width="18" customWidth="1"/>
    <col min="7941" max="7941" width="19.453125" customWidth="1"/>
    <col min="7942" max="7942" width="8.453125" customWidth="1"/>
    <col min="7943" max="7943" width="9.453125" customWidth="1"/>
    <col min="7944" max="7944" width="7.7265625" customWidth="1"/>
    <col min="7945" max="7945" width="6" customWidth="1"/>
    <col min="7946" max="7948" width="7.26953125" customWidth="1"/>
    <col min="7949" max="7951" width="7.453125" customWidth="1"/>
    <col min="7952" max="7952" width="9.26953125" customWidth="1"/>
    <col min="7954" max="7954" width="11.453125" customWidth="1"/>
    <col min="7956" max="7956" width="8.1796875" customWidth="1"/>
    <col min="7957" max="7957" width="8.453125" customWidth="1"/>
    <col min="7958" max="7958" width="9.453125" customWidth="1"/>
    <col min="7959" max="7959" width="10.26953125" customWidth="1"/>
    <col min="7960" max="7960" width="6.453125" customWidth="1"/>
    <col min="8189" max="8189" width="24.7265625" customWidth="1"/>
    <col min="8190" max="8190" width="8.81640625" customWidth="1"/>
    <col min="8191" max="8191" width="6.7265625" customWidth="1"/>
    <col min="8192" max="8192" width="6" customWidth="1"/>
    <col min="8193" max="8193" width="9.81640625" customWidth="1"/>
    <col min="8194" max="8194" width="8.7265625" customWidth="1"/>
    <col min="8195" max="8195" width="34.7265625" customWidth="1"/>
    <col min="8196" max="8196" width="18" customWidth="1"/>
    <col min="8197" max="8197" width="19.453125" customWidth="1"/>
    <col min="8198" max="8198" width="8.453125" customWidth="1"/>
    <col min="8199" max="8199" width="9.453125" customWidth="1"/>
    <col min="8200" max="8200" width="7.7265625" customWidth="1"/>
    <col min="8201" max="8201" width="6" customWidth="1"/>
    <col min="8202" max="8204" width="7.26953125" customWidth="1"/>
    <col min="8205" max="8207" width="7.453125" customWidth="1"/>
    <col min="8208" max="8208" width="9.26953125" customWidth="1"/>
    <col min="8210" max="8210" width="11.453125" customWidth="1"/>
    <col min="8212" max="8212" width="8.1796875" customWidth="1"/>
    <col min="8213" max="8213" width="8.453125" customWidth="1"/>
    <col min="8214" max="8214" width="9.453125" customWidth="1"/>
    <col min="8215" max="8215" width="10.26953125" customWidth="1"/>
    <col min="8216" max="8216" width="6.453125" customWidth="1"/>
    <col min="8445" max="8445" width="24.7265625" customWidth="1"/>
    <col min="8446" max="8446" width="8.81640625" customWidth="1"/>
    <col min="8447" max="8447" width="6.7265625" customWidth="1"/>
    <col min="8448" max="8448" width="6" customWidth="1"/>
    <col min="8449" max="8449" width="9.81640625" customWidth="1"/>
    <col min="8450" max="8450" width="8.7265625" customWidth="1"/>
    <col min="8451" max="8451" width="34.7265625" customWidth="1"/>
    <col min="8452" max="8452" width="18" customWidth="1"/>
    <col min="8453" max="8453" width="19.453125" customWidth="1"/>
    <col min="8454" max="8454" width="8.453125" customWidth="1"/>
    <col min="8455" max="8455" width="9.453125" customWidth="1"/>
    <col min="8456" max="8456" width="7.7265625" customWidth="1"/>
    <col min="8457" max="8457" width="6" customWidth="1"/>
    <col min="8458" max="8460" width="7.26953125" customWidth="1"/>
    <col min="8461" max="8463" width="7.453125" customWidth="1"/>
    <col min="8464" max="8464" width="9.26953125" customWidth="1"/>
    <col min="8466" max="8466" width="11.453125" customWidth="1"/>
    <col min="8468" max="8468" width="8.1796875" customWidth="1"/>
    <col min="8469" max="8469" width="8.453125" customWidth="1"/>
    <col min="8470" max="8470" width="9.453125" customWidth="1"/>
    <col min="8471" max="8471" width="10.26953125" customWidth="1"/>
    <col min="8472" max="8472" width="6.453125" customWidth="1"/>
    <col min="8701" max="8701" width="24.7265625" customWidth="1"/>
    <col min="8702" max="8702" width="8.81640625" customWidth="1"/>
    <col min="8703" max="8703" width="6.7265625" customWidth="1"/>
    <col min="8704" max="8704" width="6" customWidth="1"/>
    <col min="8705" max="8705" width="9.81640625" customWidth="1"/>
    <col min="8706" max="8706" width="8.7265625" customWidth="1"/>
    <col min="8707" max="8707" width="34.7265625" customWidth="1"/>
    <col min="8708" max="8708" width="18" customWidth="1"/>
    <col min="8709" max="8709" width="19.453125" customWidth="1"/>
    <col min="8710" max="8710" width="8.453125" customWidth="1"/>
    <col min="8711" max="8711" width="9.453125" customWidth="1"/>
    <col min="8712" max="8712" width="7.7265625" customWidth="1"/>
    <col min="8713" max="8713" width="6" customWidth="1"/>
    <col min="8714" max="8716" width="7.26953125" customWidth="1"/>
    <col min="8717" max="8719" width="7.453125" customWidth="1"/>
    <col min="8720" max="8720" width="9.26953125" customWidth="1"/>
    <col min="8722" max="8722" width="11.453125" customWidth="1"/>
    <col min="8724" max="8724" width="8.1796875" customWidth="1"/>
    <col min="8725" max="8725" width="8.453125" customWidth="1"/>
    <col min="8726" max="8726" width="9.453125" customWidth="1"/>
    <col min="8727" max="8727" width="10.26953125" customWidth="1"/>
    <col min="8728" max="8728" width="6.453125" customWidth="1"/>
    <col min="8957" max="8957" width="24.7265625" customWidth="1"/>
    <col min="8958" max="8958" width="8.81640625" customWidth="1"/>
    <col min="8959" max="8959" width="6.7265625" customWidth="1"/>
    <col min="8960" max="8960" width="6" customWidth="1"/>
    <col min="8961" max="8961" width="9.81640625" customWidth="1"/>
    <col min="8962" max="8962" width="8.7265625" customWidth="1"/>
    <col min="8963" max="8963" width="34.7265625" customWidth="1"/>
    <col min="8964" max="8964" width="18" customWidth="1"/>
    <col min="8965" max="8965" width="19.453125" customWidth="1"/>
    <col min="8966" max="8966" width="8.453125" customWidth="1"/>
    <col min="8967" max="8967" width="9.453125" customWidth="1"/>
    <col min="8968" max="8968" width="7.7265625" customWidth="1"/>
    <col min="8969" max="8969" width="6" customWidth="1"/>
    <col min="8970" max="8972" width="7.26953125" customWidth="1"/>
    <col min="8973" max="8975" width="7.453125" customWidth="1"/>
    <col min="8976" max="8976" width="9.26953125" customWidth="1"/>
    <col min="8978" max="8978" width="11.453125" customWidth="1"/>
    <col min="8980" max="8980" width="8.1796875" customWidth="1"/>
    <col min="8981" max="8981" width="8.453125" customWidth="1"/>
    <col min="8982" max="8982" width="9.453125" customWidth="1"/>
    <col min="8983" max="8983" width="10.26953125" customWidth="1"/>
    <col min="8984" max="8984" width="6.453125" customWidth="1"/>
    <col min="9213" max="9213" width="24.7265625" customWidth="1"/>
    <col min="9214" max="9214" width="8.81640625" customWidth="1"/>
    <col min="9215" max="9215" width="6.7265625" customWidth="1"/>
    <col min="9216" max="9216" width="6" customWidth="1"/>
    <col min="9217" max="9217" width="9.81640625" customWidth="1"/>
    <col min="9218" max="9218" width="8.7265625" customWidth="1"/>
    <col min="9219" max="9219" width="34.7265625" customWidth="1"/>
    <col min="9220" max="9220" width="18" customWidth="1"/>
    <col min="9221" max="9221" width="19.453125" customWidth="1"/>
    <col min="9222" max="9222" width="8.453125" customWidth="1"/>
    <col min="9223" max="9223" width="9.453125" customWidth="1"/>
    <col min="9224" max="9224" width="7.7265625" customWidth="1"/>
    <col min="9225" max="9225" width="6" customWidth="1"/>
    <col min="9226" max="9228" width="7.26953125" customWidth="1"/>
    <col min="9229" max="9231" width="7.453125" customWidth="1"/>
    <col min="9232" max="9232" width="9.26953125" customWidth="1"/>
    <col min="9234" max="9234" width="11.453125" customWidth="1"/>
    <col min="9236" max="9236" width="8.1796875" customWidth="1"/>
    <col min="9237" max="9237" width="8.453125" customWidth="1"/>
    <col min="9238" max="9238" width="9.453125" customWidth="1"/>
    <col min="9239" max="9239" width="10.26953125" customWidth="1"/>
    <col min="9240" max="9240" width="6.453125" customWidth="1"/>
    <col min="9469" max="9469" width="24.7265625" customWidth="1"/>
    <col min="9470" max="9470" width="8.81640625" customWidth="1"/>
    <col min="9471" max="9471" width="6.7265625" customWidth="1"/>
    <col min="9472" max="9472" width="6" customWidth="1"/>
    <col min="9473" max="9473" width="9.81640625" customWidth="1"/>
    <col min="9474" max="9474" width="8.7265625" customWidth="1"/>
    <col min="9475" max="9475" width="34.7265625" customWidth="1"/>
    <col min="9476" max="9476" width="18" customWidth="1"/>
    <col min="9477" max="9477" width="19.453125" customWidth="1"/>
    <col min="9478" max="9478" width="8.453125" customWidth="1"/>
    <col min="9479" max="9479" width="9.453125" customWidth="1"/>
    <col min="9480" max="9480" width="7.7265625" customWidth="1"/>
    <col min="9481" max="9481" width="6" customWidth="1"/>
    <col min="9482" max="9484" width="7.26953125" customWidth="1"/>
    <col min="9485" max="9487" width="7.453125" customWidth="1"/>
    <col min="9488" max="9488" width="9.26953125" customWidth="1"/>
    <col min="9490" max="9490" width="11.453125" customWidth="1"/>
    <col min="9492" max="9492" width="8.1796875" customWidth="1"/>
    <col min="9493" max="9493" width="8.453125" customWidth="1"/>
    <col min="9494" max="9494" width="9.453125" customWidth="1"/>
    <col min="9495" max="9495" width="10.26953125" customWidth="1"/>
    <col min="9496" max="9496" width="6.453125" customWidth="1"/>
    <col min="9725" max="9725" width="24.7265625" customWidth="1"/>
    <col min="9726" max="9726" width="8.81640625" customWidth="1"/>
    <col min="9727" max="9727" width="6.7265625" customWidth="1"/>
    <col min="9728" max="9728" width="6" customWidth="1"/>
    <col min="9729" max="9729" width="9.81640625" customWidth="1"/>
    <col min="9730" max="9730" width="8.7265625" customWidth="1"/>
    <col min="9731" max="9731" width="34.7265625" customWidth="1"/>
    <col min="9732" max="9732" width="18" customWidth="1"/>
    <col min="9733" max="9733" width="19.453125" customWidth="1"/>
    <col min="9734" max="9734" width="8.453125" customWidth="1"/>
    <col min="9735" max="9735" width="9.453125" customWidth="1"/>
    <col min="9736" max="9736" width="7.7265625" customWidth="1"/>
    <col min="9737" max="9737" width="6" customWidth="1"/>
    <col min="9738" max="9740" width="7.26953125" customWidth="1"/>
    <col min="9741" max="9743" width="7.453125" customWidth="1"/>
    <col min="9744" max="9744" width="9.26953125" customWidth="1"/>
    <col min="9746" max="9746" width="11.453125" customWidth="1"/>
    <col min="9748" max="9748" width="8.1796875" customWidth="1"/>
    <col min="9749" max="9749" width="8.453125" customWidth="1"/>
    <col min="9750" max="9750" width="9.453125" customWidth="1"/>
    <col min="9751" max="9751" width="10.26953125" customWidth="1"/>
    <col min="9752" max="9752" width="6.453125" customWidth="1"/>
    <col min="9981" max="9981" width="24.7265625" customWidth="1"/>
    <col min="9982" max="9982" width="8.81640625" customWidth="1"/>
    <col min="9983" max="9983" width="6.7265625" customWidth="1"/>
    <col min="9984" max="9984" width="6" customWidth="1"/>
    <col min="9985" max="9985" width="9.81640625" customWidth="1"/>
    <col min="9986" max="9986" width="8.7265625" customWidth="1"/>
    <col min="9987" max="9987" width="34.7265625" customWidth="1"/>
    <col min="9988" max="9988" width="18" customWidth="1"/>
    <col min="9989" max="9989" width="19.453125" customWidth="1"/>
    <col min="9990" max="9990" width="8.453125" customWidth="1"/>
    <col min="9991" max="9991" width="9.453125" customWidth="1"/>
    <col min="9992" max="9992" width="7.7265625" customWidth="1"/>
    <col min="9993" max="9993" width="6" customWidth="1"/>
    <col min="9994" max="9996" width="7.26953125" customWidth="1"/>
    <col min="9997" max="9999" width="7.453125" customWidth="1"/>
    <col min="10000" max="10000" width="9.26953125" customWidth="1"/>
    <col min="10002" max="10002" width="11.453125" customWidth="1"/>
    <col min="10004" max="10004" width="8.1796875" customWidth="1"/>
    <col min="10005" max="10005" width="8.453125" customWidth="1"/>
    <col min="10006" max="10006" width="9.453125" customWidth="1"/>
    <col min="10007" max="10007" width="10.26953125" customWidth="1"/>
    <col min="10008" max="10008" width="6.453125" customWidth="1"/>
    <col min="10237" max="10237" width="24.7265625" customWidth="1"/>
    <col min="10238" max="10238" width="8.81640625" customWidth="1"/>
    <col min="10239" max="10239" width="6.7265625" customWidth="1"/>
    <col min="10240" max="10240" width="6" customWidth="1"/>
    <col min="10241" max="10241" width="9.81640625" customWidth="1"/>
    <col min="10242" max="10242" width="8.7265625" customWidth="1"/>
    <col min="10243" max="10243" width="34.7265625" customWidth="1"/>
    <col min="10244" max="10244" width="18" customWidth="1"/>
    <col min="10245" max="10245" width="19.453125" customWidth="1"/>
    <col min="10246" max="10246" width="8.453125" customWidth="1"/>
    <col min="10247" max="10247" width="9.453125" customWidth="1"/>
    <col min="10248" max="10248" width="7.7265625" customWidth="1"/>
    <col min="10249" max="10249" width="6" customWidth="1"/>
    <col min="10250" max="10252" width="7.26953125" customWidth="1"/>
    <col min="10253" max="10255" width="7.453125" customWidth="1"/>
    <col min="10256" max="10256" width="9.26953125" customWidth="1"/>
    <col min="10258" max="10258" width="11.453125" customWidth="1"/>
    <col min="10260" max="10260" width="8.1796875" customWidth="1"/>
    <col min="10261" max="10261" width="8.453125" customWidth="1"/>
    <col min="10262" max="10262" width="9.453125" customWidth="1"/>
    <col min="10263" max="10263" width="10.26953125" customWidth="1"/>
    <col min="10264" max="10264" width="6.453125" customWidth="1"/>
    <col min="10493" max="10493" width="24.7265625" customWidth="1"/>
    <col min="10494" max="10494" width="8.81640625" customWidth="1"/>
    <col min="10495" max="10495" width="6.7265625" customWidth="1"/>
    <col min="10496" max="10496" width="6" customWidth="1"/>
    <col min="10497" max="10497" width="9.81640625" customWidth="1"/>
    <col min="10498" max="10498" width="8.7265625" customWidth="1"/>
    <col min="10499" max="10499" width="34.7265625" customWidth="1"/>
    <col min="10500" max="10500" width="18" customWidth="1"/>
    <col min="10501" max="10501" width="19.453125" customWidth="1"/>
    <col min="10502" max="10502" width="8.453125" customWidth="1"/>
    <col min="10503" max="10503" width="9.453125" customWidth="1"/>
    <col min="10504" max="10504" width="7.7265625" customWidth="1"/>
    <col min="10505" max="10505" width="6" customWidth="1"/>
    <col min="10506" max="10508" width="7.26953125" customWidth="1"/>
    <col min="10509" max="10511" width="7.453125" customWidth="1"/>
    <col min="10512" max="10512" width="9.26953125" customWidth="1"/>
    <col min="10514" max="10514" width="11.453125" customWidth="1"/>
    <col min="10516" max="10516" width="8.1796875" customWidth="1"/>
    <col min="10517" max="10517" width="8.453125" customWidth="1"/>
    <col min="10518" max="10518" width="9.453125" customWidth="1"/>
    <col min="10519" max="10519" width="10.26953125" customWidth="1"/>
    <col min="10520" max="10520" width="6.453125" customWidth="1"/>
    <col min="10749" max="10749" width="24.7265625" customWidth="1"/>
    <col min="10750" max="10750" width="8.81640625" customWidth="1"/>
    <col min="10751" max="10751" width="6.7265625" customWidth="1"/>
    <col min="10752" max="10752" width="6" customWidth="1"/>
    <col min="10753" max="10753" width="9.81640625" customWidth="1"/>
    <col min="10754" max="10754" width="8.7265625" customWidth="1"/>
    <col min="10755" max="10755" width="34.7265625" customWidth="1"/>
    <col min="10756" max="10756" width="18" customWidth="1"/>
    <col min="10757" max="10757" width="19.453125" customWidth="1"/>
    <col min="10758" max="10758" width="8.453125" customWidth="1"/>
    <col min="10759" max="10759" width="9.453125" customWidth="1"/>
    <col min="10760" max="10760" width="7.7265625" customWidth="1"/>
    <col min="10761" max="10761" width="6" customWidth="1"/>
    <col min="10762" max="10764" width="7.26953125" customWidth="1"/>
    <col min="10765" max="10767" width="7.453125" customWidth="1"/>
    <col min="10768" max="10768" width="9.26953125" customWidth="1"/>
    <col min="10770" max="10770" width="11.453125" customWidth="1"/>
    <col min="10772" max="10772" width="8.1796875" customWidth="1"/>
    <col min="10773" max="10773" width="8.453125" customWidth="1"/>
    <col min="10774" max="10774" width="9.453125" customWidth="1"/>
    <col min="10775" max="10775" width="10.26953125" customWidth="1"/>
    <col min="10776" max="10776" width="6.453125" customWidth="1"/>
    <col min="11005" max="11005" width="24.7265625" customWidth="1"/>
    <col min="11006" max="11006" width="8.81640625" customWidth="1"/>
    <col min="11007" max="11007" width="6.7265625" customWidth="1"/>
    <col min="11008" max="11008" width="6" customWidth="1"/>
    <col min="11009" max="11009" width="9.81640625" customWidth="1"/>
    <col min="11010" max="11010" width="8.7265625" customWidth="1"/>
    <col min="11011" max="11011" width="34.7265625" customWidth="1"/>
    <col min="11012" max="11012" width="18" customWidth="1"/>
    <col min="11013" max="11013" width="19.453125" customWidth="1"/>
    <col min="11014" max="11014" width="8.453125" customWidth="1"/>
    <col min="11015" max="11015" width="9.453125" customWidth="1"/>
    <col min="11016" max="11016" width="7.7265625" customWidth="1"/>
    <col min="11017" max="11017" width="6" customWidth="1"/>
    <col min="11018" max="11020" width="7.26953125" customWidth="1"/>
    <col min="11021" max="11023" width="7.453125" customWidth="1"/>
    <col min="11024" max="11024" width="9.26953125" customWidth="1"/>
    <col min="11026" max="11026" width="11.453125" customWidth="1"/>
    <col min="11028" max="11028" width="8.1796875" customWidth="1"/>
    <col min="11029" max="11029" width="8.453125" customWidth="1"/>
    <col min="11030" max="11030" width="9.453125" customWidth="1"/>
    <col min="11031" max="11031" width="10.26953125" customWidth="1"/>
    <col min="11032" max="11032" width="6.453125" customWidth="1"/>
    <col min="11261" max="11261" width="24.7265625" customWidth="1"/>
    <col min="11262" max="11262" width="8.81640625" customWidth="1"/>
    <col min="11263" max="11263" width="6.7265625" customWidth="1"/>
    <col min="11264" max="11264" width="6" customWidth="1"/>
    <col min="11265" max="11265" width="9.81640625" customWidth="1"/>
    <col min="11266" max="11266" width="8.7265625" customWidth="1"/>
    <col min="11267" max="11267" width="34.7265625" customWidth="1"/>
    <col min="11268" max="11268" width="18" customWidth="1"/>
    <col min="11269" max="11269" width="19.453125" customWidth="1"/>
    <col min="11270" max="11270" width="8.453125" customWidth="1"/>
    <col min="11271" max="11271" width="9.453125" customWidth="1"/>
    <col min="11272" max="11272" width="7.7265625" customWidth="1"/>
    <col min="11273" max="11273" width="6" customWidth="1"/>
    <col min="11274" max="11276" width="7.26953125" customWidth="1"/>
    <col min="11277" max="11279" width="7.453125" customWidth="1"/>
    <col min="11280" max="11280" width="9.26953125" customWidth="1"/>
    <col min="11282" max="11282" width="11.453125" customWidth="1"/>
    <col min="11284" max="11284" width="8.1796875" customWidth="1"/>
    <col min="11285" max="11285" width="8.453125" customWidth="1"/>
    <col min="11286" max="11286" width="9.453125" customWidth="1"/>
    <col min="11287" max="11287" width="10.26953125" customWidth="1"/>
    <col min="11288" max="11288" width="6.453125" customWidth="1"/>
    <col min="11517" max="11517" width="24.7265625" customWidth="1"/>
    <col min="11518" max="11518" width="8.81640625" customWidth="1"/>
    <col min="11519" max="11519" width="6.7265625" customWidth="1"/>
    <col min="11520" max="11520" width="6" customWidth="1"/>
    <col min="11521" max="11521" width="9.81640625" customWidth="1"/>
    <col min="11522" max="11522" width="8.7265625" customWidth="1"/>
    <col min="11523" max="11523" width="34.7265625" customWidth="1"/>
    <col min="11524" max="11524" width="18" customWidth="1"/>
    <col min="11525" max="11525" width="19.453125" customWidth="1"/>
    <col min="11526" max="11526" width="8.453125" customWidth="1"/>
    <col min="11527" max="11527" width="9.453125" customWidth="1"/>
    <col min="11528" max="11528" width="7.7265625" customWidth="1"/>
    <col min="11529" max="11529" width="6" customWidth="1"/>
    <col min="11530" max="11532" width="7.26953125" customWidth="1"/>
    <col min="11533" max="11535" width="7.453125" customWidth="1"/>
    <col min="11536" max="11536" width="9.26953125" customWidth="1"/>
    <col min="11538" max="11538" width="11.453125" customWidth="1"/>
    <col min="11540" max="11540" width="8.1796875" customWidth="1"/>
    <col min="11541" max="11541" width="8.453125" customWidth="1"/>
    <col min="11542" max="11542" width="9.453125" customWidth="1"/>
    <col min="11543" max="11543" width="10.26953125" customWidth="1"/>
    <col min="11544" max="11544" width="6.453125" customWidth="1"/>
    <col min="11773" max="11773" width="24.7265625" customWidth="1"/>
    <col min="11774" max="11774" width="8.81640625" customWidth="1"/>
    <col min="11775" max="11775" width="6.7265625" customWidth="1"/>
    <col min="11776" max="11776" width="6" customWidth="1"/>
    <col min="11777" max="11777" width="9.81640625" customWidth="1"/>
    <col min="11778" max="11778" width="8.7265625" customWidth="1"/>
    <col min="11779" max="11779" width="34.7265625" customWidth="1"/>
    <col min="11780" max="11780" width="18" customWidth="1"/>
    <col min="11781" max="11781" width="19.453125" customWidth="1"/>
    <col min="11782" max="11782" width="8.453125" customWidth="1"/>
    <col min="11783" max="11783" width="9.453125" customWidth="1"/>
    <col min="11784" max="11784" width="7.7265625" customWidth="1"/>
    <col min="11785" max="11785" width="6" customWidth="1"/>
    <col min="11786" max="11788" width="7.26953125" customWidth="1"/>
    <col min="11789" max="11791" width="7.453125" customWidth="1"/>
    <col min="11792" max="11792" width="9.26953125" customWidth="1"/>
    <col min="11794" max="11794" width="11.453125" customWidth="1"/>
    <col min="11796" max="11796" width="8.1796875" customWidth="1"/>
    <col min="11797" max="11797" width="8.453125" customWidth="1"/>
    <col min="11798" max="11798" width="9.453125" customWidth="1"/>
    <col min="11799" max="11799" width="10.26953125" customWidth="1"/>
    <col min="11800" max="11800" width="6.453125" customWidth="1"/>
    <col min="12029" max="12029" width="24.7265625" customWidth="1"/>
    <col min="12030" max="12030" width="8.81640625" customWidth="1"/>
    <col min="12031" max="12031" width="6.7265625" customWidth="1"/>
    <col min="12032" max="12032" width="6" customWidth="1"/>
    <col min="12033" max="12033" width="9.81640625" customWidth="1"/>
    <col min="12034" max="12034" width="8.7265625" customWidth="1"/>
    <col min="12035" max="12035" width="34.7265625" customWidth="1"/>
    <col min="12036" max="12036" width="18" customWidth="1"/>
    <col min="12037" max="12037" width="19.453125" customWidth="1"/>
    <col min="12038" max="12038" width="8.453125" customWidth="1"/>
    <col min="12039" max="12039" width="9.453125" customWidth="1"/>
    <col min="12040" max="12040" width="7.7265625" customWidth="1"/>
    <col min="12041" max="12041" width="6" customWidth="1"/>
    <col min="12042" max="12044" width="7.26953125" customWidth="1"/>
    <col min="12045" max="12047" width="7.453125" customWidth="1"/>
    <col min="12048" max="12048" width="9.26953125" customWidth="1"/>
    <col min="12050" max="12050" width="11.453125" customWidth="1"/>
    <col min="12052" max="12052" width="8.1796875" customWidth="1"/>
    <col min="12053" max="12053" width="8.453125" customWidth="1"/>
    <col min="12054" max="12054" width="9.453125" customWidth="1"/>
    <col min="12055" max="12055" width="10.26953125" customWidth="1"/>
    <col min="12056" max="12056" width="6.453125" customWidth="1"/>
    <col min="12285" max="12285" width="24.7265625" customWidth="1"/>
    <col min="12286" max="12286" width="8.81640625" customWidth="1"/>
    <col min="12287" max="12287" width="6.7265625" customWidth="1"/>
    <col min="12288" max="12288" width="6" customWidth="1"/>
    <col min="12289" max="12289" width="9.81640625" customWidth="1"/>
    <col min="12290" max="12290" width="8.7265625" customWidth="1"/>
    <col min="12291" max="12291" width="34.7265625" customWidth="1"/>
    <col min="12292" max="12292" width="18" customWidth="1"/>
    <col min="12293" max="12293" width="19.453125" customWidth="1"/>
    <col min="12294" max="12294" width="8.453125" customWidth="1"/>
    <col min="12295" max="12295" width="9.453125" customWidth="1"/>
    <col min="12296" max="12296" width="7.7265625" customWidth="1"/>
    <col min="12297" max="12297" width="6" customWidth="1"/>
    <col min="12298" max="12300" width="7.26953125" customWidth="1"/>
    <col min="12301" max="12303" width="7.453125" customWidth="1"/>
    <col min="12304" max="12304" width="9.26953125" customWidth="1"/>
    <col min="12306" max="12306" width="11.453125" customWidth="1"/>
    <col min="12308" max="12308" width="8.1796875" customWidth="1"/>
    <col min="12309" max="12309" width="8.453125" customWidth="1"/>
    <col min="12310" max="12310" width="9.453125" customWidth="1"/>
    <col min="12311" max="12311" width="10.26953125" customWidth="1"/>
    <col min="12312" max="12312" width="6.453125" customWidth="1"/>
    <col min="12541" max="12541" width="24.7265625" customWidth="1"/>
    <col min="12542" max="12542" width="8.81640625" customWidth="1"/>
    <col min="12543" max="12543" width="6.7265625" customWidth="1"/>
    <col min="12544" max="12544" width="6" customWidth="1"/>
    <col min="12545" max="12545" width="9.81640625" customWidth="1"/>
    <col min="12546" max="12546" width="8.7265625" customWidth="1"/>
    <col min="12547" max="12547" width="34.7265625" customWidth="1"/>
    <col min="12548" max="12548" width="18" customWidth="1"/>
    <col min="12549" max="12549" width="19.453125" customWidth="1"/>
    <col min="12550" max="12550" width="8.453125" customWidth="1"/>
    <col min="12551" max="12551" width="9.453125" customWidth="1"/>
    <col min="12552" max="12552" width="7.7265625" customWidth="1"/>
    <col min="12553" max="12553" width="6" customWidth="1"/>
    <col min="12554" max="12556" width="7.26953125" customWidth="1"/>
    <col min="12557" max="12559" width="7.453125" customWidth="1"/>
    <col min="12560" max="12560" width="9.26953125" customWidth="1"/>
    <col min="12562" max="12562" width="11.453125" customWidth="1"/>
    <col min="12564" max="12564" width="8.1796875" customWidth="1"/>
    <col min="12565" max="12565" width="8.453125" customWidth="1"/>
    <col min="12566" max="12566" width="9.453125" customWidth="1"/>
    <col min="12567" max="12567" width="10.26953125" customWidth="1"/>
    <col min="12568" max="12568" width="6.453125" customWidth="1"/>
    <col min="12797" max="12797" width="24.7265625" customWidth="1"/>
    <col min="12798" max="12798" width="8.81640625" customWidth="1"/>
    <col min="12799" max="12799" width="6.7265625" customWidth="1"/>
    <col min="12800" max="12800" width="6" customWidth="1"/>
    <col min="12801" max="12801" width="9.81640625" customWidth="1"/>
    <col min="12802" max="12802" width="8.7265625" customWidth="1"/>
    <col min="12803" max="12803" width="34.7265625" customWidth="1"/>
    <col min="12804" max="12804" width="18" customWidth="1"/>
    <col min="12805" max="12805" width="19.453125" customWidth="1"/>
    <col min="12806" max="12806" width="8.453125" customWidth="1"/>
    <col min="12807" max="12807" width="9.453125" customWidth="1"/>
    <col min="12808" max="12808" width="7.7265625" customWidth="1"/>
    <col min="12809" max="12809" width="6" customWidth="1"/>
    <col min="12810" max="12812" width="7.26953125" customWidth="1"/>
    <col min="12813" max="12815" width="7.453125" customWidth="1"/>
    <col min="12816" max="12816" width="9.26953125" customWidth="1"/>
    <col min="12818" max="12818" width="11.453125" customWidth="1"/>
    <col min="12820" max="12820" width="8.1796875" customWidth="1"/>
    <col min="12821" max="12821" width="8.453125" customWidth="1"/>
    <col min="12822" max="12822" width="9.453125" customWidth="1"/>
    <col min="12823" max="12823" width="10.26953125" customWidth="1"/>
    <col min="12824" max="12824" width="6.453125" customWidth="1"/>
    <col min="13053" max="13053" width="24.7265625" customWidth="1"/>
    <col min="13054" max="13054" width="8.81640625" customWidth="1"/>
    <col min="13055" max="13055" width="6.7265625" customWidth="1"/>
    <col min="13056" max="13056" width="6" customWidth="1"/>
    <col min="13057" max="13057" width="9.81640625" customWidth="1"/>
    <col min="13058" max="13058" width="8.7265625" customWidth="1"/>
    <col min="13059" max="13059" width="34.7265625" customWidth="1"/>
    <col min="13060" max="13060" width="18" customWidth="1"/>
    <col min="13061" max="13061" width="19.453125" customWidth="1"/>
    <col min="13062" max="13062" width="8.453125" customWidth="1"/>
    <col min="13063" max="13063" width="9.453125" customWidth="1"/>
    <col min="13064" max="13064" width="7.7265625" customWidth="1"/>
    <col min="13065" max="13065" width="6" customWidth="1"/>
    <col min="13066" max="13068" width="7.26953125" customWidth="1"/>
    <col min="13069" max="13071" width="7.453125" customWidth="1"/>
    <col min="13072" max="13072" width="9.26953125" customWidth="1"/>
    <col min="13074" max="13074" width="11.453125" customWidth="1"/>
    <col min="13076" max="13076" width="8.1796875" customWidth="1"/>
    <col min="13077" max="13077" width="8.453125" customWidth="1"/>
    <col min="13078" max="13078" width="9.453125" customWidth="1"/>
    <col min="13079" max="13079" width="10.26953125" customWidth="1"/>
    <col min="13080" max="13080" width="6.453125" customWidth="1"/>
    <col min="13309" max="13309" width="24.7265625" customWidth="1"/>
    <col min="13310" max="13310" width="8.81640625" customWidth="1"/>
    <col min="13311" max="13311" width="6.7265625" customWidth="1"/>
    <col min="13312" max="13312" width="6" customWidth="1"/>
    <col min="13313" max="13313" width="9.81640625" customWidth="1"/>
    <col min="13314" max="13314" width="8.7265625" customWidth="1"/>
    <col min="13315" max="13315" width="34.7265625" customWidth="1"/>
    <col min="13316" max="13316" width="18" customWidth="1"/>
    <col min="13317" max="13317" width="19.453125" customWidth="1"/>
    <col min="13318" max="13318" width="8.453125" customWidth="1"/>
    <col min="13319" max="13319" width="9.453125" customWidth="1"/>
    <col min="13320" max="13320" width="7.7265625" customWidth="1"/>
    <col min="13321" max="13321" width="6" customWidth="1"/>
    <col min="13322" max="13324" width="7.26953125" customWidth="1"/>
    <col min="13325" max="13327" width="7.453125" customWidth="1"/>
    <col min="13328" max="13328" width="9.26953125" customWidth="1"/>
    <col min="13330" max="13330" width="11.453125" customWidth="1"/>
    <col min="13332" max="13332" width="8.1796875" customWidth="1"/>
    <col min="13333" max="13333" width="8.453125" customWidth="1"/>
    <col min="13334" max="13334" width="9.453125" customWidth="1"/>
    <col min="13335" max="13335" width="10.26953125" customWidth="1"/>
    <col min="13336" max="13336" width="6.453125" customWidth="1"/>
    <col min="13565" max="13565" width="24.7265625" customWidth="1"/>
    <col min="13566" max="13566" width="8.81640625" customWidth="1"/>
    <col min="13567" max="13567" width="6.7265625" customWidth="1"/>
    <col min="13568" max="13568" width="6" customWidth="1"/>
    <col min="13569" max="13569" width="9.81640625" customWidth="1"/>
    <col min="13570" max="13570" width="8.7265625" customWidth="1"/>
    <col min="13571" max="13571" width="34.7265625" customWidth="1"/>
    <col min="13572" max="13572" width="18" customWidth="1"/>
    <col min="13573" max="13573" width="19.453125" customWidth="1"/>
    <col min="13574" max="13574" width="8.453125" customWidth="1"/>
    <col min="13575" max="13575" width="9.453125" customWidth="1"/>
    <col min="13576" max="13576" width="7.7265625" customWidth="1"/>
    <col min="13577" max="13577" width="6" customWidth="1"/>
    <col min="13578" max="13580" width="7.26953125" customWidth="1"/>
    <col min="13581" max="13583" width="7.453125" customWidth="1"/>
    <col min="13584" max="13584" width="9.26953125" customWidth="1"/>
    <col min="13586" max="13586" width="11.453125" customWidth="1"/>
    <col min="13588" max="13588" width="8.1796875" customWidth="1"/>
    <col min="13589" max="13589" width="8.453125" customWidth="1"/>
    <col min="13590" max="13590" width="9.453125" customWidth="1"/>
    <col min="13591" max="13591" width="10.26953125" customWidth="1"/>
    <col min="13592" max="13592" width="6.453125" customWidth="1"/>
    <col min="13821" max="13821" width="24.7265625" customWidth="1"/>
    <col min="13822" max="13822" width="8.81640625" customWidth="1"/>
    <col min="13823" max="13823" width="6.7265625" customWidth="1"/>
    <col min="13824" max="13824" width="6" customWidth="1"/>
    <col min="13825" max="13825" width="9.81640625" customWidth="1"/>
    <col min="13826" max="13826" width="8.7265625" customWidth="1"/>
    <col min="13827" max="13827" width="34.7265625" customWidth="1"/>
    <col min="13828" max="13828" width="18" customWidth="1"/>
    <col min="13829" max="13829" width="19.453125" customWidth="1"/>
    <col min="13830" max="13830" width="8.453125" customWidth="1"/>
    <col min="13831" max="13831" width="9.453125" customWidth="1"/>
    <col min="13832" max="13832" width="7.7265625" customWidth="1"/>
    <col min="13833" max="13833" width="6" customWidth="1"/>
    <col min="13834" max="13836" width="7.26953125" customWidth="1"/>
    <col min="13837" max="13839" width="7.453125" customWidth="1"/>
    <col min="13840" max="13840" width="9.26953125" customWidth="1"/>
    <col min="13842" max="13842" width="11.453125" customWidth="1"/>
    <col min="13844" max="13844" width="8.1796875" customWidth="1"/>
    <col min="13845" max="13845" width="8.453125" customWidth="1"/>
    <col min="13846" max="13846" width="9.453125" customWidth="1"/>
    <col min="13847" max="13847" width="10.26953125" customWidth="1"/>
    <col min="13848" max="13848" width="6.453125" customWidth="1"/>
    <col min="14077" max="14077" width="24.7265625" customWidth="1"/>
    <col min="14078" max="14078" width="8.81640625" customWidth="1"/>
    <col min="14079" max="14079" width="6.7265625" customWidth="1"/>
    <col min="14080" max="14080" width="6" customWidth="1"/>
    <col min="14081" max="14081" width="9.81640625" customWidth="1"/>
    <col min="14082" max="14082" width="8.7265625" customWidth="1"/>
    <col min="14083" max="14083" width="34.7265625" customWidth="1"/>
    <col min="14084" max="14084" width="18" customWidth="1"/>
    <col min="14085" max="14085" width="19.453125" customWidth="1"/>
    <col min="14086" max="14086" width="8.453125" customWidth="1"/>
    <col min="14087" max="14087" width="9.453125" customWidth="1"/>
    <col min="14088" max="14088" width="7.7265625" customWidth="1"/>
    <col min="14089" max="14089" width="6" customWidth="1"/>
    <col min="14090" max="14092" width="7.26953125" customWidth="1"/>
    <col min="14093" max="14095" width="7.453125" customWidth="1"/>
    <col min="14096" max="14096" width="9.26953125" customWidth="1"/>
    <col min="14098" max="14098" width="11.453125" customWidth="1"/>
    <col min="14100" max="14100" width="8.1796875" customWidth="1"/>
    <col min="14101" max="14101" width="8.453125" customWidth="1"/>
    <col min="14102" max="14102" width="9.453125" customWidth="1"/>
    <col min="14103" max="14103" width="10.26953125" customWidth="1"/>
    <col min="14104" max="14104" width="6.453125" customWidth="1"/>
    <col min="14333" max="14333" width="24.7265625" customWidth="1"/>
    <col min="14334" max="14334" width="8.81640625" customWidth="1"/>
    <col min="14335" max="14335" width="6.7265625" customWidth="1"/>
    <col min="14336" max="14336" width="6" customWidth="1"/>
    <col min="14337" max="14337" width="9.81640625" customWidth="1"/>
    <col min="14338" max="14338" width="8.7265625" customWidth="1"/>
    <col min="14339" max="14339" width="34.7265625" customWidth="1"/>
    <col min="14340" max="14340" width="18" customWidth="1"/>
    <col min="14341" max="14341" width="19.453125" customWidth="1"/>
    <col min="14342" max="14342" width="8.453125" customWidth="1"/>
    <col min="14343" max="14343" width="9.453125" customWidth="1"/>
    <col min="14344" max="14344" width="7.7265625" customWidth="1"/>
    <col min="14345" max="14345" width="6" customWidth="1"/>
    <col min="14346" max="14348" width="7.26953125" customWidth="1"/>
    <col min="14349" max="14351" width="7.453125" customWidth="1"/>
    <col min="14352" max="14352" width="9.26953125" customWidth="1"/>
    <col min="14354" max="14354" width="11.453125" customWidth="1"/>
    <col min="14356" max="14356" width="8.1796875" customWidth="1"/>
    <col min="14357" max="14357" width="8.453125" customWidth="1"/>
    <col min="14358" max="14358" width="9.453125" customWidth="1"/>
    <col min="14359" max="14359" width="10.26953125" customWidth="1"/>
    <col min="14360" max="14360" width="6.453125" customWidth="1"/>
    <col min="14589" max="14589" width="24.7265625" customWidth="1"/>
    <col min="14590" max="14590" width="8.81640625" customWidth="1"/>
    <col min="14591" max="14591" width="6.7265625" customWidth="1"/>
    <col min="14592" max="14592" width="6" customWidth="1"/>
    <col min="14593" max="14593" width="9.81640625" customWidth="1"/>
    <col min="14594" max="14594" width="8.7265625" customWidth="1"/>
    <col min="14595" max="14595" width="34.7265625" customWidth="1"/>
    <col min="14596" max="14596" width="18" customWidth="1"/>
    <col min="14597" max="14597" width="19.453125" customWidth="1"/>
    <col min="14598" max="14598" width="8.453125" customWidth="1"/>
    <col min="14599" max="14599" width="9.453125" customWidth="1"/>
    <col min="14600" max="14600" width="7.7265625" customWidth="1"/>
    <col min="14601" max="14601" width="6" customWidth="1"/>
    <col min="14602" max="14604" width="7.26953125" customWidth="1"/>
    <col min="14605" max="14607" width="7.453125" customWidth="1"/>
    <col min="14608" max="14608" width="9.26953125" customWidth="1"/>
    <col min="14610" max="14610" width="11.453125" customWidth="1"/>
    <col min="14612" max="14612" width="8.1796875" customWidth="1"/>
    <col min="14613" max="14613" width="8.453125" customWidth="1"/>
    <col min="14614" max="14614" width="9.453125" customWidth="1"/>
    <col min="14615" max="14615" width="10.26953125" customWidth="1"/>
    <col min="14616" max="14616" width="6.453125" customWidth="1"/>
    <col min="14845" max="14845" width="24.7265625" customWidth="1"/>
    <col min="14846" max="14846" width="8.81640625" customWidth="1"/>
    <col min="14847" max="14847" width="6.7265625" customWidth="1"/>
    <col min="14848" max="14848" width="6" customWidth="1"/>
    <col min="14849" max="14849" width="9.81640625" customWidth="1"/>
    <col min="14850" max="14850" width="8.7265625" customWidth="1"/>
    <col min="14851" max="14851" width="34.7265625" customWidth="1"/>
    <col min="14852" max="14852" width="18" customWidth="1"/>
    <col min="14853" max="14853" width="19.453125" customWidth="1"/>
    <col min="14854" max="14854" width="8.453125" customWidth="1"/>
    <col min="14855" max="14855" width="9.453125" customWidth="1"/>
    <col min="14856" max="14856" width="7.7265625" customWidth="1"/>
    <col min="14857" max="14857" width="6" customWidth="1"/>
    <col min="14858" max="14860" width="7.26953125" customWidth="1"/>
    <col min="14861" max="14863" width="7.453125" customWidth="1"/>
    <col min="14864" max="14864" width="9.26953125" customWidth="1"/>
    <col min="14866" max="14866" width="11.453125" customWidth="1"/>
    <col min="14868" max="14868" width="8.1796875" customWidth="1"/>
    <col min="14869" max="14869" width="8.453125" customWidth="1"/>
    <col min="14870" max="14870" width="9.453125" customWidth="1"/>
    <col min="14871" max="14871" width="10.26953125" customWidth="1"/>
    <col min="14872" max="14872" width="6.453125" customWidth="1"/>
    <col min="15101" max="15101" width="24.7265625" customWidth="1"/>
    <col min="15102" max="15102" width="8.81640625" customWidth="1"/>
    <col min="15103" max="15103" width="6.7265625" customWidth="1"/>
    <col min="15104" max="15104" width="6" customWidth="1"/>
    <col min="15105" max="15105" width="9.81640625" customWidth="1"/>
    <col min="15106" max="15106" width="8.7265625" customWidth="1"/>
    <col min="15107" max="15107" width="34.7265625" customWidth="1"/>
    <col min="15108" max="15108" width="18" customWidth="1"/>
    <col min="15109" max="15109" width="19.453125" customWidth="1"/>
    <col min="15110" max="15110" width="8.453125" customWidth="1"/>
    <col min="15111" max="15111" width="9.453125" customWidth="1"/>
    <col min="15112" max="15112" width="7.7265625" customWidth="1"/>
    <col min="15113" max="15113" width="6" customWidth="1"/>
    <col min="15114" max="15116" width="7.26953125" customWidth="1"/>
    <col min="15117" max="15119" width="7.453125" customWidth="1"/>
    <col min="15120" max="15120" width="9.26953125" customWidth="1"/>
    <col min="15122" max="15122" width="11.453125" customWidth="1"/>
    <col min="15124" max="15124" width="8.1796875" customWidth="1"/>
    <col min="15125" max="15125" width="8.453125" customWidth="1"/>
    <col min="15126" max="15126" width="9.453125" customWidth="1"/>
    <col min="15127" max="15127" width="10.26953125" customWidth="1"/>
    <col min="15128" max="15128" width="6.453125" customWidth="1"/>
    <col min="15357" max="15357" width="24.7265625" customWidth="1"/>
    <col min="15358" max="15358" width="8.81640625" customWidth="1"/>
    <col min="15359" max="15359" width="6.7265625" customWidth="1"/>
    <col min="15360" max="15360" width="6" customWidth="1"/>
    <col min="15361" max="15361" width="9.81640625" customWidth="1"/>
    <col min="15362" max="15362" width="8.7265625" customWidth="1"/>
    <col min="15363" max="15363" width="34.7265625" customWidth="1"/>
    <col min="15364" max="15364" width="18" customWidth="1"/>
    <col min="15365" max="15365" width="19.453125" customWidth="1"/>
    <col min="15366" max="15366" width="8.453125" customWidth="1"/>
    <col min="15367" max="15367" width="9.453125" customWidth="1"/>
    <col min="15368" max="15368" width="7.7265625" customWidth="1"/>
    <col min="15369" max="15369" width="6" customWidth="1"/>
    <col min="15370" max="15372" width="7.26953125" customWidth="1"/>
    <col min="15373" max="15375" width="7.453125" customWidth="1"/>
    <col min="15376" max="15376" width="9.26953125" customWidth="1"/>
    <col min="15378" max="15378" width="11.453125" customWidth="1"/>
    <col min="15380" max="15380" width="8.1796875" customWidth="1"/>
    <col min="15381" max="15381" width="8.453125" customWidth="1"/>
    <col min="15382" max="15382" width="9.453125" customWidth="1"/>
    <col min="15383" max="15383" width="10.26953125" customWidth="1"/>
    <col min="15384" max="15384" width="6.453125" customWidth="1"/>
    <col min="15613" max="15613" width="24.7265625" customWidth="1"/>
    <col min="15614" max="15614" width="8.81640625" customWidth="1"/>
    <col min="15615" max="15615" width="6.7265625" customWidth="1"/>
    <col min="15616" max="15616" width="6" customWidth="1"/>
    <col min="15617" max="15617" width="9.81640625" customWidth="1"/>
    <col min="15618" max="15618" width="8.7265625" customWidth="1"/>
    <col min="15619" max="15619" width="34.7265625" customWidth="1"/>
    <col min="15620" max="15620" width="18" customWidth="1"/>
    <col min="15621" max="15621" width="19.453125" customWidth="1"/>
    <col min="15622" max="15622" width="8.453125" customWidth="1"/>
    <col min="15623" max="15623" width="9.453125" customWidth="1"/>
    <col min="15624" max="15624" width="7.7265625" customWidth="1"/>
    <col min="15625" max="15625" width="6" customWidth="1"/>
    <col min="15626" max="15628" width="7.26953125" customWidth="1"/>
    <col min="15629" max="15631" width="7.453125" customWidth="1"/>
    <col min="15632" max="15632" width="9.26953125" customWidth="1"/>
    <col min="15634" max="15634" width="11.453125" customWidth="1"/>
    <col min="15636" max="15636" width="8.1796875" customWidth="1"/>
    <col min="15637" max="15637" width="8.453125" customWidth="1"/>
    <col min="15638" max="15638" width="9.453125" customWidth="1"/>
    <col min="15639" max="15639" width="10.26953125" customWidth="1"/>
    <col min="15640" max="15640" width="6.453125" customWidth="1"/>
    <col min="15869" max="15869" width="24.7265625" customWidth="1"/>
    <col min="15870" max="15870" width="8.81640625" customWidth="1"/>
    <col min="15871" max="15871" width="6.7265625" customWidth="1"/>
    <col min="15872" max="15872" width="6" customWidth="1"/>
    <col min="15873" max="15873" width="9.81640625" customWidth="1"/>
    <col min="15874" max="15874" width="8.7265625" customWidth="1"/>
    <col min="15875" max="15875" width="34.7265625" customWidth="1"/>
    <col min="15876" max="15876" width="18" customWidth="1"/>
    <col min="15877" max="15877" width="19.453125" customWidth="1"/>
    <col min="15878" max="15878" width="8.453125" customWidth="1"/>
    <col min="15879" max="15879" width="9.453125" customWidth="1"/>
    <col min="15880" max="15880" width="7.7265625" customWidth="1"/>
    <col min="15881" max="15881" width="6" customWidth="1"/>
    <col min="15882" max="15884" width="7.26953125" customWidth="1"/>
    <col min="15885" max="15887" width="7.453125" customWidth="1"/>
    <col min="15888" max="15888" width="9.26953125" customWidth="1"/>
    <col min="15890" max="15890" width="11.453125" customWidth="1"/>
    <col min="15892" max="15892" width="8.1796875" customWidth="1"/>
    <col min="15893" max="15893" width="8.453125" customWidth="1"/>
    <col min="15894" max="15894" width="9.453125" customWidth="1"/>
    <col min="15895" max="15895" width="10.26953125" customWidth="1"/>
    <col min="15896" max="15896" width="6.453125" customWidth="1"/>
    <col min="16125" max="16125" width="24.7265625" customWidth="1"/>
    <col min="16126" max="16126" width="8.81640625" customWidth="1"/>
    <col min="16127" max="16127" width="6.7265625" customWidth="1"/>
    <col min="16128" max="16128" width="6" customWidth="1"/>
    <col min="16129" max="16129" width="9.81640625" customWidth="1"/>
    <col min="16130" max="16130" width="8.7265625" customWidth="1"/>
    <col min="16131" max="16131" width="34.7265625" customWidth="1"/>
    <col min="16132" max="16132" width="18" customWidth="1"/>
    <col min="16133" max="16133" width="19.453125" customWidth="1"/>
    <col min="16134" max="16134" width="8.453125" customWidth="1"/>
    <col min="16135" max="16135" width="9.453125" customWidth="1"/>
    <col min="16136" max="16136" width="7.7265625" customWidth="1"/>
    <col min="16137" max="16137" width="6" customWidth="1"/>
    <col min="16138" max="16140" width="7.26953125" customWidth="1"/>
    <col min="16141" max="16143" width="7.453125" customWidth="1"/>
    <col min="16144" max="16144" width="9.26953125" customWidth="1"/>
    <col min="16146" max="16146" width="11.453125" customWidth="1"/>
    <col min="16148" max="16148" width="8.1796875" customWidth="1"/>
    <col min="16149" max="16149" width="8.453125" customWidth="1"/>
    <col min="16150" max="16150" width="9.453125" customWidth="1"/>
    <col min="16151" max="16151" width="10.26953125" customWidth="1"/>
    <col min="16152" max="16152" width="6.453125" customWidth="1"/>
  </cols>
  <sheetData>
    <row r="1" spans="1:25" ht="19.5" customHeight="1" x14ac:dyDescent="0.35">
      <c r="A1" s="1" t="s">
        <v>0</v>
      </c>
      <c r="B1" s="1"/>
      <c r="C1" s="1"/>
      <c r="D1" s="1"/>
      <c r="E1" s="1" t="s">
        <v>1</v>
      </c>
      <c r="N1" s="2"/>
      <c r="T1"/>
      <c r="W1" s="3"/>
    </row>
    <row r="2" spans="1:25" ht="17.25" customHeight="1" x14ac:dyDescent="0.35">
      <c r="A2" s="1" t="s">
        <v>2</v>
      </c>
      <c r="B2" s="4"/>
      <c r="C2" s="1"/>
      <c r="D2" s="1"/>
      <c r="E2" s="5" t="s">
        <v>3</v>
      </c>
      <c r="K2" s="6" t="s">
        <v>4</v>
      </c>
      <c r="M2" s="2"/>
      <c r="N2" s="2"/>
      <c r="T2"/>
      <c r="W2" s="3"/>
    </row>
    <row r="3" spans="1:25" s="8" customFormat="1" ht="15" customHeight="1" x14ac:dyDescent="0.35">
      <c r="A3" s="1" t="s">
        <v>5</v>
      </c>
      <c r="B3" s="1"/>
      <c r="C3" s="7">
        <f>+SUM(F6:F15)</f>
        <v>10</v>
      </c>
      <c r="E3" s="9" t="s">
        <v>6</v>
      </c>
      <c r="M3" s="10"/>
      <c r="N3" s="10"/>
      <c r="U3" s="11"/>
      <c r="V3" s="11"/>
      <c r="W3" s="11"/>
    </row>
    <row r="4" spans="1:25" s="8" customFormat="1" ht="15" customHeight="1" x14ac:dyDescent="0.3">
      <c r="B4" s="6"/>
      <c r="C4" s="6"/>
      <c r="D4" s="6"/>
      <c r="M4" s="10"/>
      <c r="N4" s="10"/>
      <c r="U4" s="11"/>
      <c r="V4" s="11"/>
      <c r="W4" s="11"/>
      <c r="Y4" s="12"/>
    </row>
    <row r="5" spans="1:25" s="20" customFormat="1" ht="22.5" customHeight="1" x14ac:dyDescent="0.4">
      <c r="A5" s="59" t="s">
        <v>7</v>
      </c>
      <c r="B5" s="13" t="s">
        <v>8</v>
      </c>
      <c r="C5" s="13" t="s">
        <v>9</v>
      </c>
      <c r="D5" s="13" t="s">
        <v>10</v>
      </c>
      <c r="E5" s="14" t="s">
        <v>11</v>
      </c>
      <c r="F5" s="15" t="s">
        <v>12</v>
      </c>
      <c r="G5" s="15" t="s">
        <v>13</v>
      </c>
      <c r="H5" s="15" t="s">
        <v>14</v>
      </c>
      <c r="I5" s="15" t="s">
        <v>15</v>
      </c>
      <c r="J5" s="15" t="s">
        <v>16</v>
      </c>
      <c r="K5" s="15" t="s">
        <v>74</v>
      </c>
      <c r="L5" s="15" t="s">
        <v>17</v>
      </c>
      <c r="M5" s="16" t="s">
        <v>18</v>
      </c>
      <c r="N5" s="16" t="s">
        <v>19</v>
      </c>
      <c r="O5" s="17" t="s">
        <v>17</v>
      </c>
      <c r="P5" s="17" t="s">
        <v>13</v>
      </c>
      <c r="Q5" s="17" t="s">
        <v>20</v>
      </c>
      <c r="R5" s="17" t="s">
        <v>21</v>
      </c>
      <c r="S5" s="18" t="s">
        <v>22</v>
      </c>
      <c r="T5" s="19" t="s">
        <v>23</v>
      </c>
      <c r="U5" s="16" t="s">
        <v>24</v>
      </c>
      <c r="V5" s="16" t="s">
        <v>25</v>
      </c>
      <c r="W5" s="16" t="s">
        <v>26</v>
      </c>
    </row>
    <row r="6" spans="1:25" s="32" customFormat="1" ht="15" customHeight="1" x14ac:dyDescent="0.35">
      <c r="A6" s="60" t="s">
        <v>27</v>
      </c>
      <c r="B6" s="22">
        <v>0.56999999999999995</v>
      </c>
      <c r="C6" s="22">
        <v>0.01</v>
      </c>
      <c r="D6" s="22">
        <v>3.15</v>
      </c>
      <c r="E6" s="23"/>
      <c r="F6" s="24">
        <f>IF(B6&gt;0,1,0)</f>
        <v>1</v>
      </c>
      <c r="G6" s="25">
        <f>IF(B6&gt;0, LN(B6), 0)</f>
        <v>-0.56211891815354131</v>
      </c>
      <c r="H6" s="26">
        <f>IF(C6&gt;0, LN(C6), 0)</f>
        <v>-4.6051701859880909</v>
      </c>
      <c r="I6" s="26">
        <f>IF(D6&gt;0, LN(D6), 0)</f>
        <v>1.1474024528375417</v>
      </c>
      <c r="J6" s="26">
        <f t="shared" ref="J6:J15" si="0">(I6-H6)/3.92</f>
        <v>1.4674930201085798</v>
      </c>
      <c r="K6" s="26">
        <f t="shared" ref="K6:K15" si="1">MMULT(J6,J6)</f>
        <v>2.1535357640674007</v>
      </c>
      <c r="L6" s="27">
        <f>IF(B6&gt;0, 1/K6, 0)</f>
        <v>0.4643526319299624</v>
      </c>
      <c r="M6" s="28">
        <f>L6/$L$16</f>
        <v>6.4537774806614342E-3</v>
      </c>
      <c r="N6" s="26">
        <f t="shared" ref="N6:N15" si="2">MMULT(G6,L6)</f>
        <v>-0.26102139910222005</v>
      </c>
      <c r="O6" s="29">
        <f t="shared" ref="O6:O15" si="3">L6</f>
        <v>0.4643526319299624</v>
      </c>
      <c r="P6" s="26">
        <f t="shared" ref="P6:P15" si="4">G6</f>
        <v>-0.56211891815354131</v>
      </c>
      <c r="Q6" s="26">
        <f>IF(B6&gt;0, G6-$B$22, 0)</f>
        <v>-0.63777579763949543</v>
      </c>
      <c r="R6" s="26">
        <f t="shared" ref="R6:R15" si="5">MMULT(Q6,Q6)</f>
        <v>0.40675796805469461</v>
      </c>
      <c r="S6" s="26">
        <f t="shared" ref="S6:S15" si="6">MMULT(O6,R6)</f>
        <v>0.18887913302468101</v>
      </c>
      <c r="T6" s="30">
        <f t="shared" ref="T6:T15" si="7">O6*O6</f>
        <v>0.21562336678028313</v>
      </c>
      <c r="U6" s="29">
        <f>IF(B6&gt;0, 1/($B$39+(1/L6)), 0)</f>
        <v>0.48826933842732007</v>
      </c>
      <c r="V6" s="28">
        <f>U6/$U$16</f>
        <v>-2.2071207231246955E-2</v>
      </c>
      <c r="W6" s="31">
        <f t="shared" ref="W6:W15" si="8">G6*U6</f>
        <v>-0.27446543228431047</v>
      </c>
    </row>
    <row r="7" spans="1:25" s="32" customFormat="1" ht="15" customHeight="1" x14ac:dyDescent="0.35">
      <c r="A7" s="60" t="s">
        <v>28</v>
      </c>
      <c r="B7" s="22">
        <v>1.3</v>
      </c>
      <c r="C7" s="22">
        <v>0.5</v>
      </c>
      <c r="D7" s="22">
        <v>3.8</v>
      </c>
      <c r="E7" s="23"/>
      <c r="F7" s="24">
        <f>IF(B7&gt;0,1,0)</f>
        <v>1</v>
      </c>
      <c r="G7" s="25">
        <f>IF(B7&gt;0, LN(B7), 0)</f>
        <v>0.26236426446749106</v>
      </c>
      <c r="H7" s="26">
        <f>IF(C7&gt;0, LN(C7), 0)</f>
        <v>-0.69314718055994529</v>
      </c>
      <c r="I7" s="26">
        <f>IF(D7&gt;0, LN(D7), 0)</f>
        <v>1.33500106673234</v>
      </c>
      <c r="J7" s="26">
        <f t="shared" si="0"/>
        <v>0.51738475696231767</v>
      </c>
      <c r="K7" s="26">
        <f t="shared" si="1"/>
        <v>0.26768698673695651</v>
      </c>
      <c r="L7" s="27">
        <f>IF(B7&gt;0, 1/K7, 0)</f>
        <v>3.7357064390382684</v>
      </c>
      <c r="M7" s="28">
        <f>L7/$L$16</f>
        <v>5.1920494109019028E-2</v>
      </c>
      <c r="N7" s="26">
        <f t="shared" si="2"/>
        <v>0.98011587214474549</v>
      </c>
      <c r="O7" s="29">
        <f t="shared" si="3"/>
        <v>3.7357064390382684</v>
      </c>
      <c r="P7" s="26">
        <f t="shared" si="4"/>
        <v>0.26236426446749106</v>
      </c>
      <c r="Q7" s="26">
        <f>IF(B7&gt;0, G7-$B$22, 0)</f>
        <v>0.18670738498153691</v>
      </c>
      <c r="R7" s="26">
        <f t="shared" si="5"/>
        <v>3.4859647606643833E-2</v>
      </c>
      <c r="S7" s="26">
        <f t="shared" si="6"/>
        <v>0.13022541002674431</v>
      </c>
      <c r="T7" s="30">
        <f t="shared" si="7"/>
        <v>13.955502598671979</v>
      </c>
      <c r="U7" s="29">
        <f>IF(B7&gt;0, 1/($B$39+(1/L7)), 0)</f>
        <v>6.1651830853561354</v>
      </c>
      <c r="V7" s="28">
        <f>U7/$U$16</f>
        <v>-0.27868437107633065</v>
      </c>
      <c r="W7" s="31">
        <f t="shared" si="8"/>
        <v>1.6175237254968795</v>
      </c>
    </row>
    <row r="8" spans="1:25" s="32" customFormat="1" ht="15" customHeight="1" x14ac:dyDescent="0.35">
      <c r="A8" s="60" t="s">
        <v>29</v>
      </c>
      <c r="B8" s="22">
        <v>0.89</v>
      </c>
      <c r="C8" s="22">
        <v>0.41</v>
      </c>
      <c r="D8" s="22">
        <v>1.7</v>
      </c>
      <c r="E8" s="23"/>
      <c r="F8" s="24">
        <f>IF(B8&gt;0,1,0)</f>
        <v>1</v>
      </c>
      <c r="G8" s="25">
        <f>IF(B8&gt;0, LN(B8), 0)</f>
        <v>-0.11653381625595151</v>
      </c>
      <c r="H8" s="26">
        <f>IF(C8&gt;0, LN(C8), 0)</f>
        <v>-0.89159811928378363</v>
      </c>
      <c r="I8" s="26">
        <f>IF(D8&gt;0, LN(D8), 0)</f>
        <v>0.53062825106217038</v>
      </c>
      <c r="J8" s="26">
        <f t="shared" si="0"/>
        <v>0.36281284957804955</v>
      </c>
      <c r="K8" s="26">
        <f t="shared" si="1"/>
        <v>0.13163316381894441</v>
      </c>
      <c r="L8" s="27">
        <f>IF(B8&gt;0, 1/K8, 0)</f>
        <v>7.5968697476226872</v>
      </c>
      <c r="M8" s="28">
        <f>L8/$L$16</f>
        <v>0.10558464306953752</v>
      </c>
      <c r="N8" s="26">
        <f t="shared" si="2"/>
        <v>-0.8852922232898589</v>
      </c>
      <c r="O8" s="29">
        <f t="shared" si="3"/>
        <v>7.5968697476226872</v>
      </c>
      <c r="P8" s="26">
        <f t="shared" si="4"/>
        <v>-0.11653381625595151</v>
      </c>
      <c r="Q8" s="26">
        <f>IF(B8&gt;0, G8-$B$22, 0)</f>
        <v>-0.19219069574190567</v>
      </c>
      <c r="R8" s="26">
        <f t="shared" si="5"/>
        <v>3.6937263529757756E-2</v>
      </c>
      <c r="S8" s="26">
        <f t="shared" si="6"/>
        <v>0.2806075798691835</v>
      </c>
      <c r="T8" s="30">
        <f t="shared" si="7"/>
        <v>57.712429962344793</v>
      </c>
      <c r="U8" s="29">
        <f>IF(B8&gt;0, 1/($B$39+(1/L8)), 0)</f>
        <v>38.244776296338586</v>
      </c>
      <c r="V8" s="28">
        <f>U8/$U$16</f>
        <v>-1.7287761420120744</v>
      </c>
      <c r="W8" s="31">
        <f t="shared" si="8"/>
        <v>-4.4568097336674901</v>
      </c>
    </row>
    <row r="9" spans="1:25" s="32" customFormat="1" ht="15" customHeight="1" x14ac:dyDescent="0.35">
      <c r="A9" s="60" t="s">
        <v>30</v>
      </c>
      <c r="B9" s="22">
        <v>0.55000000000000004</v>
      </c>
      <c r="C9" s="22">
        <v>0.11</v>
      </c>
      <c r="D9" s="22">
        <v>1.6</v>
      </c>
      <c r="E9" s="23"/>
      <c r="F9" s="24">
        <f>IF(B9&gt;0,1,0)</f>
        <v>1</v>
      </c>
      <c r="G9" s="25">
        <f>IF(B9&gt;0, LN(B9), 0)</f>
        <v>-0.59783700075562041</v>
      </c>
      <c r="H9" s="26">
        <f>IF(C9&gt;0, LN(C9), 0)</f>
        <v>-2.2072749131897207</v>
      </c>
      <c r="I9" s="26">
        <f>IF(D9&gt;0, LN(D9), 0)</f>
        <v>0.47000362924573563</v>
      </c>
      <c r="J9" s="26">
        <f t="shared" si="0"/>
        <v>0.68297922000904498</v>
      </c>
      <c r="K9" s="26">
        <f t="shared" si="1"/>
        <v>0.46646061496416347</v>
      </c>
      <c r="L9" s="27">
        <f>IF(B9&gt;0, 1/K9, 0)</f>
        <v>2.1438037165835029</v>
      </c>
      <c r="M9" s="28">
        <f>L9/$L$16</f>
        <v>2.9795528651448897E-2</v>
      </c>
      <c r="N9" s="26">
        <f t="shared" si="2"/>
        <v>-1.2816451841310335</v>
      </c>
      <c r="O9" s="29">
        <f t="shared" si="3"/>
        <v>2.1438037165835029</v>
      </c>
      <c r="P9" s="26">
        <f t="shared" si="4"/>
        <v>-0.59783700075562041</v>
      </c>
      <c r="Q9" s="26">
        <f>IF(B9&gt;0, G9-$B$22, 0)</f>
        <v>-0.67349388024157453</v>
      </c>
      <c r="R9" s="26">
        <f t="shared" si="5"/>
        <v>0.45359400672285233</v>
      </c>
      <c r="S9" s="26">
        <f t="shared" si="6"/>
        <v>0.97241651743245316</v>
      </c>
      <c r="T9" s="30">
        <f t="shared" si="7"/>
        <v>4.5958943752372399</v>
      </c>
      <c r="U9" s="29">
        <f>IF(B9&gt;0, 1/($B$39+(1/L9)), 0)</f>
        <v>2.7702763858850168</v>
      </c>
      <c r="V9" s="28">
        <f>U9/$U$16</f>
        <v>-0.12522462376531018</v>
      </c>
      <c r="W9" s="31">
        <f t="shared" si="8"/>
        <v>-1.6561737258016183</v>
      </c>
    </row>
    <row r="10" spans="1:25" s="32" customFormat="1" ht="15" customHeight="1" x14ac:dyDescent="0.35">
      <c r="A10" s="60" t="s">
        <v>31</v>
      </c>
      <c r="B10" s="22">
        <v>1.23</v>
      </c>
      <c r="C10" s="22">
        <v>0.59</v>
      </c>
      <c r="D10" s="22">
        <v>2.5499999999999998</v>
      </c>
      <c r="E10" s="23"/>
      <c r="F10" s="24">
        <f>IF(B10&gt;0,1,0)</f>
        <v>1</v>
      </c>
      <c r="G10" s="25">
        <f>IF(B10&gt;0, LN(B10), 0)</f>
        <v>0.20701416938432612</v>
      </c>
      <c r="H10" s="26">
        <f>IF(C10&gt;0, LN(C10), 0)</f>
        <v>-0.52763274208237199</v>
      </c>
      <c r="I10" s="26">
        <f>IF(D10&gt;0, LN(D10), 0)</f>
        <v>0.93609335917033476</v>
      </c>
      <c r="J10" s="26">
        <f t="shared" si="0"/>
        <v>0.37339951562569051</v>
      </c>
      <c r="K10" s="26">
        <f t="shared" si="1"/>
        <v>0.13942719826950029</v>
      </c>
      <c r="L10" s="27">
        <f>IF(B10&gt;0, 1/K10, 0)</f>
        <v>7.1722017828048843</v>
      </c>
      <c r="M10" s="28">
        <f>L10/$L$16</f>
        <v>9.9682420578177042E-2</v>
      </c>
      <c r="N10" s="26">
        <f t="shared" si="2"/>
        <v>1.4847473947241361</v>
      </c>
      <c r="O10" s="29">
        <f t="shared" si="3"/>
        <v>7.1722017828048843</v>
      </c>
      <c r="P10" s="26">
        <f t="shared" si="4"/>
        <v>0.20701416938432612</v>
      </c>
      <c r="Q10" s="26">
        <f>IF(B10&gt;0, G10-$B$22, 0)</f>
        <v>0.13135728989837198</v>
      </c>
      <c r="R10" s="26">
        <f t="shared" si="5"/>
        <v>1.7254737609444938E-2</v>
      </c>
      <c r="S10" s="26">
        <f t="shared" si="6"/>
        <v>0.12375445984429147</v>
      </c>
      <c r="T10" s="30">
        <f t="shared" si="7"/>
        <v>51.44047841326956</v>
      </c>
      <c r="U10" s="29">
        <f>IF(B10&gt;0, 1/($B$39+(1/L10)), 0)</f>
        <v>29.462547585253677</v>
      </c>
      <c r="V10" s="28">
        <f>U10/$U$16</f>
        <v>-1.3317936272818063</v>
      </c>
      <c r="W10" s="31">
        <f t="shared" si="8"/>
        <v>6.0991648163074732</v>
      </c>
    </row>
    <row r="11" spans="1:25" s="32" customFormat="1" ht="15" customHeight="1" x14ac:dyDescent="0.35">
      <c r="A11" s="60" t="s">
        <v>32</v>
      </c>
      <c r="B11" s="22">
        <v>1.26</v>
      </c>
      <c r="C11" s="22">
        <v>0.87</v>
      </c>
      <c r="D11" s="22">
        <v>1.76</v>
      </c>
      <c r="E11" s="23"/>
      <c r="F11" s="24">
        <f>IF(B11&gt;0,1,0)</f>
        <v>1</v>
      </c>
      <c r="G11" s="25">
        <f>IF(B11&gt;0, LN(B11), 0)</f>
        <v>0.23111172096338664</v>
      </c>
      <c r="H11" s="26">
        <f>IF(C11&gt;0, LN(C11), 0)</f>
        <v>-0.13926206733350766</v>
      </c>
      <c r="I11" s="26">
        <f>IF(D11&gt;0, LN(D11), 0)</f>
        <v>0.56531380905006046</v>
      </c>
      <c r="J11" s="26">
        <f t="shared" si="0"/>
        <v>0.17973874397540004</v>
      </c>
      <c r="K11" s="26">
        <f t="shared" si="1"/>
        <v>3.2306016085854407E-2</v>
      </c>
      <c r="L11" s="27">
        <f>IF(B11&gt;0, 1/K11, 0)</f>
        <v>30.953986939846246</v>
      </c>
      <c r="M11" s="28">
        <f>L11/$L$16</f>
        <v>0.43021214937185681</v>
      </c>
      <c r="N11" s="26">
        <f t="shared" si="2"/>
        <v>7.15382919234606</v>
      </c>
      <c r="O11" s="29">
        <f t="shared" si="3"/>
        <v>30.953986939846246</v>
      </c>
      <c r="P11" s="26">
        <f t="shared" si="4"/>
        <v>0.23111172096338664</v>
      </c>
      <c r="Q11" s="26">
        <f>IF(B11&gt;0, G11-$B$22, 0)</f>
        <v>0.15545484147743249</v>
      </c>
      <c r="R11" s="26">
        <f t="shared" si="5"/>
        <v>2.4166207738773666E-2</v>
      </c>
      <c r="S11" s="26">
        <f t="shared" si="6"/>
        <v>0.74804047873161128</v>
      </c>
      <c r="T11" s="30">
        <f t="shared" si="7"/>
        <v>958.14930747217193</v>
      </c>
      <c r="U11" s="29">
        <f>IF(B11&gt;0, 1/($B$39+(1/L11)), 0)</f>
        <v>-13.664975734157894</v>
      </c>
      <c r="V11" s="28">
        <f>U11/$U$16</f>
        <v>0.61769701167392477</v>
      </c>
      <c r="W11" s="31">
        <f t="shared" si="8"/>
        <v>-3.1581360588441485</v>
      </c>
    </row>
    <row r="12" spans="1:25" s="32" customFormat="1" ht="15" customHeight="1" x14ac:dyDescent="0.35">
      <c r="A12" s="60" t="s">
        <v>33</v>
      </c>
      <c r="B12" s="22">
        <v>0.85</v>
      </c>
      <c r="C12" s="22">
        <v>0.28000000000000003</v>
      </c>
      <c r="D12" s="22">
        <v>1.99</v>
      </c>
      <c r="E12" s="23"/>
      <c r="F12" s="24">
        <f>IF(B12&gt;0,1,0)</f>
        <v>1</v>
      </c>
      <c r="G12" s="25">
        <f>IF(B12&gt;0, LN(B12), 0)</f>
        <v>-0.16251892949777494</v>
      </c>
      <c r="H12" s="26">
        <f>IF(C12&gt;0, LN(C12), 0)</f>
        <v>-1.2729656758128873</v>
      </c>
      <c r="I12" s="26">
        <f>IF(D12&gt;0, LN(D12), 0)</f>
        <v>0.68813463873640102</v>
      </c>
      <c r="J12" s="26">
        <f t="shared" si="0"/>
        <v>0.50028069248706342</v>
      </c>
      <c r="K12" s="26">
        <f t="shared" si="1"/>
        <v>0.25028077127533571</v>
      </c>
      <c r="L12" s="27">
        <f>IF(B12&gt;0, 1/K12, 0)</f>
        <v>3.995512699215285</v>
      </c>
      <c r="M12" s="28">
        <f>L12/$L$16</f>
        <v>5.5531395988257633E-2</v>
      </c>
      <c r="N12" s="26">
        <f t="shared" si="2"/>
        <v>-0.64934644667123331</v>
      </c>
      <c r="O12" s="29">
        <f t="shared" si="3"/>
        <v>3.995512699215285</v>
      </c>
      <c r="P12" s="26">
        <f t="shared" si="4"/>
        <v>-0.16251892949777494</v>
      </c>
      <c r="Q12" s="26">
        <f>IF(B12&gt;0, G12-$B$22, 0)</f>
        <v>-0.23817580898372909</v>
      </c>
      <c r="R12" s="26">
        <f t="shared" si="5"/>
        <v>5.6727715985053807E-2</v>
      </c>
      <c r="S12" s="26">
        <f t="shared" si="6"/>
        <v>0.22665630961576042</v>
      </c>
      <c r="T12" s="30">
        <f t="shared" si="7"/>
        <v>15.964121729590612</v>
      </c>
      <c r="U12" s="29">
        <f>IF(B12&gt;0, 1/($B$39+(1/L12)), 0)</f>
        <v>6.9063172956746559</v>
      </c>
      <c r="V12" s="28">
        <f>U12/$U$16</f>
        <v>-0.31218581270851198</v>
      </c>
      <c r="W12" s="31">
        <f t="shared" si="8"/>
        <v>-1.1224072936650131</v>
      </c>
    </row>
    <row r="13" spans="1:25" s="32" customFormat="1" ht="15" customHeight="1" x14ac:dyDescent="0.35">
      <c r="A13" s="60" t="s">
        <v>34</v>
      </c>
      <c r="B13" s="22">
        <v>0.92</v>
      </c>
      <c r="C13" s="22">
        <v>0.5</v>
      </c>
      <c r="D13" s="22">
        <v>1.68</v>
      </c>
      <c r="E13" s="23"/>
      <c r="F13" s="24">
        <f>IF(B13&gt;0,1,0)</f>
        <v>1</v>
      </c>
      <c r="G13" s="25">
        <f>IF(B13&gt;0, LN(B13), 0)</f>
        <v>-8.3381608939051013E-2</v>
      </c>
      <c r="H13" s="26">
        <f>IF(C13&gt;0, LN(C13), 0)</f>
        <v>-0.69314718055994529</v>
      </c>
      <c r="I13" s="26">
        <f>IF(D13&gt;0, LN(D13), 0)</f>
        <v>0.51879379341516751</v>
      </c>
      <c r="J13" s="26">
        <f t="shared" si="0"/>
        <v>0.30916861580997779</v>
      </c>
      <c r="K13" s="26">
        <f t="shared" si="1"/>
        <v>9.5585233001857645E-2</v>
      </c>
      <c r="L13" s="27">
        <f>IF(B13&gt;0, 1/K13, 0)</f>
        <v>10.461867054093654</v>
      </c>
      <c r="M13" s="28">
        <f>L13/$L$16</f>
        <v>0.1454036380040743</v>
      </c>
      <c r="N13" s="26">
        <f t="shared" si="2"/>
        <v>-0.87232730747677867</v>
      </c>
      <c r="O13" s="29">
        <f t="shared" si="3"/>
        <v>10.461867054093654</v>
      </c>
      <c r="P13" s="26">
        <f t="shared" si="4"/>
        <v>-8.3381608939051013E-2</v>
      </c>
      <c r="Q13" s="26">
        <f>IF(B13&gt;0, G13-$B$22, 0)</f>
        <v>-0.15903848842500518</v>
      </c>
      <c r="R13" s="26">
        <f t="shared" si="5"/>
        <v>2.5293240800510507E-2</v>
      </c>
      <c r="S13" s="26">
        <f t="shared" si="6"/>
        <v>0.26461452262211826</v>
      </c>
      <c r="T13" s="30">
        <f t="shared" si="7"/>
        <v>109.45066225753023</v>
      </c>
      <c r="U13" s="29">
        <f>IF(B13&gt;0, 1/($B$39+(1/L13)), 0)</f>
        <v>-101.00429489770356</v>
      </c>
      <c r="V13" s="28">
        <f>U13/$U$16</f>
        <v>4.5656905901844356</v>
      </c>
      <c r="W13" s="31">
        <f t="shared" si="8"/>
        <v>8.4219006183249032</v>
      </c>
    </row>
    <row r="14" spans="1:25" s="32" customFormat="1" ht="15" customHeight="1" x14ac:dyDescent="0.35">
      <c r="A14" s="60" t="s">
        <v>35</v>
      </c>
      <c r="B14" s="22">
        <v>0.7</v>
      </c>
      <c r="C14" s="22">
        <v>0.1</v>
      </c>
      <c r="D14" s="22">
        <v>2.5</v>
      </c>
      <c r="E14" s="23"/>
      <c r="F14" s="24">
        <f>IF(B14&gt;0,1,0)</f>
        <v>1</v>
      </c>
      <c r="G14" s="25">
        <f>IF(B14&gt;0, LN(B14), 0)</f>
        <v>-0.35667494393873245</v>
      </c>
      <c r="H14" s="26">
        <f>IF(C14&gt;0, LN(C14), 0)</f>
        <v>-2.3025850929940455</v>
      </c>
      <c r="I14" s="26">
        <f>IF(D14&gt;0, LN(D14), 0)</f>
        <v>0.91629073187415511</v>
      </c>
      <c r="J14" s="26">
        <f t="shared" si="0"/>
        <v>0.82114179205821447</v>
      </c>
      <c r="K14" s="26">
        <f t="shared" si="1"/>
        <v>0.67427384266457591</v>
      </c>
      <c r="L14" s="27">
        <f>IF(B14&gt;0, 1/K14, 0)</f>
        <v>1.4830769588335637</v>
      </c>
      <c r="M14" s="28">
        <f>L14/$L$16</f>
        <v>2.0612457044179185E-2</v>
      </c>
      <c r="N14" s="26">
        <f t="shared" si="2"/>
        <v>-0.52897639114878714</v>
      </c>
      <c r="O14" s="29">
        <f t="shared" si="3"/>
        <v>1.4830769588335637</v>
      </c>
      <c r="P14" s="26">
        <f t="shared" si="4"/>
        <v>-0.35667494393873245</v>
      </c>
      <c r="Q14" s="26">
        <f>IF(B14&gt;0, G14-$B$22, 0)</f>
        <v>-0.43233182342468657</v>
      </c>
      <c r="R14" s="26">
        <f t="shared" si="5"/>
        <v>0.18691080554571438</v>
      </c>
      <c r="S14" s="26">
        <f t="shared" si="6"/>
        <v>0.27720310906186968</v>
      </c>
      <c r="T14" s="30">
        <f t="shared" si="7"/>
        <v>2.1995172658230122</v>
      </c>
      <c r="U14" s="29">
        <f>IF(B14&gt;0, 1/($B$39+(1/L14)), 0)</f>
        <v>1.7581241669440111</v>
      </c>
      <c r="V14" s="28">
        <f>U14/$U$16</f>
        <v>-7.9472372670111327E-2</v>
      </c>
      <c r="W14" s="31">
        <f t="shared" si="8"/>
        <v>-0.6270788386820858</v>
      </c>
    </row>
    <row r="15" spans="1:25" s="32" customFormat="1" ht="15" customHeight="1" x14ac:dyDescent="0.35">
      <c r="A15" s="60" t="s">
        <v>36</v>
      </c>
      <c r="B15" s="22">
        <v>1.08</v>
      </c>
      <c r="C15" s="22">
        <v>0.35</v>
      </c>
      <c r="D15" s="22">
        <v>2.52</v>
      </c>
      <c r="E15" s="23"/>
      <c r="F15" s="24">
        <f>IF(B15&gt;0,1,0)</f>
        <v>1</v>
      </c>
      <c r="G15" s="25">
        <f>IF(B15&gt;0, LN(B15), 0)</f>
        <v>7.6961041136128394E-2</v>
      </c>
      <c r="H15" s="26">
        <f>IF(C15&gt;0, LN(C15), 0)</f>
        <v>-1.0498221244986778</v>
      </c>
      <c r="I15" s="26">
        <f>IF(D15&gt;0, LN(D15), 0)</f>
        <v>0.9242589015233319</v>
      </c>
      <c r="J15" s="26">
        <f t="shared" si="0"/>
        <v>0.50359209847500253</v>
      </c>
      <c r="K15" s="26">
        <f t="shared" si="1"/>
        <v>0.25360500164645666</v>
      </c>
      <c r="L15" s="27">
        <f>IF(B15&gt;0, 1/K15, 0)</f>
        <v>3.9431398967204552</v>
      </c>
      <c r="M15" s="28">
        <f>L15/$L$16</f>
        <v>5.4803495702788287E-2</v>
      </c>
      <c r="N15" s="26">
        <f t="shared" si="2"/>
        <v>0.30346815179701203</v>
      </c>
      <c r="O15" s="29">
        <f t="shared" si="3"/>
        <v>3.9431398967204552</v>
      </c>
      <c r="P15" s="26">
        <f t="shared" si="4"/>
        <v>7.6961041136128394E-2</v>
      </c>
      <c r="Q15" s="26">
        <f>IF(B15&gt;0, G15-$B$22, 0)</f>
        <v>1.3041616501742459E-3</v>
      </c>
      <c r="R15" s="26">
        <f t="shared" si="5"/>
        <v>1.7008376097852121E-6</v>
      </c>
      <c r="S15" s="26">
        <f t="shared" si="6"/>
        <v>6.7066406369867272E-6</v>
      </c>
      <c r="T15" s="30">
        <f t="shared" si="7"/>
        <v>15.548352245108601</v>
      </c>
      <c r="U15" s="29">
        <f>IF(B15&gt;0, 1/($B$39+(1/L15)), 0)</f>
        <v>6.7513192280650349</v>
      </c>
      <c r="V15" s="28">
        <f>U15/$U$16</f>
        <v>-0.30517944511296818</v>
      </c>
      <c r="W15" s="31">
        <f t="shared" si="8"/>
        <v>0.51958855683424776</v>
      </c>
    </row>
    <row r="16" spans="1:25" x14ac:dyDescent="0.35">
      <c r="E16" s="33"/>
      <c r="F16" s="34"/>
      <c r="G16" s="35"/>
      <c r="H16" s="35"/>
      <c r="I16" s="35"/>
      <c r="J16" s="35"/>
      <c r="K16" s="35"/>
      <c r="L16" s="36">
        <f>SUM(L6:L15)</f>
        <v>71.9505178666885</v>
      </c>
      <c r="M16" s="37">
        <f>SUM(M6:M15)</f>
        <v>1</v>
      </c>
      <c r="N16" s="36">
        <f>SUM(N6:N15)</f>
        <v>5.4435516591920425</v>
      </c>
      <c r="O16" s="38"/>
      <c r="P16" s="38"/>
      <c r="Q16" s="39"/>
      <c r="R16" s="40"/>
      <c r="S16" s="36">
        <f>SUM(S6:S15)</f>
        <v>3.2124042268693502</v>
      </c>
      <c r="T16" s="41">
        <f>SUM(T6:T15)</f>
        <v>1229.2318896865283</v>
      </c>
      <c r="U16" s="42">
        <f>SUM(U6:U15)</f>
        <v>-22.122457249917016</v>
      </c>
      <c r="V16" s="43">
        <f>SUM(V6:V15)</f>
        <v>1.0000000000000002</v>
      </c>
      <c r="W16" s="44">
        <f>SUM(W6:W15)</f>
        <v>5.3631066340188376</v>
      </c>
    </row>
    <row r="17" spans="1:23" x14ac:dyDescent="0.35">
      <c r="T17"/>
      <c r="W17" s="3"/>
    </row>
    <row r="18" spans="1:23" ht="15.5" x14ac:dyDescent="0.35">
      <c r="A18" s="1" t="s">
        <v>37</v>
      </c>
      <c r="D18" s="1"/>
      <c r="T18"/>
      <c r="W18" s="3"/>
    </row>
    <row r="19" spans="1:23" s="21" customFormat="1" x14ac:dyDescent="0.35">
      <c r="A19" s="45" t="s">
        <v>38</v>
      </c>
      <c r="B19" s="46"/>
      <c r="C19" s="46"/>
      <c r="D19"/>
      <c r="U19" s="47"/>
      <c r="V19" s="47"/>
      <c r="W19" s="47"/>
    </row>
    <row r="20" spans="1:23" s="21" customFormat="1" ht="12.5" x14ac:dyDescent="0.25">
      <c r="A20" s="46" t="s">
        <v>39</v>
      </c>
      <c r="B20" s="48">
        <f>L16</f>
        <v>71.9505178666885</v>
      </c>
      <c r="C20" s="46"/>
      <c r="U20" s="47"/>
      <c r="V20" s="47"/>
      <c r="W20" s="47"/>
    </row>
    <row r="21" spans="1:23" s="21" customFormat="1" ht="12.5" x14ac:dyDescent="0.25">
      <c r="A21" s="46" t="s">
        <v>40</v>
      </c>
      <c r="B21" s="48">
        <f>N16</f>
        <v>5.4435516591920425</v>
      </c>
      <c r="C21" s="46"/>
      <c r="U21" s="47"/>
      <c r="V21" s="47"/>
      <c r="W21" s="47"/>
    </row>
    <row r="22" spans="1:23" s="21" customFormat="1" ht="12.5" x14ac:dyDescent="0.25">
      <c r="A22" s="46" t="s">
        <v>41</v>
      </c>
      <c r="B22" s="49">
        <f>B21/B20</f>
        <v>7.5656879485954148E-2</v>
      </c>
      <c r="C22" s="46"/>
      <c r="U22" s="47"/>
      <c r="V22" s="47"/>
      <c r="W22" s="47"/>
    </row>
    <row r="23" spans="1:23" s="21" customFormat="1" ht="13" x14ac:dyDescent="0.3">
      <c r="A23" s="46" t="s">
        <v>42</v>
      </c>
      <c r="B23" s="50">
        <f>EXP(B22)</f>
        <v>1.0785924234709812</v>
      </c>
      <c r="C23" s="46"/>
      <c r="U23" s="47"/>
      <c r="V23" s="47"/>
      <c r="W23" s="47"/>
    </row>
    <row r="24" spans="1:23" s="21" customFormat="1" ht="12.5" x14ac:dyDescent="0.25">
      <c r="A24" s="46" t="s">
        <v>43</v>
      </c>
      <c r="B24" s="48">
        <f>SQRT(B20)</f>
        <v>8.4823651104328501</v>
      </c>
      <c r="C24" s="46"/>
      <c r="U24" s="47"/>
      <c r="V24" s="47"/>
      <c r="W24" s="47"/>
    </row>
    <row r="25" spans="1:23" s="21" customFormat="1" ht="15.5" x14ac:dyDescent="0.4">
      <c r="A25" s="46" t="s">
        <v>44</v>
      </c>
      <c r="B25" s="49">
        <f>1/B24</f>
        <v>0.11789164778701333</v>
      </c>
      <c r="C25" s="46"/>
      <c r="U25" s="47"/>
      <c r="V25" s="47"/>
      <c r="W25" s="47"/>
    </row>
    <row r="26" spans="1:23" s="21" customFormat="1" ht="15.5" x14ac:dyDescent="0.4">
      <c r="A26" s="46" t="s">
        <v>45</v>
      </c>
      <c r="B26" s="48">
        <f>MMULT(1.96,B25)</f>
        <v>0.23106762966254613</v>
      </c>
      <c r="C26" s="46"/>
      <c r="U26" s="47"/>
      <c r="V26" s="47"/>
      <c r="W26" s="47"/>
    </row>
    <row r="27" spans="1:23" s="21" customFormat="1" ht="15.5" x14ac:dyDescent="0.4">
      <c r="A27" s="46" t="s">
        <v>46</v>
      </c>
      <c r="B27" s="48">
        <f>B22+B26</f>
        <v>0.30672450914850025</v>
      </c>
      <c r="C27" s="46"/>
      <c r="U27" s="47"/>
      <c r="V27" s="47"/>
      <c r="W27" s="47"/>
    </row>
    <row r="28" spans="1:23" s="21" customFormat="1" ht="15.5" x14ac:dyDescent="0.4">
      <c r="A28" s="46" t="s">
        <v>47</v>
      </c>
      <c r="B28" s="48">
        <f>B22-B26</f>
        <v>-0.15541075017659198</v>
      </c>
      <c r="C28" s="46"/>
      <c r="D28"/>
      <c r="E28" s="23"/>
      <c r="F28" s="23"/>
      <c r="U28" s="47"/>
      <c r="V28" s="47"/>
      <c r="W28" s="47"/>
    </row>
    <row r="29" spans="1:23" s="21" customFormat="1" x14ac:dyDescent="0.35">
      <c r="A29" s="46" t="s">
        <v>48</v>
      </c>
      <c r="B29" s="50">
        <f>EXP(B28)</f>
        <v>0.8560634770336818</v>
      </c>
      <c r="C29" s="46"/>
      <c r="D29"/>
      <c r="U29" s="47"/>
      <c r="V29" s="47"/>
      <c r="W29" s="47"/>
    </row>
    <row r="30" spans="1:23" s="21" customFormat="1" x14ac:dyDescent="0.35">
      <c r="A30" s="46" t="s">
        <v>49</v>
      </c>
      <c r="B30" s="50">
        <f>EXP(B27)</f>
        <v>1.358966533650205</v>
      </c>
      <c r="C30" s="46"/>
      <c r="D30"/>
      <c r="H30" s="51"/>
      <c r="U30" s="47"/>
      <c r="V30" s="47"/>
      <c r="W30" s="47"/>
    </row>
    <row r="31" spans="1:23" s="21" customFormat="1" x14ac:dyDescent="0.35">
      <c r="A31" s="52" t="s">
        <v>50</v>
      </c>
      <c r="B31" s="53">
        <f>1-NORMDIST(B22,0,B25,TRUE)</f>
        <v>0.26051799489629479</v>
      </c>
      <c r="D31"/>
      <c r="U31" s="47"/>
      <c r="V31" s="47"/>
      <c r="W31" s="47"/>
    </row>
    <row r="32" spans="1:23" s="21" customFormat="1" ht="12.75" customHeight="1" x14ac:dyDescent="0.35">
      <c r="A32" s="46"/>
      <c r="B32" s="54"/>
      <c r="D32" s="55"/>
      <c r="U32" s="47"/>
      <c r="V32" s="47"/>
      <c r="W32" s="47"/>
    </row>
    <row r="33" spans="1:23" s="21" customFormat="1" x14ac:dyDescent="0.35">
      <c r="A33" s="45" t="s">
        <v>51</v>
      </c>
      <c r="B33" s="54"/>
      <c r="D33"/>
      <c r="U33" s="47"/>
      <c r="V33" s="47"/>
      <c r="W33" s="47"/>
    </row>
    <row r="34" spans="1:23" s="21" customFormat="1" ht="15.5" x14ac:dyDescent="0.35">
      <c r="A34" s="56" t="s">
        <v>52</v>
      </c>
      <c r="B34" s="48">
        <f>+S16</f>
        <v>3.2124042268693502</v>
      </c>
      <c r="D34"/>
      <c r="U34" s="47"/>
      <c r="V34" s="47"/>
      <c r="W34" s="47"/>
    </row>
    <row r="35" spans="1:23" s="21" customFormat="1" x14ac:dyDescent="0.35">
      <c r="A35" s="52" t="s">
        <v>53</v>
      </c>
      <c r="B35" s="53">
        <f>CHIDIST(B34,B36)</f>
        <v>0.95527491555471489</v>
      </c>
      <c r="D35"/>
      <c r="U35" s="47"/>
      <c r="V35" s="47"/>
      <c r="W35" s="47"/>
    </row>
    <row r="36" spans="1:23" s="21" customFormat="1" x14ac:dyDescent="0.35">
      <c r="A36" s="52" t="s">
        <v>54</v>
      </c>
      <c r="B36" s="54">
        <f>C3-1</f>
        <v>9</v>
      </c>
      <c r="D36"/>
      <c r="U36" s="47"/>
      <c r="V36" s="47"/>
      <c r="W36" s="47"/>
    </row>
    <row r="37" spans="1:23" s="46" customFormat="1" ht="11.25" customHeight="1" x14ac:dyDescent="0.35">
      <c r="A37" s="52"/>
      <c r="B37" s="54"/>
      <c r="D37"/>
      <c r="U37" s="52"/>
      <c r="V37" s="52"/>
      <c r="W37" s="52"/>
    </row>
    <row r="38" spans="1:23" s="46" customFormat="1" x14ac:dyDescent="0.35">
      <c r="A38" s="57" t="s">
        <v>55</v>
      </c>
      <c r="B38" s="52" t="s">
        <v>75</v>
      </c>
      <c r="D38"/>
      <c r="U38" s="52"/>
      <c r="V38" s="52"/>
      <c r="W38" s="52"/>
    </row>
    <row r="39" spans="1:23" s="21" customFormat="1" x14ac:dyDescent="0.35">
      <c r="A39" s="52" t="s">
        <v>56</v>
      </c>
      <c r="B39" s="53">
        <f>((B34-(C3-1))*L16)/((L16*L16)-T16)</f>
        <v>-0.10548580209164529</v>
      </c>
      <c r="D39"/>
      <c r="U39" s="47"/>
      <c r="V39" s="47"/>
      <c r="W39" s="47"/>
    </row>
    <row r="40" spans="1:23" s="21" customFormat="1" x14ac:dyDescent="0.35">
      <c r="A40" s="46" t="s">
        <v>57</v>
      </c>
      <c r="B40" s="61" t="str">
        <f>IF(B34&gt;B36,W16/U16,"Homogeneous")</f>
        <v>Homogeneous</v>
      </c>
      <c r="D40"/>
      <c r="U40" s="47"/>
      <c r="V40" s="47"/>
      <c r="W40" s="47"/>
    </row>
    <row r="41" spans="1:23" s="21" customFormat="1" x14ac:dyDescent="0.35">
      <c r="A41" s="46" t="s">
        <v>42</v>
      </c>
      <c r="B41" s="50">
        <f>EXP(W16/U16)</f>
        <v>0.7847201188453975</v>
      </c>
      <c r="D41"/>
      <c r="U41" s="47"/>
      <c r="V41" s="47"/>
      <c r="W41" s="47"/>
    </row>
    <row r="42" spans="1:23" s="21" customFormat="1" x14ac:dyDescent="0.35">
      <c r="A42" s="46" t="s">
        <v>58</v>
      </c>
      <c r="B42" s="53">
        <f>1/U16</f>
        <v>-4.5202935130714342E-2</v>
      </c>
      <c r="D42"/>
      <c r="U42" s="47"/>
      <c r="V42" s="47"/>
      <c r="W42" s="47"/>
    </row>
    <row r="43" spans="1:23" s="21" customFormat="1" x14ac:dyDescent="0.35">
      <c r="A43" s="46" t="s">
        <v>48</v>
      </c>
      <c r="B43" s="50" t="e">
        <f>EXP(B40-(1.96*(SQRT(B42))))</f>
        <v>#VALUE!</v>
      </c>
      <c r="D43"/>
      <c r="U43" s="47"/>
      <c r="V43" s="47"/>
      <c r="W43" s="47"/>
    </row>
    <row r="44" spans="1:23" s="21" customFormat="1" ht="13" x14ac:dyDescent="0.3">
      <c r="A44" s="46" t="s">
        <v>49</v>
      </c>
      <c r="B44" s="50" t="e">
        <f>EXP(B40+(1.96*(SQRT(B42))))</f>
        <v>#VALUE!</v>
      </c>
      <c r="U44" s="47"/>
      <c r="V44" s="47"/>
      <c r="W44" s="47"/>
    </row>
    <row r="45" spans="1:23" s="21" customFormat="1" ht="12.5" x14ac:dyDescent="0.25">
      <c r="A45" s="46" t="s">
        <v>59</v>
      </c>
      <c r="B45" s="53">
        <f>+LN(B41)</f>
        <v>-0.24242816127665731</v>
      </c>
      <c r="U45" s="47"/>
      <c r="V45" s="47"/>
      <c r="W45" s="47"/>
    </row>
    <row r="46" spans="1:23" s="21" customFormat="1" ht="12.5" x14ac:dyDescent="0.25">
      <c r="A46" s="46" t="s">
        <v>60</v>
      </c>
      <c r="B46" s="53" t="e">
        <f>+SQRT(B42)</f>
        <v>#NUM!</v>
      </c>
      <c r="U46" s="47"/>
      <c r="V46" s="47"/>
      <c r="W46" s="47"/>
    </row>
    <row r="47" spans="1:23" s="21" customFormat="1" ht="12.5" x14ac:dyDescent="0.25">
      <c r="A47" s="46" t="s">
        <v>61</v>
      </c>
      <c r="B47" s="53" t="e">
        <f>1-NORMDIST(B45,0,B46,TRUE)</f>
        <v>#NUM!</v>
      </c>
      <c r="U47" s="47"/>
      <c r="V47" s="47"/>
      <c r="W47" s="47"/>
    </row>
    <row r="48" spans="1:23" s="21" customFormat="1" ht="6.75" customHeight="1" x14ac:dyDescent="0.25">
      <c r="A48" s="46"/>
      <c r="B48" s="58"/>
      <c r="U48" s="47"/>
      <c r="V48" s="47"/>
      <c r="W48" s="47"/>
    </row>
    <row r="49" spans="1:23" s="21" customFormat="1" ht="18.75" customHeight="1" x14ac:dyDescent="0.3">
      <c r="A49" s="45" t="s">
        <v>62</v>
      </c>
      <c r="B49" s="52" t="s">
        <v>75</v>
      </c>
      <c r="U49" s="47"/>
      <c r="V49" s="47"/>
      <c r="W49" s="47"/>
    </row>
    <row r="50" spans="1:23" s="21" customFormat="1" ht="15.5" x14ac:dyDescent="0.4">
      <c r="A50" s="52" t="s">
        <v>44</v>
      </c>
      <c r="B50" s="61" t="str">
        <f>IF(B34&gt;B36,B25,"Homogeneous")</f>
        <v>Homogeneous</v>
      </c>
      <c r="U50" s="47"/>
      <c r="V50" s="47"/>
      <c r="W50" s="47"/>
    </row>
    <row r="51" spans="1:23" s="21" customFormat="1" ht="15.5" x14ac:dyDescent="0.4">
      <c r="A51" s="52" t="s">
        <v>63</v>
      </c>
      <c r="B51" s="53" t="e">
        <f>POWER(B50,2)</f>
        <v>#VALUE!</v>
      </c>
      <c r="U51" s="47"/>
      <c r="V51" s="47"/>
      <c r="W51" s="47"/>
    </row>
    <row r="52" spans="1:23" s="21" customFormat="1" x14ac:dyDescent="0.25">
      <c r="A52" s="52" t="s">
        <v>64</v>
      </c>
      <c r="B52" s="53">
        <f>B34/B36</f>
        <v>0.35693380298548338</v>
      </c>
      <c r="U52" s="47"/>
      <c r="V52" s="47"/>
      <c r="W52" s="47"/>
    </row>
    <row r="53" spans="1:23" s="21" customFormat="1" ht="15.5" x14ac:dyDescent="0.4">
      <c r="A53" s="46" t="s">
        <v>65</v>
      </c>
      <c r="B53" s="53" t="e">
        <f>MMULT(B51,B52)</f>
        <v>#VALUE!</v>
      </c>
      <c r="U53" s="47"/>
      <c r="V53" s="47"/>
      <c r="W53" s="47"/>
    </row>
    <row r="54" spans="1:23" s="21" customFormat="1" ht="15.5" x14ac:dyDescent="0.4">
      <c r="A54" s="46" t="s">
        <v>66</v>
      </c>
      <c r="B54" s="53" t="e">
        <f>SQRT(B53)</f>
        <v>#VALUE!</v>
      </c>
      <c r="U54" s="47"/>
      <c r="V54" s="47"/>
      <c r="W54" s="47"/>
    </row>
    <row r="55" spans="1:23" s="21" customFormat="1" ht="15.5" x14ac:dyDescent="0.4">
      <c r="A55" s="46" t="s">
        <v>67</v>
      </c>
      <c r="B55" s="53" t="e">
        <f>MMULT(1.96,B54)</f>
        <v>#VALUE!</v>
      </c>
      <c r="U55" s="47"/>
      <c r="V55" s="47"/>
      <c r="W55" s="47"/>
    </row>
    <row r="56" spans="1:23" s="21" customFormat="1" ht="15.5" x14ac:dyDescent="0.4">
      <c r="A56" s="46" t="s">
        <v>68</v>
      </c>
      <c r="B56" s="53" t="e">
        <f>B22+B55</f>
        <v>#VALUE!</v>
      </c>
      <c r="U56" s="47"/>
      <c r="V56" s="47"/>
      <c r="W56" s="47"/>
    </row>
    <row r="57" spans="1:23" s="21" customFormat="1" ht="15.5" x14ac:dyDescent="0.4">
      <c r="A57" s="46" t="s">
        <v>69</v>
      </c>
      <c r="B57" s="53" t="e">
        <f>B22-B55</f>
        <v>#VALUE!</v>
      </c>
      <c r="U57" s="47"/>
      <c r="V57" s="47"/>
      <c r="W57" s="47"/>
    </row>
    <row r="58" spans="1:23" s="21" customFormat="1" ht="13" x14ac:dyDescent="0.3">
      <c r="A58" s="46" t="s">
        <v>70</v>
      </c>
      <c r="B58" s="50" t="e">
        <f>EXP(B57)</f>
        <v>#VALUE!</v>
      </c>
      <c r="U58" s="47"/>
      <c r="V58" s="47"/>
      <c r="W58" s="47"/>
    </row>
    <row r="59" spans="1:23" s="21" customFormat="1" ht="13" x14ac:dyDescent="0.3">
      <c r="A59" s="46" t="s">
        <v>71</v>
      </c>
      <c r="B59" s="50" t="e">
        <f>EXP(B56)</f>
        <v>#VALUE!</v>
      </c>
      <c r="U59" s="47"/>
      <c r="V59" s="47"/>
      <c r="W59" s="47"/>
    </row>
    <row r="60" spans="1:23" s="21" customFormat="1" ht="12.5" x14ac:dyDescent="0.25">
      <c r="A60" s="46" t="s">
        <v>72</v>
      </c>
      <c r="B60" s="53" t="e">
        <f>1-NORMDIST(B22,0,B54,TRUE)</f>
        <v>#VALUE!</v>
      </c>
      <c r="U60" s="47"/>
      <c r="V60" s="47"/>
      <c r="W60" s="47"/>
    </row>
    <row r="61" spans="1:23" x14ac:dyDescent="0.35">
      <c r="A61" t="s">
        <v>73</v>
      </c>
      <c r="T61"/>
      <c r="W61" s="3"/>
    </row>
    <row r="62" spans="1:23" x14ac:dyDescent="0.35">
      <c r="T62"/>
      <c r="W62" s="3"/>
    </row>
  </sheetData>
  <hyperlinks>
    <hyperlink ref="C3" r:id="rId1" display="+@sum(E6:E35)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Calculations</vt:lpstr>
    </vt:vector>
  </TitlesOfParts>
  <Company>OEHHA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sactech</dc:creator>
  <cp:lastModifiedBy>denisvinnikov</cp:lastModifiedBy>
  <dcterms:created xsi:type="dcterms:W3CDTF">2012-09-10T22:18:37Z</dcterms:created>
  <dcterms:modified xsi:type="dcterms:W3CDTF">2016-10-16T12:58:42Z</dcterms:modified>
</cp:coreProperties>
</file>