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1月" sheetId="1" r:id="rId1"/>
    <sheet name="2月" sheetId="4" r:id="rId2"/>
    <sheet name="3月" sheetId="6" r:id="rId3"/>
    <sheet name="4月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Windows 用户</author>
  </authors>
  <commentList>
    <comment ref="AF2" authorId="0">
      <text>
        <r>
          <rPr>
            <b/>
            <sz val="9"/>
            <rFont val="宋体"/>
            <charset val="134"/>
          </rPr>
          <t>Excel不加班:
1月这里就输入1，每个月只改动这个单元格即可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<sst xmlns="http://schemas.openxmlformats.org/spreadsheetml/2006/main" count="261" uniqueCount="69">
  <si>
    <t>2024年01月工资表</t>
  </si>
  <si>
    <t>填报单位：</t>
  </si>
  <si>
    <t>员工编号</t>
  </si>
  <si>
    <t>部门</t>
  </si>
  <si>
    <t>姓名</t>
  </si>
  <si>
    <t>岗位</t>
  </si>
  <si>
    <t>工资部分</t>
  </si>
  <si>
    <t>福利补贴</t>
  </si>
  <si>
    <t>加班费</t>
  </si>
  <si>
    <t>考勤扣款</t>
  </si>
  <si>
    <t>工资总额</t>
  </si>
  <si>
    <t>免征额</t>
  </si>
  <si>
    <t>代缴五险一金</t>
  </si>
  <si>
    <t>专项扣除</t>
  </si>
  <si>
    <t>合计</t>
  </si>
  <si>
    <t>当月扣除</t>
  </si>
  <si>
    <t>应税所得额</t>
  </si>
  <si>
    <t>代扣个税</t>
  </si>
  <si>
    <t>实发工资</t>
  </si>
  <si>
    <t>工资累计</t>
  </si>
  <si>
    <t>扣除累计</t>
  </si>
  <si>
    <t>基本工资</t>
  </si>
  <si>
    <t>奖金及提成</t>
  </si>
  <si>
    <t>午餐补贴</t>
  </si>
  <si>
    <t>交通补贴</t>
  </si>
  <si>
    <t>通讯补贴</t>
  </si>
  <si>
    <t>出差补助</t>
  </si>
  <si>
    <t>养老保险</t>
  </si>
  <si>
    <t>医疗保险</t>
  </si>
  <si>
    <t>失业保险</t>
  </si>
  <si>
    <t>住房公积金</t>
  </si>
  <si>
    <t>上月调整</t>
  </si>
  <si>
    <t>子女教育</t>
  </si>
  <si>
    <t>继续教育</t>
  </si>
  <si>
    <t>房贷利息</t>
  </si>
  <si>
    <t>房租</t>
  </si>
  <si>
    <t>赡养父母</t>
  </si>
  <si>
    <t>001</t>
  </si>
  <si>
    <t>总经办</t>
  </si>
  <si>
    <t>蚂蚁1</t>
  </si>
  <si>
    <t>002</t>
  </si>
  <si>
    <t>行政人事部</t>
  </si>
  <si>
    <t>蚂蚁2</t>
  </si>
  <si>
    <t>003</t>
  </si>
  <si>
    <t>蚂蚁3</t>
  </si>
  <si>
    <t>004</t>
  </si>
  <si>
    <t>财务部</t>
  </si>
  <si>
    <t>蚂蚁4</t>
  </si>
  <si>
    <t>005</t>
  </si>
  <si>
    <t>蚂蚁5</t>
  </si>
  <si>
    <t>006</t>
  </si>
  <si>
    <t>综合贸易部</t>
  </si>
  <si>
    <t>蚂蚁6</t>
  </si>
  <si>
    <t>007</t>
  </si>
  <si>
    <t>蚂蚁7</t>
  </si>
  <si>
    <t>008</t>
  </si>
  <si>
    <t>蚂蚁8</t>
  </si>
  <si>
    <t>2019年02月工资表</t>
  </si>
  <si>
    <t>2024年02月工资表</t>
  </si>
  <si>
    <t>卢子1</t>
  </si>
  <si>
    <t>卢子2</t>
  </si>
  <si>
    <t>卢子3</t>
  </si>
  <si>
    <t>卢子4</t>
  </si>
  <si>
    <t>卢子5</t>
  </si>
  <si>
    <t>卢子6</t>
  </si>
  <si>
    <t>卢子7</t>
  </si>
  <si>
    <t>卢子8</t>
  </si>
  <si>
    <t>2024年03月工资表</t>
  </si>
  <si>
    <t>2024年04月工资表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</si>
</sst>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sz val="10"/>
      <color theme="1"/>
      <name val="宋体"/>
      <charset val="134"/>
      <scheme val="major"/>
    </font>
    <font>
      <sz val="9"/>
      <name val="微软雅黑"/>
      <charset val="134"/>
    </font>
    <font>
      <b/>
      <sz val="9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0" applyNumberFormat="0" applyFill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14" fillId="0" borderId="4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42" applyNumberFormat="0" applyAlignment="0" applyProtection="0">
      <alignment vertical="center"/>
    </xf>
    <xf numFmtId="0" fontId="16" fillId="9" borderId="43" applyNumberFormat="0" applyAlignment="0" applyProtection="0">
      <alignment vertical="center"/>
    </xf>
    <xf numFmtId="0" fontId="17" fillId="9" borderId="42" applyNumberFormat="0" applyAlignment="0" applyProtection="0">
      <alignment vertical="center"/>
    </xf>
    <xf numFmtId="0" fontId="18" fillId="10" borderId="44" applyNumberFormat="0" applyAlignment="0" applyProtection="0">
      <alignment vertical="center"/>
    </xf>
    <xf numFmtId="0" fontId="19" fillId="0" borderId="45" applyNumberFormat="0" applyFill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 applyBorder="0"/>
  </cellStyleXfs>
  <cellXfs count="8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3" fontId="2" fillId="0" borderId="1" xfId="1" applyFont="1" applyBorder="1" applyAlignment="1">
      <alignment horizontal="centerContinuous" vertical="center"/>
    </xf>
    <xf numFmtId="43" fontId="2" fillId="0" borderId="2" xfId="1" applyFont="1" applyBorder="1" applyAlignment="1">
      <alignment horizontal="centerContinuous" vertical="center"/>
    </xf>
    <xf numFmtId="43" fontId="3" fillId="0" borderId="3" xfId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3" fillId="0" borderId="4" xfId="1" applyFont="1" applyBorder="1" applyAlignment="1">
      <alignment horizontal="center" vertical="center"/>
    </xf>
    <xf numFmtId="49" fontId="1" fillId="2" borderId="5" xfId="1" applyNumberFormat="1" applyFont="1" applyFill="1" applyBorder="1" applyAlignment="1">
      <alignment horizontal="center" vertical="center"/>
    </xf>
    <xf numFmtId="43" fontId="1" fillId="2" borderId="6" xfId="1" applyFont="1" applyFill="1" applyBorder="1" applyAlignment="1">
      <alignment horizontal="center" vertical="center"/>
    </xf>
    <xf numFmtId="43" fontId="1" fillId="2" borderId="7" xfId="1" applyFont="1" applyFill="1" applyBorder="1" applyAlignment="1">
      <alignment horizontal="center" vertical="center"/>
    </xf>
    <xf numFmtId="49" fontId="1" fillId="2" borderId="8" xfId="1" applyNumberFormat="1" applyFont="1" applyFill="1" applyBorder="1" applyAlignment="1">
      <alignment horizontal="center" vertical="center"/>
    </xf>
    <xf numFmtId="43" fontId="1" fillId="2" borderId="9" xfId="1" applyFont="1" applyFill="1" applyBorder="1" applyAlignment="1">
      <alignment horizontal="center" vertical="center"/>
    </xf>
    <xf numFmtId="43" fontId="1" fillId="2" borderId="10" xfId="1" applyFont="1" applyFill="1" applyBorder="1" applyAlignment="1">
      <alignment horizontal="center" vertical="center"/>
    </xf>
    <xf numFmtId="49" fontId="1" fillId="0" borderId="5" xfId="1" applyNumberFormat="1" applyFont="1" applyFill="1" applyBorder="1" applyAlignment="1">
      <alignment horizontal="center" vertical="center"/>
    </xf>
    <xf numFmtId="43" fontId="4" fillId="3" borderId="6" xfId="1" applyFont="1" applyFill="1" applyBorder="1" applyAlignment="1">
      <alignment horizontal="left" vertical="center"/>
    </xf>
    <xf numFmtId="43" fontId="4" fillId="3" borderId="6" xfId="1" applyFont="1" applyFill="1" applyBorder="1" applyAlignment="1">
      <alignment horizontal="center" vertical="center"/>
    </xf>
    <xf numFmtId="43" fontId="1" fillId="0" borderId="6" xfId="1" applyFont="1" applyFill="1" applyBorder="1" applyAlignment="1">
      <alignment horizontal="center" vertical="center"/>
    </xf>
    <xf numFmtId="43" fontId="3" fillId="0" borderId="6" xfId="1" applyFont="1" applyFill="1" applyBorder="1" applyAlignment="1">
      <alignment horizontal="center" vertical="center"/>
    </xf>
    <xf numFmtId="49" fontId="1" fillId="0" borderId="11" xfId="1" applyNumberFormat="1" applyFont="1" applyFill="1" applyBorder="1" applyAlignment="1">
      <alignment horizontal="center" vertical="center"/>
    </xf>
    <xf numFmtId="43" fontId="4" fillId="0" borderId="12" xfId="1" applyFont="1" applyBorder="1" applyAlignment="1">
      <alignment horizontal="left" vertical="center"/>
    </xf>
    <xf numFmtId="43" fontId="4" fillId="0" borderId="12" xfId="1" applyFont="1" applyBorder="1" applyAlignment="1">
      <alignment horizontal="center" vertical="center"/>
    </xf>
    <xf numFmtId="43" fontId="1" fillId="0" borderId="12" xfId="1" applyFont="1" applyFill="1" applyBorder="1" applyAlignment="1">
      <alignment horizontal="center" vertical="center"/>
    </xf>
    <xf numFmtId="43" fontId="3" fillId="0" borderId="12" xfId="1" applyFont="1" applyFill="1" applyBorder="1" applyAlignment="1">
      <alignment horizontal="center" vertical="center"/>
    </xf>
    <xf numFmtId="43" fontId="4" fillId="0" borderId="13" xfId="1" applyFont="1" applyBorder="1" applyAlignment="1">
      <alignment horizontal="center" vertical="center"/>
    </xf>
    <xf numFmtId="43" fontId="1" fillId="0" borderId="13" xfId="1" applyFont="1" applyFill="1" applyBorder="1" applyAlignment="1">
      <alignment horizontal="center" vertical="center"/>
    </xf>
    <xf numFmtId="49" fontId="1" fillId="0" borderId="14" xfId="1" applyNumberFormat="1" applyFont="1" applyFill="1" applyBorder="1" applyAlignment="1">
      <alignment horizontal="center" vertical="center"/>
    </xf>
    <xf numFmtId="43" fontId="4" fillId="0" borderId="13" xfId="1" applyFont="1" applyBorder="1" applyAlignment="1">
      <alignment horizontal="left" vertical="center"/>
    </xf>
    <xf numFmtId="43" fontId="4" fillId="0" borderId="15" xfId="1" applyFont="1" applyBorder="1" applyAlignment="1">
      <alignment horizontal="center" vertical="center"/>
    </xf>
    <xf numFmtId="43" fontId="4" fillId="0" borderId="13" xfId="1" applyNumberFormat="1" applyFont="1" applyBorder="1" applyAlignment="1">
      <alignment horizontal="left" vertical="center" wrapText="1"/>
    </xf>
    <xf numFmtId="43" fontId="3" fillId="0" borderId="13" xfId="1" applyFont="1" applyFill="1" applyBorder="1" applyAlignment="1">
      <alignment horizontal="center" vertical="center"/>
    </xf>
    <xf numFmtId="49" fontId="3" fillId="2" borderId="16" xfId="1" applyNumberFormat="1" applyFont="1" applyFill="1" applyBorder="1" applyAlignment="1">
      <alignment horizontal="center" vertical="center"/>
    </xf>
    <xf numFmtId="43" fontId="3" fillId="2" borderId="10" xfId="1" applyFont="1" applyFill="1" applyBorder="1" applyAlignment="1">
      <alignment horizontal="center" vertical="center"/>
    </xf>
    <xf numFmtId="43" fontId="1" fillId="2" borderId="17" xfId="1" applyFont="1" applyFill="1" applyBorder="1" applyAlignment="1">
      <alignment horizontal="center" vertical="center"/>
    </xf>
    <xf numFmtId="43" fontId="3" fillId="4" borderId="2" xfId="1" applyFont="1" applyFill="1" applyBorder="1" applyAlignment="1">
      <alignment horizontal="center" vertical="center"/>
    </xf>
    <xf numFmtId="43" fontId="3" fillId="4" borderId="18" xfId="1" applyFont="1" applyFill="1" applyBorder="1" applyAlignment="1">
      <alignment horizontal="center" vertical="center"/>
    </xf>
    <xf numFmtId="43" fontId="1" fillId="2" borderId="9" xfId="1" applyFont="1" applyFill="1" applyBorder="1" applyAlignment="1">
      <alignment vertical="center"/>
    </xf>
    <xf numFmtId="43" fontId="1" fillId="2" borderId="19" xfId="1" applyFont="1" applyFill="1" applyBorder="1" applyAlignment="1">
      <alignment vertical="center"/>
    </xf>
    <xf numFmtId="43" fontId="3" fillId="4" borderId="4" xfId="1" applyFont="1" applyFill="1" applyBorder="1" applyAlignment="1">
      <alignment horizontal="center" vertical="center"/>
    </xf>
    <xf numFmtId="43" fontId="3" fillId="4" borderId="20" xfId="1" applyFont="1" applyFill="1" applyBorder="1" applyAlignment="1">
      <alignment horizontal="center" vertical="center"/>
    </xf>
    <xf numFmtId="43" fontId="1" fillId="0" borderId="6" xfId="1" applyFont="1" applyFill="1" applyBorder="1" applyAlignment="1">
      <alignment vertical="center"/>
    </xf>
    <xf numFmtId="43" fontId="1" fillId="0" borderId="17" xfId="1" applyFont="1" applyFill="1" applyBorder="1" applyAlignment="1">
      <alignment vertical="center"/>
    </xf>
    <xf numFmtId="43" fontId="1" fillId="0" borderId="13" xfId="1" applyFont="1" applyFill="1" applyBorder="1" applyAlignment="1">
      <alignment vertical="center"/>
    </xf>
    <xf numFmtId="43" fontId="1" fillId="0" borderId="21" xfId="1" applyFont="1" applyFill="1" applyBorder="1" applyAlignment="1">
      <alignment horizontal="center" vertical="center"/>
    </xf>
    <xf numFmtId="43" fontId="3" fillId="4" borderId="22" xfId="1" applyFont="1" applyFill="1" applyBorder="1" applyAlignment="1">
      <alignment horizontal="center" vertical="center"/>
    </xf>
    <xf numFmtId="43" fontId="1" fillId="0" borderId="23" xfId="1" applyFont="1" applyFill="1" applyBorder="1" applyAlignment="1">
      <alignment horizontal="center" vertical="center"/>
    </xf>
    <xf numFmtId="43" fontId="3" fillId="4" borderId="24" xfId="1" applyFont="1" applyFill="1" applyBorder="1" applyAlignment="1">
      <alignment horizontal="center" vertical="center"/>
    </xf>
    <xf numFmtId="43" fontId="5" fillId="5" borderId="25" xfId="1" applyFont="1" applyFill="1" applyBorder="1" applyAlignment="1">
      <alignment horizontal="centerContinuous" vertical="center"/>
    </xf>
    <xf numFmtId="43" fontId="5" fillId="5" borderId="26" xfId="1" applyFont="1" applyFill="1" applyBorder="1" applyAlignment="1">
      <alignment horizontal="centerContinuous" vertical="center"/>
    </xf>
    <xf numFmtId="43" fontId="5" fillId="5" borderId="27" xfId="1" applyFont="1" applyFill="1" applyBorder="1" applyAlignment="1">
      <alignment horizontal="centerContinuous" vertical="center"/>
    </xf>
    <xf numFmtId="43" fontId="5" fillId="5" borderId="18" xfId="1" applyFont="1" applyFill="1" applyBorder="1" applyAlignment="1">
      <alignment horizontal="centerContinuous" vertical="center"/>
    </xf>
    <xf numFmtId="43" fontId="5" fillId="5" borderId="28" xfId="1" applyFont="1" applyFill="1" applyBorder="1" applyAlignment="1">
      <alignment horizontal="center" vertical="center"/>
    </xf>
    <xf numFmtId="43" fontId="5" fillId="5" borderId="29" xfId="1" applyFont="1" applyFill="1" applyBorder="1" applyAlignment="1">
      <alignment horizontal="center" vertical="center"/>
    </xf>
    <xf numFmtId="10" fontId="5" fillId="5" borderId="30" xfId="49" applyNumberFormat="1" applyFont="1" applyFill="1" applyBorder="1" applyAlignment="1">
      <alignment horizontal="center" vertical="center"/>
    </xf>
    <xf numFmtId="10" fontId="5" fillId="5" borderId="31" xfId="49" applyNumberFormat="1" applyFont="1" applyFill="1" applyBorder="1" applyAlignment="1">
      <alignment horizontal="center" vertical="center"/>
    </xf>
    <xf numFmtId="10" fontId="5" fillId="5" borderId="10" xfId="49" applyNumberFormat="1" applyFont="1" applyFill="1" applyBorder="1" applyAlignment="1">
      <alignment horizontal="center" vertical="center"/>
    </xf>
    <xf numFmtId="10" fontId="5" fillId="5" borderId="32" xfId="49" applyNumberFormat="1" applyFont="1" applyFill="1" applyBorder="1" applyAlignment="1">
      <alignment horizontal="center" vertical="center"/>
    </xf>
    <xf numFmtId="43" fontId="1" fillId="4" borderId="24" xfId="1" applyFont="1" applyFill="1" applyBorder="1" applyAlignment="1">
      <alignment horizontal="center" vertical="center"/>
    </xf>
    <xf numFmtId="10" fontId="5" fillId="5" borderId="11" xfId="49" applyNumberFormat="1" applyFont="1" applyFill="1" applyBorder="1" applyAlignment="1">
      <alignment horizontal="center" vertical="center"/>
    </xf>
    <xf numFmtId="10" fontId="5" fillId="5" borderId="13" xfId="49" applyNumberFormat="1" applyFont="1" applyFill="1" applyBorder="1" applyAlignment="1">
      <alignment horizontal="center" vertical="center"/>
    </xf>
    <xf numFmtId="43" fontId="5" fillId="0" borderId="33" xfId="1" applyFont="1" applyFill="1" applyBorder="1" applyAlignment="1">
      <alignment horizontal="center" vertical="center"/>
    </xf>
    <xf numFmtId="43" fontId="5" fillId="0" borderId="12" xfId="1" applyFont="1" applyFill="1" applyBorder="1" applyAlignment="1">
      <alignment horizontal="center" vertical="center"/>
    </xf>
    <xf numFmtId="43" fontId="5" fillId="0" borderId="21" xfId="1" applyFont="1" applyFill="1" applyBorder="1" applyAlignment="1">
      <alignment horizontal="center" vertical="center"/>
    </xf>
    <xf numFmtId="43" fontId="5" fillId="4" borderId="34" xfId="1" applyFont="1" applyFill="1" applyBorder="1" applyAlignment="1">
      <alignment horizontal="center" vertical="center"/>
    </xf>
    <xf numFmtId="43" fontId="5" fillId="0" borderId="11" xfId="1" applyFont="1" applyFill="1" applyBorder="1" applyAlignment="1">
      <alignment horizontal="center" vertical="center"/>
    </xf>
    <xf numFmtId="43" fontId="5" fillId="0" borderId="13" xfId="1" applyFont="1" applyFill="1" applyBorder="1" applyAlignment="1">
      <alignment horizontal="center" vertical="center"/>
    </xf>
    <xf numFmtId="43" fontId="1" fillId="2" borderId="35" xfId="1" applyFont="1" applyFill="1" applyBorder="1" applyAlignment="1" applyProtection="1">
      <alignment horizontal="center" vertical="center"/>
      <protection locked="0"/>
    </xf>
    <xf numFmtId="43" fontId="3" fillId="2" borderId="8" xfId="1" applyFont="1" applyFill="1" applyBorder="1" applyAlignment="1">
      <alignment horizontal="center" vertical="center"/>
    </xf>
    <xf numFmtId="0" fontId="3" fillId="6" borderId="4" xfId="1" applyNumberFormat="1" applyFont="1" applyFill="1" applyBorder="1" applyAlignment="1">
      <alignment horizontal="center" vertical="center"/>
    </xf>
    <xf numFmtId="10" fontId="5" fillId="4" borderId="36" xfId="49" applyNumberFormat="1" applyFont="1" applyFill="1" applyBorder="1" applyAlignment="1">
      <alignment horizontal="center" vertical="center"/>
    </xf>
    <xf numFmtId="43" fontId="3" fillId="2" borderId="18" xfId="1" applyFont="1" applyFill="1" applyBorder="1" applyAlignment="1">
      <alignment horizontal="center" vertical="center"/>
    </xf>
    <xf numFmtId="10" fontId="5" fillId="4" borderId="37" xfId="49" applyNumberFormat="1" applyFont="1" applyFill="1" applyBorder="1" applyAlignment="1">
      <alignment horizontal="center" vertical="center"/>
    </xf>
    <xf numFmtId="43" fontId="3" fillId="4" borderId="38" xfId="1" applyFont="1" applyFill="1" applyBorder="1" applyAlignment="1">
      <alignment horizontal="center" vertical="center"/>
    </xf>
    <xf numFmtId="43" fontId="3" fillId="2" borderId="38" xfId="1" applyFont="1" applyFill="1" applyBorder="1" applyAlignment="1">
      <alignment horizontal="center" vertical="center"/>
    </xf>
    <xf numFmtId="43" fontId="5" fillId="4" borderId="22" xfId="1" applyFont="1" applyFill="1" applyBorder="1" applyAlignment="1">
      <alignment horizontal="center" vertical="center"/>
    </xf>
    <xf numFmtId="43" fontId="3" fillId="0" borderId="18" xfId="1" applyFont="1" applyFill="1" applyBorder="1" applyAlignment="1">
      <alignment horizontal="center" vertical="center"/>
    </xf>
    <xf numFmtId="43" fontId="3" fillId="4" borderId="34" xfId="1" applyFont="1" applyFill="1" applyBorder="1" applyAlignment="1">
      <alignment horizontal="center" vertical="center"/>
    </xf>
    <xf numFmtId="43" fontId="3" fillId="0" borderId="34" xfId="1" applyFont="1" applyFill="1" applyBorder="1" applyAlignment="1">
      <alignment horizontal="center" vertical="center"/>
    </xf>
    <xf numFmtId="43" fontId="3" fillId="0" borderId="22" xfId="1" applyFont="1" applyFill="1" applyBorder="1" applyAlignment="1">
      <alignment horizontal="center" vertical="center"/>
    </xf>
    <xf numFmtId="43" fontId="6" fillId="4" borderId="22" xfId="1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2" xfId="1" applyFont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I13"/>
  <sheetViews>
    <sheetView tabSelected="1"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I26" sqref="I26"/>
    </sheetView>
  </sheetViews>
  <sheetFormatPr defaultColWidth="9" defaultRowHeight="13.2"/>
  <cols>
    <col min="1" max="1" width="8.47222222222222" style="1" customWidth="1"/>
    <col min="2" max="2" width="12.7222222222222" style="1" customWidth="1"/>
    <col min="3" max="3" width="8.81481481481481" style="2" customWidth="1"/>
    <col min="4" max="4" width="9.16666666666667" style="1" customWidth="1"/>
    <col min="5" max="5" width="9.7037037037037" style="1" customWidth="1"/>
    <col min="6" max="6" width="8.81481481481481" style="1" customWidth="1"/>
    <col min="7" max="7" width="9.25925925925926" style="1" customWidth="1"/>
    <col min="8" max="8" width="10.1388888888889" style="1" customWidth="1"/>
    <col min="9" max="9" width="10.2777777777778" style="1" customWidth="1"/>
    <col min="10" max="10" width="11.25" style="1" customWidth="1"/>
    <col min="11" max="11" width="8.47222222222222" style="1" customWidth="1"/>
    <col min="12" max="12" width="9.30555555555556" style="1" customWidth="1"/>
    <col min="13" max="14" width="8.47222222222222" style="1" customWidth="1"/>
    <col min="15" max="16" width="11.6111111111111" style="1" customWidth="1"/>
    <col min="17" max="17" width="9.72222222222222" style="1" customWidth="1"/>
    <col min="18" max="20" width="9.86111111111111" style="1" customWidth="1"/>
    <col min="21" max="21" width="10.2777777777778" style="1" customWidth="1"/>
    <col min="22" max="22" width="11.6111111111111" style="1" customWidth="1"/>
    <col min="23" max="23" width="9.72222222222222" style="1" customWidth="1"/>
    <col min="24" max="25" width="9.44444444444444" style="1" customWidth="1"/>
    <col min="26" max="26" width="7.36111111111111" style="1" customWidth="1"/>
    <col min="27" max="27" width="8.05555555555556" style="1" customWidth="1"/>
    <col min="28" max="28" width="6.02777777777778" style="1" customWidth="1"/>
    <col min="29" max="29" width="10.0925925925926" style="1" customWidth="1"/>
    <col min="30" max="30" width="10.3703703703704" style="1" customWidth="1"/>
    <col min="31" max="31" width="9.09259259259259" style="1" customWidth="1"/>
    <col min="32" max="32" width="10.8333333333333" style="1" customWidth="1"/>
    <col min="33" max="33" width="11.1851851851852" style="1" customWidth="1"/>
    <col min="34" max="34" width="10.0925925925926" style="1" customWidth="1"/>
    <col min="35" max="35" width="7.91666666666667" style="1" customWidth="1"/>
    <col min="36" max="16384" width="9" style="1"/>
  </cols>
  <sheetData>
    <row r="1" s="1" customFormat="1" ht="30.75" customHeight="1" spans="1:34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5"/>
      <c r="AE1" s="85"/>
      <c r="AF1" s="85"/>
      <c r="AG1" s="85"/>
      <c r="AH1" s="85"/>
    </row>
    <row r="2" ht="13.95" spans="1:34">
      <c r="A2" s="5" t="s">
        <v>1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8">
        <v>1</v>
      </c>
      <c r="AG2" s="80"/>
      <c r="AH2" s="80"/>
    </row>
    <row r="3" ht="20.15" customHeight="1" spans="1:35">
      <c r="A3" s="8" t="s">
        <v>2</v>
      </c>
      <c r="B3" s="9" t="s">
        <v>3</v>
      </c>
      <c r="C3" s="10" t="s">
        <v>4</v>
      </c>
      <c r="D3" s="9" t="s">
        <v>5</v>
      </c>
      <c r="E3" s="9" t="s">
        <v>6</v>
      </c>
      <c r="F3" s="9"/>
      <c r="G3" s="9"/>
      <c r="H3" s="9" t="s">
        <v>7</v>
      </c>
      <c r="I3" s="9"/>
      <c r="J3" s="9"/>
      <c r="K3" s="9"/>
      <c r="L3" s="9"/>
      <c r="M3" s="9" t="s">
        <v>8</v>
      </c>
      <c r="N3" s="33" t="s">
        <v>9</v>
      </c>
      <c r="O3" s="34" t="s">
        <v>10</v>
      </c>
      <c r="P3" s="35" t="s">
        <v>11</v>
      </c>
      <c r="Q3" s="47" t="s">
        <v>12</v>
      </c>
      <c r="R3" s="48"/>
      <c r="S3" s="49"/>
      <c r="T3" s="50"/>
      <c r="U3" s="50"/>
      <c r="V3" s="50"/>
      <c r="W3" s="51" t="s">
        <v>13</v>
      </c>
      <c r="X3" s="52"/>
      <c r="Y3" s="52"/>
      <c r="Z3" s="52"/>
      <c r="AA3" s="52"/>
      <c r="AB3" s="69" t="s">
        <v>14</v>
      </c>
      <c r="AC3" s="35" t="s">
        <v>15</v>
      </c>
      <c r="AD3" s="35" t="s">
        <v>16</v>
      </c>
      <c r="AE3" s="9" t="s">
        <v>17</v>
      </c>
      <c r="AF3" s="70" t="s">
        <v>18</v>
      </c>
      <c r="AG3" s="35" t="s">
        <v>19</v>
      </c>
      <c r="AH3" s="35" t="s">
        <v>20</v>
      </c>
      <c r="AI3" s="35" t="str">
        <f>"前"&amp;$AF$2-1&amp;"个月个税累计"</f>
        <v>前0个月个税累计</v>
      </c>
    </row>
    <row r="4" ht="20.15" customHeight="1" spans="1:35">
      <c r="A4" s="11"/>
      <c r="B4" s="12"/>
      <c r="C4" s="13"/>
      <c r="D4" s="12"/>
      <c r="E4" s="12" t="s">
        <v>21</v>
      </c>
      <c r="F4" s="12" t="s">
        <v>22</v>
      </c>
      <c r="G4" s="12" t="s">
        <v>14</v>
      </c>
      <c r="H4" s="13" t="s">
        <v>23</v>
      </c>
      <c r="I4" s="13" t="s">
        <v>24</v>
      </c>
      <c r="J4" s="13" t="s">
        <v>25</v>
      </c>
      <c r="K4" s="13" t="s">
        <v>26</v>
      </c>
      <c r="L4" s="13" t="s">
        <v>14</v>
      </c>
      <c r="M4" s="36"/>
      <c r="N4" s="37"/>
      <c r="O4" s="38"/>
      <c r="P4" s="39"/>
      <c r="Q4" s="53" t="s">
        <v>27</v>
      </c>
      <c r="R4" s="53" t="s">
        <v>28</v>
      </c>
      <c r="S4" s="54" t="s">
        <v>29</v>
      </c>
      <c r="T4" s="55" t="s">
        <v>30</v>
      </c>
      <c r="U4" s="56" t="s">
        <v>31</v>
      </c>
      <c r="V4" s="57" t="s">
        <v>14</v>
      </c>
      <c r="W4" s="58" t="s">
        <v>32</v>
      </c>
      <c r="X4" s="59" t="s">
        <v>33</v>
      </c>
      <c r="Y4" s="59" t="s">
        <v>34</v>
      </c>
      <c r="Z4" s="59" t="s">
        <v>35</v>
      </c>
      <c r="AA4" s="59" t="s">
        <v>36</v>
      </c>
      <c r="AB4" s="71"/>
      <c r="AC4" s="72"/>
      <c r="AD4" s="39"/>
      <c r="AE4" s="12"/>
      <c r="AF4" s="73"/>
      <c r="AG4" s="72"/>
      <c r="AH4" s="72"/>
      <c r="AI4" s="72"/>
    </row>
    <row r="5" ht="20.15" customHeight="1" spans="1:35">
      <c r="A5" s="14" t="s">
        <v>37</v>
      </c>
      <c r="B5" s="15" t="s">
        <v>38</v>
      </c>
      <c r="C5" s="16" t="s">
        <v>39</v>
      </c>
      <c r="D5" s="17"/>
      <c r="E5" s="17">
        <v>10000</v>
      </c>
      <c r="F5" s="17">
        <v>5000</v>
      </c>
      <c r="G5" s="18">
        <f t="shared" ref="G5:G12" si="0">E5+F5</f>
        <v>15000</v>
      </c>
      <c r="H5" s="17">
        <v>400</v>
      </c>
      <c r="I5" s="17">
        <v>200</v>
      </c>
      <c r="J5" s="17">
        <v>200</v>
      </c>
      <c r="K5" s="17">
        <v>0</v>
      </c>
      <c r="L5" s="18">
        <f t="shared" ref="L5:L8" si="1">SUM(H5:K5)</f>
        <v>800</v>
      </c>
      <c r="M5" s="40"/>
      <c r="N5" s="41"/>
      <c r="O5" s="35">
        <f>ROUND(G5+L5+M5-N5,2)</f>
        <v>15800</v>
      </c>
      <c r="P5" s="35">
        <v>5000</v>
      </c>
      <c r="Q5" s="60"/>
      <c r="R5" s="61"/>
      <c r="S5" s="61"/>
      <c r="T5" s="61"/>
      <c r="U5" s="62">
        <v>0</v>
      </c>
      <c r="V5" s="63">
        <f>ROUND(SUM(Q5:U5),2)</f>
        <v>0</v>
      </c>
      <c r="W5" s="64"/>
      <c r="X5" s="65"/>
      <c r="Y5" s="65"/>
      <c r="Z5" s="65"/>
      <c r="AA5" s="65"/>
      <c r="AB5" s="74">
        <f>ROUND(SUM(W5:AA5),2)</f>
        <v>0</v>
      </c>
      <c r="AC5" s="35">
        <f>ROUND(P5+V5+AB5,2)</f>
        <v>5000</v>
      </c>
      <c r="AD5" s="35">
        <f>ROUND(O5-P5-AB5,2)</f>
        <v>10800</v>
      </c>
      <c r="AE5" s="17">
        <f ca="1">MAX(ROUND(MAX((AG5-AH5)*{0.03;0.1;0.2;0.25;0.3;0.35;0.45}-{0;2520;16920;31920;52920;85920;181920},0)-AI5,2),0)</f>
        <v>324</v>
      </c>
      <c r="AF5" s="75">
        <f ca="1">ROUND(AG5-AE5,2)</f>
        <v>15476</v>
      </c>
      <c r="AG5" s="35">
        <f ca="1">ROUND(SUMPRODUCT(SUMIF(INDIRECT(ROW(INDIRECT("1:"&amp;$AF$2))&amp;"月!C:C"),$C5,INDIRECT(ROW(INDIRECT("1:"&amp;$AF$2))&amp;"月!O:O"))),2)</f>
        <v>15800</v>
      </c>
      <c r="AH5" s="35">
        <f ca="1">ROUND(SUMPRODUCT(SUMIF(INDIRECT(ROW(INDIRECT("1:"&amp;$AF$2))&amp;"月!C:C"),$C5,INDIRECT(ROW(INDIRECT("1:"&amp;$AF$2))&amp;"月!AC:AC"))),2)</f>
        <v>5000</v>
      </c>
      <c r="AI5" s="35">
        <f ca="1">ROUND(IF($AF$2=1,0,SUMPRODUCT(SUMIF(INDIRECT(ROW(INDIRECT("1:"&amp;$AF$2-1))&amp;"月!C:C"),$C5,INDIRECT(ROW(INDIRECT("1:"&amp;$AF$2-1))&amp;"月!AE:AE")))),2)</f>
        <v>0</v>
      </c>
    </row>
    <row r="6" ht="20.15" customHeight="1" spans="1:35">
      <c r="A6" s="19" t="s">
        <v>40</v>
      </c>
      <c r="B6" s="20" t="s">
        <v>41</v>
      </c>
      <c r="C6" s="16" t="s">
        <v>42</v>
      </c>
      <c r="D6" s="22"/>
      <c r="E6" s="22">
        <v>15000</v>
      </c>
      <c r="F6" s="22"/>
      <c r="G6" s="23">
        <f t="shared" si="0"/>
        <v>15000</v>
      </c>
      <c r="H6" s="22">
        <v>400</v>
      </c>
      <c r="I6" s="22">
        <v>200</v>
      </c>
      <c r="J6" s="22">
        <v>200</v>
      </c>
      <c r="K6" s="22">
        <v>0</v>
      </c>
      <c r="L6" s="23">
        <f t="shared" si="1"/>
        <v>800</v>
      </c>
      <c r="M6" s="42"/>
      <c r="N6" s="43"/>
      <c r="O6" s="44">
        <f>ROUND(G6+L6+M6-N6,2)</f>
        <v>15800</v>
      </c>
      <c r="P6" s="44">
        <v>5000</v>
      </c>
      <c r="Q6" s="60">
        <f t="shared" ref="Q6:Q8" si="2">ROUNDUP(E6*0.08,1)</f>
        <v>1200</v>
      </c>
      <c r="R6" s="61">
        <f t="shared" ref="R6:R8" si="3">ROUNDUP(E6*0.02,1)</f>
        <v>300</v>
      </c>
      <c r="S6" s="61">
        <f t="shared" ref="S6:S8" si="4">ROUNDUP(E6*0.005,2)</f>
        <v>75</v>
      </c>
      <c r="T6" s="61">
        <f t="shared" ref="T6:T8" si="5">ROUND(E6*0.07,0)</f>
        <v>1050</v>
      </c>
      <c r="U6" s="62">
        <v>0</v>
      </c>
      <c r="V6" s="63">
        <f t="shared" ref="V6:V8" si="6">ROUND(SUM(Q6:U6),2)</f>
        <v>2625</v>
      </c>
      <c r="W6" s="64"/>
      <c r="X6" s="65"/>
      <c r="Y6" s="65"/>
      <c r="Z6" s="65"/>
      <c r="AA6" s="65"/>
      <c r="AB6" s="74">
        <f t="shared" ref="AB6:AB13" si="7">ROUND(SUM(W6:AA6),2)</f>
        <v>0</v>
      </c>
      <c r="AC6" s="76">
        <f t="shared" ref="AC6:AC12" si="8">ROUND(P6+V6+AB6,2)</f>
        <v>7625</v>
      </c>
      <c r="AD6" s="44">
        <f t="shared" ref="AD6:AD12" si="9">ROUND(O6-P6-AB6,2)</f>
        <v>10800</v>
      </c>
      <c r="AE6" s="25">
        <f ca="1">MAX(ROUND(MAX((AG6-AH6)*{0.03;0.1;0.2;0.25;0.3;0.35;0.45}-{0;2520;16920;31920;52920;85920;181920},0)-AI6,2),0)</f>
        <v>245.25</v>
      </c>
      <c r="AF6" s="77">
        <f ca="1" t="shared" ref="AF6:AF12" si="10">ROUND(AG6-AE6,2)</f>
        <v>15554.75</v>
      </c>
      <c r="AG6" s="76">
        <f ca="1" t="shared" ref="AG6:AG12" si="11">ROUND(SUMPRODUCT(SUMIF(INDIRECT(ROW(INDIRECT("1:"&amp;$AF$2))&amp;"月!C:C"),$C6,INDIRECT(ROW(INDIRECT("1:"&amp;$AF$2))&amp;"月!O:O"))),2)</f>
        <v>15800</v>
      </c>
      <c r="AH6" s="76">
        <f ca="1" t="shared" ref="AH6:AH12" si="12">ROUND(SUMPRODUCT(SUMIF(INDIRECT(ROW(INDIRECT("1:"&amp;$AF$2))&amp;"月!C:C"),$C6,INDIRECT(ROW(INDIRECT("1:"&amp;$AF$2))&amp;"月!AC:AC"))),2)</f>
        <v>7625</v>
      </c>
      <c r="AI6" s="76">
        <f ca="1" t="shared" ref="AI6:AI12" si="13">ROUND(IF($AF$2=1,0,SUMPRODUCT(SUMIF(INDIRECT(ROW(INDIRECT("1:"&amp;$AF$2-1))&amp;"月!C:C"),$C6,INDIRECT(ROW(INDIRECT("1:"&amp;$AF$2-1))&amp;"月!AE:AE")))),2)</f>
        <v>0</v>
      </c>
    </row>
    <row r="7" ht="20.15" customHeight="1" spans="1:35">
      <c r="A7" s="19" t="s">
        <v>43</v>
      </c>
      <c r="B7" s="20" t="s">
        <v>41</v>
      </c>
      <c r="C7" s="16" t="s">
        <v>44</v>
      </c>
      <c r="D7" s="25"/>
      <c r="E7" s="25">
        <v>30000</v>
      </c>
      <c r="F7" s="25"/>
      <c r="G7" s="23">
        <f t="shared" si="0"/>
        <v>30000</v>
      </c>
      <c r="H7" s="22">
        <v>400</v>
      </c>
      <c r="I7" s="22">
        <v>200</v>
      </c>
      <c r="J7" s="22">
        <v>200</v>
      </c>
      <c r="K7" s="25">
        <v>0</v>
      </c>
      <c r="L7" s="30">
        <f t="shared" si="1"/>
        <v>800</v>
      </c>
      <c r="M7" s="42"/>
      <c r="N7" s="45"/>
      <c r="O7" s="44">
        <f t="shared" ref="O7:O12" si="14">ROUND(G7+L7+M7-N7,2)</f>
        <v>30800</v>
      </c>
      <c r="P7" s="44">
        <v>5000</v>
      </c>
      <c r="Q7" s="60">
        <f t="shared" si="2"/>
        <v>2400</v>
      </c>
      <c r="R7" s="61">
        <f t="shared" si="3"/>
        <v>600</v>
      </c>
      <c r="S7" s="61">
        <f t="shared" si="4"/>
        <v>150</v>
      </c>
      <c r="T7" s="61">
        <f t="shared" si="5"/>
        <v>2100</v>
      </c>
      <c r="U7" s="62">
        <v>0</v>
      </c>
      <c r="V7" s="63">
        <f t="shared" si="6"/>
        <v>5250</v>
      </c>
      <c r="W7" s="64"/>
      <c r="X7" s="65"/>
      <c r="Y7" s="65"/>
      <c r="Z7" s="65"/>
      <c r="AA7" s="65"/>
      <c r="AB7" s="74">
        <f t="shared" si="7"/>
        <v>0</v>
      </c>
      <c r="AC7" s="44">
        <f t="shared" si="8"/>
        <v>10250</v>
      </c>
      <c r="AD7" s="44">
        <f t="shared" si="9"/>
        <v>25800</v>
      </c>
      <c r="AE7" s="25">
        <f ca="1">MAX(ROUND(MAX((AG7-AH7)*{0.03;0.1;0.2;0.25;0.3;0.35;0.45}-{0;2520;16920;31920;52920;85920;181920},0)-AI7,2),0)</f>
        <v>616.5</v>
      </c>
      <c r="AF7" s="78">
        <f ca="1" t="shared" si="10"/>
        <v>30183.5</v>
      </c>
      <c r="AG7" s="44">
        <f ca="1" t="shared" si="11"/>
        <v>30800</v>
      </c>
      <c r="AH7" s="44">
        <f ca="1" t="shared" si="12"/>
        <v>10250</v>
      </c>
      <c r="AI7" s="44">
        <f ca="1" t="shared" si="13"/>
        <v>0</v>
      </c>
    </row>
    <row r="8" ht="20.15" customHeight="1" spans="1:35">
      <c r="A8" s="26" t="s">
        <v>45</v>
      </c>
      <c r="B8" s="27" t="s">
        <v>46</v>
      </c>
      <c r="C8" s="16" t="s">
        <v>47</v>
      </c>
      <c r="D8" s="25"/>
      <c r="E8" s="25">
        <v>20000</v>
      </c>
      <c r="F8" s="25"/>
      <c r="G8" s="23">
        <f t="shared" si="0"/>
        <v>20000</v>
      </c>
      <c r="H8" s="22">
        <v>400</v>
      </c>
      <c r="I8" s="22">
        <v>200</v>
      </c>
      <c r="J8" s="22">
        <v>200</v>
      </c>
      <c r="K8" s="25">
        <v>0</v>
      </c>
      <c r="L8" s="30">
        <f t="shared" si="1"/>
        <v>800</v>
      </c>
      <c r="M8" s="42"/>
      <c r="N8" s="45"/>
      <c r="O8" s="44">
        <f t="shared" si="14"/>
        <v>20800</v>
      </c>
      <c r="P8" s="44">
        <v>5000</v>
      </c>
      <c r="Q8" s="60">
        <f t="shared" si="2"/>
        <v>1600</v>
      </c>
      <c r="R8" s="61">
        <f t="shared" si="3"/>
        <v>400</v>
      </c>
      <c r="S8" s="61">
        <f t="shared" si="4"/>
        <v>100</v>
      </c>
      <c r="T8" s="61">
        <f t="shared" si="5"/>
        <v>1400</v>
      </c>
      <c r="U8" s="62">
        <v>0</v>
      </c>
      <c r="V8" s="63">
        <f t="shared" si="6"/>
        <v>3500</v>
      </c>
      <c r="W8" s="64"/>
      <c r="X8" s="65"/>
      <c r="Y8" s="65"/>
      <c r="Z8" s="65"/>
      <c r="AA8" s="65"/>
      <c r="AB8" s="74">
        <f t="shared" si="7"/>
        <v>0</v>
      </c>
      <c r="AC8" s="44">
        <f t="shared" si="8"/>
        <v>8500</v>
      </c>
      <c r="AD8" s="44">
        <f t="shared" si="9"/>
        <v>15800</v>
      </c>
      <c r="AE8" s="25">
        <f ca="1">MAX(ROUND(MAX((AG8-AH8)*{0.03;0.1;0.2;0.25;0.3;0.35;0.45}-{0;2520;16920;31920;52920;85920;181920},0)-AI8,2),0)</f>
        <v>369</v>
      </c>
      <c r="AF8" s="78">
        <f ca="1" t="shared" si="10"/>
        <v>20431</v>
      </c>
      <c r="AG8" s="44">
        <f ca="1" t="shared" si="11"/>
        <v>20800</v>
      </c>
      <c r="AH8" s="44">
        <f ca="1" t="shared" si="12"/>
        <v>8500</v>
      </c>
      <c r="AI8" s="44">
        <f ca="1" t="shared" si="13"/>
        <v>0</v>
      </c>
    </row>
    <row r="9" ht="20.15" customHeight="1" spans="1:35">
      <c r="A9" s="26" t="s">
        <v>48</v>
      </c>
      <c r="B9" s="27" t="s">
        <v>46</v>
      </c>
      <c r="C9" s="16" t="s">
        <v>49</v>
      </c>
      <c r="D9" s="25"/>
      <c r="E9" s="25">
        <v>8000</v>
      </c>
      <c r="F9" s="25"/>
      <c r="G9" s="23">
        <f t="shared" si="0"/>
        <v>8000</v>
      </c>
      <c r="H9" s="22">
        <v>400</v>
      </c>
      <c r="I9" s="22">
        <v>200</v>
      </c>
      <c r="J9" s="22">
        <v>200</v>
      </c>
      <c r="K9" s="25">
        <v>0</v>
      </c>
      <c r="L9" s="30">
        <f t="shared" ref="L9:L12" si="15">SUM(H9:K9)</f>
        <v>800</v>
      </c>
      <c r="M9" s="42"/>
      <c r="N9" s="45"/>
      <c r="O9" s="44">
        <f t="shared" si="14"/>
        <v>8800</v>
      </c>
      <c r="P9" s="44">
        <v>5000</v>
      </c>
      <c r="Q9" s="60">
        <f t="shared" ref="Q9:Q12" si="16">ROUNDUP(E9*0.08,1)</f>
        <v>640</v>
      </c>
      <c r="R9" s="61">
        <f t="shared" ref="R9:R12" si="17">ROUNDUP(E9*0.02,1)</f>
        <v>160</v>
      </c>
      <c r="S9" s="61">
        <f t="shared" ref="S9:S12" si="18">ROUNDUP(E9*0.005,2)</f>
        <v>40</v>
      </c>
      <c r="T9" s="61">
        <f t="shared" ref="T9:T12" si="19">ROUND(E9*0.07,0)</f>
        <v>560</v>
      </c>
      <c r="U9" s="62">
        <v>0</v>
      </c>
      <c r="V9" s="63">
        <f t="shared" ref="V9:V12" si="20">ROUND(SUM(Q9:U9),2)</f>
        <v>1400</v>
      </c>
      <c r="W9" s="64"/>
      <c r="X9" s="65"/>
      <c r="Y9" s="65"/>
      <c r="Z9" s="65"/>
      <c r="AA9" s="65"/>
      <c r="AB9" s="74"/>
      <c r="AC9" s="44">
        <f t="shared" si="8"/>
        <v>6400</v>
      </c>
      <c r="AD9" s="44">
        <f t="shared" si="9"/>
        <v>3800</v>
      </c>
      <c r="AE9" s="25">
        <f ca="1">MAX(ROUND(MAX((AG9-AH9)*{0.03;0.1;0.2;0.25;0.3;0.35;0.45}-{0;2520;16920;31920;52920;85920;181920},0)-AI9,2),0)</f>
        <v>72</v>
      </c>
      <c r="AF9" s="78">
        <f ca="1" t="shared" si="10"/>
        <v>8728</v>
      </c>
      <c r="AG9" s="44">
        <f ca="1" t="shared" si="11"/>
        <v>8800</v>
      </c>
      <c r="AH9" s="44">
        <f ca="1" t="shared" si="12"/>
        <v>6400</v>
      </c>
      <c r="AI9" s="44">
        <f ca="1" t="shared" si="13"/>
        <v>0</v>
      </c>
    </row>
    <row r="10" ht="20.15" customHeight="1" spans="1:35">
      <c r="A10" s="26" t="s">
        <v>50</v>
      </c>
      <c r="B10" s="29" t="s">
        <v>51</v>
      </c>
      <c r="C10" s="16" t="s">
        <v>52</v>
      </c>
      <c r="D10" s="22"/>
      <c r="E10" s="22">
        <v>16000</v>
      </c>
      <c r="F10" s="22"/>
      <c r="G10" s="23">
        <f t="shared" si="0"/>
        <v>16000</v>
      </c>
      <c r="H10" s="22">
        <v>400</v>
      </c>
      <c r="I10" s="22">
        <v>200</v>
      </c>
      <c r="J10" s="22">
        <v>200</v>
      </c>
      <c r="K10" s="22">
        <v>0</v>
      </c>
      <c r="L10" s="23">
        <f t="shared" si="15"/>
        <v>800</v>
      </c>
      <c r="M10" s="42"/>
      <c r="N10" s="43"/>
      <c r="O10" s="44">
        <f t="shared" si="14"/>
        <v>16800</v>
      </c>
      <c r="P10" s="44">
        <v>5000</v>
      </c>
      <c r="Q10" s="60">
        <f t="shared" si="16"/>
        <v>1280</v>
      </c>
      <c r="R10" s="61">
        <f t="shared" si="17"/>
        <v>320</v>
      </c>
      <c r="S10" s="61">
        <f t="shared" si="18"/>
        <v>80</v>
      </c>
      <c r="T10" s="61">
        <f t="shared" si="19"/>
        <v>1120</v>
      </c>
      <c r="U10" s="62">
        <v>0</v>
      </c>
      <c r="V10" s="63">
        <f t="shared" si="20"/>
        <v>2800</v>
      </c>
      <c r="W10" s="64"/>
      <c r="X10" s="65"/>
      <c r="Y10" s="65"/>
      <c r="Z10" s="65"/>
      <c r="AA10" s="65"/>
      <c r="AB10" s="74"/>
      <c r="AC10" s="44">
        <f t="shared" si="8"/>
        <v>7800</v>
      </c>
      <c r="AD10" s="44">
        <f t="shared" si="9"/>
        <v>11800</v>
      </c>
      <c r="AE10" s="25">
        <f ca="1">MAX(ROUND(MAX((AG10-AH10)*{0.03;0.1;0.2;0.25;0.3;0.35;0.45}-{0;2520;16920;31920;52920;85920;181920},0)-AI10,2),0)</f>
        <v>270</v>
      </c>
      <c r="AF10" s="78">
        <f ca="1" t="shared" si="10"/>
        <v>16530</v>
      </c>
      <c r="AG10" s="44">
        <f ca="1" t="shared" si="11"/>
        <v>16800</v>
      </c>
      <c r="AH10" s="44">
        <f ca="1" t="shared" si="12"/>
        <v>7800</v>
      </c>
      <c r="AI10" s="44">
        <f ca="1" t="shared" si="13"/>
        <v>0</v>
      </c>
    </row>
    <row r="11" ht="20.15" customHeight="1" spans="1:35">
      <c r="A11" s="26" t="s">
        <v>53</v>
      </c>
      <c r="B11" s="29" t="s">
        <v>51</v>
      </c>
      <c r="C11" s="16" t="s">
        <v>54</v>
      </c>
      <c r="D11" s="25"/>
      <c r="E11" s="25">
        <v>10000</v>
      </c>
      <c r="F11" s="25"/>
      <c r="G11" s="30">
        <f t="shared" si="0"/>
        <v>10000</v>
      </c>
      <c r="H11" s="25">
        <v>400</v>
      </c>
      <c r="I11" s="25">
        <v>200</v>
      </c>
      <c r="J11" s="25">
        <v>200</v>
      </c>
      <c r="K11" s="25">
        <v>0</v>
      </c>
      <c r="L11" s="30">
        <f t="shared" si="15"/>
        <v>800</v>
      </c>
      <c r="M11" s="42"/>
      <c r="N11" s="45"/>
      <c r="O11" s="44">
        <f t="shared" si="14"/>
        <v>10800</v>
      </c>
      <c r="P11" s="44">
        <v>5000</v>
      </c>
      <c r="Q11" s="60"/>
      <c r="R11" s="61"/>
      <c r="S11" s="61"/>
      <c r="T11" s="61">
        <f t="shared" si="19"/>
        <v>700</v>
      </c>
      <c r="U11" s="62">
        <v>0</v>
      </c>
      <c r="V11" s="63">
        <f t="shared" si="20"/>
        <v>700</v>
      </c>
      <c r="W11" s="64"/>
      <c r="X11" s="65"/>
      <c r="Y11" s="65"/>
      <c r="Z11" s="65"/>
      <c r="AA11" s="65"/>
      <c r="AB11" s="74"/>
      <c r="AC11" s="44">
        <f t="shared" si="8"/>
        <v>5700</v>
      </c>
      <c r="AD11" s="44">
        <f t="shared" si="9"/>
        <v>5800</v>
      </c>
      <c r="AE11" s="25">
        <f ca="1">MAX(ROUND(MAX((AG11-AH11)*{0.03;0.1;0.2;0.25;0.3;0.35;0.45}-{0;2520;16920;31920;52920;85920;181920},0)-AI11,2),0)</f>
        <v>153</v>
      </c>
      <c r="AF11" s="78">
        <f ca="1" t="shared" si="10"/>
        <v>10647</v>
      </c>
      <c r="AG11" s="44">
        <f ca="1" t="shared" si="11"/>
        <v>10800</v>
      </c>
      <c r="AH11" s="44">
        <f ca="1" t="shared" si="12"/>
        <v>5700</v>
      </c>
      <c r="AI11" s="44">
        <f ca="1" t="shared" si="13"/>
        <v>0</v>
      </c>
    </row>
    <row r="12" ht="20.15" customHeight="1" spans="1:35">
      <c r="A12" s="26" t="s">
        <v>55</v>
      </c>
      <c r="B12" s="29" t="s">
        <v>51</v>
      </c>
      <c r="C12" s="16" t="s">
        <v>56</v>
      </c>
      <c r="D12" s="22"/>
      <c r="E12" s="22">
        <v>10000</v>
      </c>
      <c r="F12" s="22"/>
      <c r="G12" s="30">
        <f t="shared" si="0"/>
        <v>10000</v>
      </c>
      <c r="H12" s="22">
        <v>400</v>
      </c>
      <c r="I12" s="22">
        <v>200</v>
      </c>
      <c r="J12" s="22">
        <v>200</v>
      </c>
      <c r="K12" s="22">
        <v>0</v>
      </c>
      <c r="L12" s="30">
        <f t="shared" si="15"/>
        <v>800</v>
      </c>
      <c r="M12" s="42"/>
      <c r="N12" s="45"/>
      <c r="O12" s="44">
        <f t="shared" si="14"/>
        <v>10800</v>
      </c>
      <c r="P12" s="44">
        <v>5000</v>
      </c>
      <c r="Q12" s="60">
        <f t="shared" si="16"/>
        <v>800</v>
      </c>
      <c r="R12" s="61">
        <f t="shared" si="17"/>
        <v>200</v>
      </c>
      <c r="S12" s="61">
        <f t="shared" si="18"/>
        <v>50</v>
      </c>
      <c r="T12" s="61">
        <f t="shared" si="19"/>
        <v>700</v>
      </c>
      <c r="U12" s="62">
        <v>0</v>
      </c>
      <c r="V12" s="63">
        <f t="shared" si="20"/>
        <v>1750</v>
      </c>
      <c r="W12" s="64"/>
      <c r="X12" s="65"/>
      <c r="Y12" s="65"/>
      <c r="Z12" s="65"/>
      <c r="AA12" s="65"/>
      <c r="AB12" s="74"/>
      <c r="AC12" s="44">
        <f t="shared" si="8"/>
        <v>6750</v>
      </c>
      <c r="AD12" s="44">
        <f t="shared" si="9"/>
        <v>5800</v>
      </c>
      <c r="AE12" s="25">
        <f ca="1">MAX(ROUND(MAX((AG12-AH12)*{0.03;0.1;0.2;0.25;0.3;0.35;0.45}-{0;2520;16920;31920;52920;85920;181920},0)-AI12,2),0)</f>
        <v>121.5</v>
      </c>
      <c r="AF12" s="78">
        <f ca="1" t="shared" si="10"/>
        <v>10678.5</v>
      </c>
      <c r="AG12" s="44">
        <f ca="1" t="shared" si="11"/>
        <v>10800</v>
      </c>
      <c r="AH12" s="44">
        <f ca="1" t="shared" si="12"/>
        <v>6750</v>
      </c>
      <c r="AI12" s="44">
        <f ca="1" t="shared" si="13"/>
        <v>0</v>
      </c>
    </row>
    <row r="13" ht="20.15" customHeight="1" spans="1:35">
      <c r="A13" s="31" t="s">
        <v>14</v>
      </c>
      <c r="B13" s="32"/>
      <c r="C13" s="32"/>
      <c r="D13" s="32"/>
      <c r="E13" s="13">
        <f t="shared" ref="E13:AI13" si="21">SUM(E5:E12)</f>
        <v>119000</v>
      </c>
      <c r="F13" s="13">
        <f t="shared" si="21"/>
        <v>5000</v>
      </c>
      <c r="G13" s="32">
        <f t="shared" si="21"/>
        <v>124000</v>
      </c>
      <c r="H13" s="13">
        <f t="shared" si="21"/>
        <v>3200</v>
      </c>
      <c r="I13" s="13">
        <f t="shared" si="21"/>
        <v>1600</v>
      </c>
      <c r="J13" s="13">
        <f t="shared" si="21"/>
        <v>1600</v>
      </c>
      <c r="K13" s="13">
        <f t="shared" si="21"/>
        <v>0</v>
      </c>
      <c r="L13" s="32">
        <f t="shared" si="21"/>
        <v>6400</v>
      </c>
      <c r="M13" s="32">
        <f t="shared" si="21"/>
        <v>0</v>
      </c>
      <c r="N13" s="32">
        <f t="shared" si="21"/>
        <v>0</v>
      </c>
      <c r="O13" s="46">
        <f t="shared" si="21"/>
        <v>130400</v>
      </c>
      <c r="P13" s="46">
        <f t="shared" si="21"/>
        <v>40000</v>
      </c>
      <c r="Q13" s="66">
        <f t="shared" si="21"/>
        <v>7920</v>
      </c>
      <c r="R13" s="13">
        <f t="shared" si="21"/>
        <v>1980</v>
      </c>
      <c r="S13" s="13">
        <f t="shared" si="21"/>
        <v>495</v>
      </c>
      <c r="T13" s="13">
        <f t="shared" si="21"/>
        <v>7630</v>
      </c>
      <c r="U13" s="13">
        <f t="shared" si="21"/>
        <v>0</v>
      </c>
      <c r="V13" s="46">
        <f t="shared" si="21"/>
        <v>18025</v>
      </c>
      <c r="W13" s="67">
        <f t="shared" si="21"/>
        <v>0</v>
      </c>
      <c r="X13" s="67">
        <f t="shared" ref="X13:AA13" si="22">SUM(X5:X12)</f>
        <v>0</v>
      </c>
      <c r="Y13" s="67">
        <f t="shared" si="22"/>
        <v>0</v>
      </c>
      <c r="Z13" s="67">
        <f t="shared" si="22"/>
        <v>0</v>
      </c>
      <c r="AA13" s="67">
        <f t="shared" si="22"/>
        <v>0</v>
      </c>
      <c r="AB13" s="74">
        <f t="shared" si="7"/>
        <v>0</v>
      </c>
      <c r="AC13" s="79">
        <f>ROUND(SUM(AC5:AC12),2)</f>
        <v>58025</v>
      </c>
      <c r="AD13" s="79">
        <f>ROUND(SUM(AD5:AD12),2)</f>
        <v>90400</v>
      </c>
      <c r="AE13" s="32">
        <f ca="1" t="shared" si="21"/>
        <v>2171.25</v>
      </c>
      <c r="AF13" s="32">
        <f ca="1" t="shared" si="21"/>
        <v>128228.75</v>
      </c>
      <c r="AG13" s="46">
        <f ca="1" t="shared" si="21"/>
        <v>130400</v>
      </c>
      <c r="AH13" s="46">
        <f ca="1" t="shared" si="21"/>
        <v>58025</v>
      </c>
      <c r="AI13" s="46">
        <f ca="1" t="shared" si="21"/>
        <v>0</v>
      </c>
    </row>
  </sheetData>
  <sheetProtection selectLockedCells="1" selectUnlockedCells="1"/>
  <mergeCells count="20">
    <mergeCell ref="A1:AC1"/>
    <mergeCell ref="E3:G3"/>
    <mergeCell ref="H3:L3"/>
    <mergeCell ref="W3:AA3"/>
    <mergeCell ref="A3:A4"/>
    <mergeCell ref="B3:B4"/>
    <mergeCell ref="C3:C4"/>
    <mergeCell ref="D3:D4"/>
    <mergeCell ref="M3:M4"/>
    <mergeCell ref="N3:N4"/>
    <mergeCell ref="O3:O4"/>
    <mergeCell ref="P3:P4"/>
    <mergeCell ref="AB3:AB4"/>
    <mergeCell ref="AC3:AC4"/>
    <mergeCell ref="AD3:AD4"/>
    <mergeCell ref="AE3:AE4"/>
    <mergeCell ref="AF3:AF4"/>
    <mergeCell ref="AG3:AG4"/>
    <mergeCell ref="AH3:AH4"/>
    <mergeCell ref="AI3:AI4"/>
  </mergeCells>
  <pageMargins left="0.75" right="0.75" top="1" bottom="1" header="0.511805555555556" footer="0.511805555555556"/>
  <pageSetup paperSize="9" scale="39" orientation="landscape"/>
  <headerFooter/>
  <ignoredErrors>
    <ignoredError sqref="Q13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"/>
  <sheetViews>
    <sheetView zoomScale="80" zoomScaleNormal="80" topLeftCell="N1" workbookViewId="0">
      <selection activeCell="S7" sqref="S7"/>
    </sheetView>
  </sheetViews>
  <sheetFormatPr defaultColWidth="9" defaultRowHeight="13.2"/>
  <cols>
    <col min="1" max="1" width="10.3703703703704" style="1" customWidth="1"/>
    <col min="2" max="2" width="12.7222222222222" style="1" customWidth="1"/>
    <col min="3" max="3" width="8.81481481481481" style="2" customWidth="1"/>
    <col min="4" max="4" width="5.53703703703704" style="1" customWidth="1"/>
    <col min="5" max="5" width="11" style="1" customWidth="1"/>
    <col min="6" max="6" width="10.3703703703704" style="1" customWidth="1"/>
    <col min="7" max="7" width="11.1851851851852" style="1" customWidth="1"/>
    <col min="8" max="10" width="9" style="1"/>
    <col min="11" max="11" width="8.72222222222222" style="1" customWidth="1"/>
    <col min="12" max="12" width="9.09259259259259" style="1" customWidth="1"/>
    <col min="13" max="13" width="7.18518518518519" style="1" customWidth="1"/>
    <col min="14" max="14" width="8.72222222222222" style="1" customWidth="1"/>
    <col min="15" max="15" width="11.1851851851852" style="1" customWidth="1"/>
    <col min="16" max="16" width="10.0925925925926" style="1" customWidth="1"/>
    <col min="17" max="18" width="9" style="1"/>
    <col min="19" max="19" width="7.90740740740741" style="1" customWidth="1"/>
    <col min="20" max="20" width="9.5462962962963" style="1" customWidth="1"/>
    <col min="21" max="21" width="7.90740740740741" style="1" customWidth="1"/>
    <col min="22" max="22" width="10.0925925925926" style="1" customWidth="1"/>
    <col min="23" max="25" width="7.90740740740741" style="1" customWidth="1"/>
    <col min="26" max="26" width="5" style="1" customWidth="1"/>
    <col min="27" max="27" width="7.90740740740741" style="1" customWidth="1"/>
    <col min="28" max="28" width="4.90740740740741" style="1" customWidth="1"/>
    <col min="29" max="29" width="10.0925925925926" style="1" customWidth="1"/>
    <col min="30" max="30" width="10.3703703703704" style="1" customWidth="1"/>
    <col min="31" max="31" width="9.09259259259259" style="1" customWidth="1"/>
    <col min="32" max="33" width="11.1851851851852" style="1" customWidth="1"/>
    <col min="34" max="34" width="11.7222222222222" style="1" customWidth="1"/>
    <col min="35" max="35" width="15" style="1" customWidth="1"/>
    <col min="36" max="16384" width="9" style="1"/>
  </cols>
  <sheetData>
    <row r="1" ht="30.75" customHeight="1" spans="1:35">
      <c r="A1" s="3" t="s">
        <v>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81" t="s">
        <v>58</v>
      </c>
      <c r="O1" s="81"/>
      <c r="P1" s="82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2"/>
    </row>
    <row r="2" ht="13.95" spans="1:34">
      <c r="A2" s="5" t="s">
        <v>1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8">
        <v>2</v>
      </c>
      <c r="AG2" s="80"/>
      <c r="AH2" s="80"/>
    </row>
    <row r="3" ht="20.15" customHeight="1" spans="1:35">
      <c r="A3" s="8" t="s">
        <v>2</v>
      </c>
      <c r="B3" s="9" t="s">
        <v>3</v>
      </c>
      <c r="C3" s="10" t="s">
        <v>4</v>
      </c>
      <c r="D3" s="9" t="s">
        <v>5</v>
      </c>
      <c r="E3" s="9" t="s">
        <v>6</v>
      </c>
      <c r="F3" s="9"/>
      <c r="G3" s="9"/>
      <c r="H3" s="9" t="s">
        <v>7</v>
      </c>
      <c r="I3" s="9"/>
      <c r="J3" s="9"/>
      <c r="K3" s="9"/>
      <c r="L3" s="9"/>
      <c r="M3" s="9" t="s">
        <v>8</v>
      </c>
      <c r="N3" s="33" t="s">
        <v>9</v>
      </c>
      <c r="O3" s="34" t="s">
        <v>10</v>
      </c>
      <c r="P3" s="35" t="s">
        <v>11</v>
      </c>
      <c r="Q3" s="47" t="s">
        <v>12</v>
      </c>
      <c r="R3" s="48"/>
      <c r="S3" s="49"/>
      <c r="T3" s="50"/>
      <c r="U3" s="50"/>
      <c r="V3" s="50"/>
      <c r="W3" s="51" t="s">
        <v>13</v>
      </c>
      <c r="X3" s="52"/>
      <c r="Y3" s="52"/>
      <c r="Z3" s="52"/>
      <c r="AA3" s="52"/>
      <c r="AB3" s="69" t="s">
        <v>14</v>
      </c>
      <c r="AC3" s="35" t="s">
        <v>15</v>
      </c>
      <c r="AD3" s="35" t="s">
        <v>16</v>
      </c>
      <c r="AE3" s="9" t="s">
        <v>17</v>
      </c>
      <c r="AF3" s="70" t="s">
        <v>18</v>
      </c>
      <c r="AG3" s="35" t="s">
        <v>19</v>
      </c>
      <c r="AH3" s="35" t="s">
        <v>20</v>
      </c>
      <c r="AI3" s="35" t="str">
        <f>"前"&amp;$AF$2-1&amp;"个月个税累计"</f>
        <v>前1个月个税累计</v>
      </c>
    </row>
    <row r="4" ht="20.15" customHeight="1" spans="1:35">
      <c r="A4" s="11"/>
      <c r="B4" s="12"/>
      <c r="C4" s="13"/>
      <c r="D4" s="12"/>
      <c r="E4" s="12" t="s">
        <v>21</v>
      </c>
      <c r="F4" s="12" t="s">
        <v>22</v>
      </c>
      <c r="G4" s="12" t="s">
        <v>14</v>
      </c>
      <c r="H4" s="13" t="s">
        <v>23</v>
      </c>
      <c r="I4" s="13" t="s">
        <v>24</v>
      </c>
      <c r="J4" s="13" t="s">
        <v>25</v>
      </c>
      <c r="K4" s="13" t="s">
        <v>26</v>
      </c>
      <c r="L4" s="13" t="s">
        <v>14</v>
      </c>
      <c r="M4" s="36"/>
      <c r="N4" s="37"/>
      <c r="O4" s="38"/>
      <c r="P4" s="39"/>
      <c r="Q4" s="53" t="s">
        <v>27</v>
      </c>
      <c r="R4" s="53" t="s">
        <v>28</v>
      </c>
      <c r="S4" s="54" t="s">
        <v>29</v>
      </c>
      <c r="T4" s="55" t="s">
        <v>30</v>
      </c>
      <c r="U4" s="56" t="s">
        <v>31</v>
      </c>
      <c r="V4" s="57" t="s">
        <v>14</v>
      </c>
      <c r="W4" s="58" t="s">
        <v>32</v>
      </c>
      <c r="X4" s="59" t="s">
        <v>33</v>
      </c>
      <c r="Y4" s="59" t="s">
        <v>34</v>
      </c>
      <c r="Z4" s="59" t="s">
        <v>35</v>
      </c>
      <c r="AA4" s="59" t="s">
        <v>36</v>
      </c>
      <c r="AB4" s="71"/>
      <c r="AC4" s="72"/>
      <c r="AD4" s="39"/>
      <c r="AE4" s="12"/>
      <c r="AF4" s="73"/>
      <c r="AG4" s="72"/>
      <c r="AH4" s="72"/>
      <c r="AI4" s="72"/>
    </row>
    <row r="5" ht="20.15" customHeight="1" spans="1:35">
      <c r="A5" s="14" t="s">
        <v>37</v>
      </c>
      <c r="B5" s="15" t="s">
        <v>38</v>
      </c>
      <c r="C5" s="16" t="s">
        <v>59</v>
      </c>
      <c r="D5" s="17"/>
      <c r="E5" s="17">
        <v>10000</v>
      </c>
      <c r="F5" s="17">
        <v>5000</v>
      </c>
      <c r="G5" s="18">
        <f t="shared" ref="G5:G12" si="0">E5+F5</f>
        <v>15000</v>
      </c>
      <c r="H5" s="17">
        <v>400</v>
      </c>
      <c r="I5" s="17">
        <v>200</v>
      </c>
      <c r="J5" s="17">
        <v>200</v>
      </c>
      <c r="K5" s="17">
        <v>0</v>
      </c>
      <c r="L5" s="18">
        <f t="shared" ref="L5:L8" si="1">SUM(H5:K5)</f>
        <v>800</v>
      </c>
      <c r="M5" s="40"/>
      <c r="N5" s="41"/>
      <c r="O5" s="35">
        <f>ROUND(G5+L5+M5-N5,2)</f>
        <v>15800</v>
      </c>
      <c r="P5" s="35">
        <v>5000</v>
      </c>
      <c r="Q5" s="60"/>
      <c r="R5" s="61"/>
      <c r="S5" s="61"/>
      <c r="T5" s="61"/>
      <c r="U5" s="62">
        <v>0</v>
      </c>
      <c r="V5" s="63">
        <f>ROUND(SUM(Q5:U5),2)</f>
        <v>0</v>
      </c>
      <c r="W5" s="64"/>
      <c r="X5" s="65"/>
      <c r="Y5" s="65"/>
      <c r="Z5" s="65"/>
      <c r="AA5" s="65"/>
      <c r="AB5" s="74">
        <f>ROUND(SUM(W5:AA5),2)</f>
        <v>0</v>
      </c>
      <c r="AC5" s="35">
        <f>ROUND(P5+V5+AB5,2)</f>
        <v>5000</v>
      </c>
      <c r="AD5" s="35">
        <f>ROUND(O5-P5-AB5,2)</f>
        <v>10800</v>
      </c>
      <c r="AE5" s="17">
        <f ca="1">MAX(ROUND(MAX((AG5-AH5)*{0.03;0.1;0.2;0.25;0.3;0.35;0.45}-{0;2520;16920;31920;52920;85920;181920},0)-AI5,2),0)</f>
        <v>324</v>
      </c>
      <c r="AF5" s="75">
        <f ca="1">ROUND(AG5-AE5,2)</f>
        <v>15476</v>
      </c>
      <c r="AG5" s="35">
        <f ca="1">ROUND(SUMPRODUCT(SUMIF(INDIRECT(ROW(INDIRECT("1:"&amp;$AF$2))&amp;"月!C:C"),$C5,INDIRECT(ROW(INDIRECT("1:"&amp;$AF$2))&amp;"月!O:O"))),2)</f>
        <v>15800</v>
      </c>
      <c r="AH5" s="35">
        <f ca="1">ROUND(SUMPRODUCT(SUMIF(INDIRECT(ROW(INDIRECT("1:"&amp;$AF$2))&amp;"月!C:C"),$C5,INDIRECT(ROW(INDIRECT("1:"&amp;$AF$2))&amp;"月!AC:AC"))),2)</f>
        <v>5000</v>
      </c>
      <c r="AI5" s="35">
        <f ca="1">ROUND(IF($AF$2=1,0,SUMPRODUCT(SUMIF(INDIRECT(ROW(INDIRECT("1:"&amp;$AF$2-1))&amp;"月!C:C"),$C5,INDIRECT(ROW(INDIRECT("1:"&amp;$AF$2-1))&amp;"月!AE:AE")))),2)</f>
        <v>0</v>
      </c>
    </row>
    <row r="6" ht="20.15" customHeight="1" spans="1:35">
      <c r="A6" s="19" t="s">
        <v>40</v>
      </c>
      <c r="B6" s="20" t="s">
        <v>41</v>
      </c>
      <c r="C6" s="21" t="s">
        <v>60</v>
      </c>
      <c r="D6" s="22"/>
      <c r="E6" s="22">
        <v>15000</v>
      </c>
      <c r="F6" s="22"/>
      <c r="G6" s="23">
        <f t="shared" si="0"/>
        <v>15000</v>
      </c>
      <c r="H6" s="22">
        <v>400</v>
      </c>
      <c r="I6" s="22">
        <v>200</v>
      </c>
      <c r="J6" s="22">
        <v>200</v>
      </c>
      <c r="K6" s="22">
        <v>0</v>
      </c>
      <c r="L6" s="23">
        <f t="shared" si="1"/>
        <v>800</v>
      </c>
      <c r="M6" s="42"/>
      <c r="N6" s="43"/>
      <c r="O6" s="44">
        <f>ROUND(G6+L6+M6-N6,2)</f>
        <v>15800</v>
      </c>
      <c r="P6" s="44">
        <v>5000</v>
      </c>
      <c r="Q6" s="60">
        <f t="shared" ref="Q6:Q12" si="2">ROUNDUP(E6*0.08,1)</f>
        <v>1200</v>
      </c>
      <c r="R6" s="61">
        <f t="shared" ref="R6:R12" si="3">ROUNDUP(E6*0.02,1)</f>
        <v>300</v>
      </c>
      <c r="S6" s="61">
        <f t="shared" ref="S6:S12" si="4">ROUNDUP(E6*0.005,2)</f>
        <v>75</v>
      </c>
      <c r="T6" s="61">
        <f t="shared" ref="T6:T12" si="5">ROUND(E6*0.07,0)</f>
        <v>1050</v>
      </c>
      <c r="U6" s="62">
        <v>0</v>
      </c>
      <c r="V6" s="63">
        <f t="shared" ref="V6:V12" si="6">ROUND(SUM(Q6:U6),2)</f>
        <v>2625</v>
      </c>
      <c r="W6" s="64"/>
      <c r="X6" s="65"/>
      <c r="Y6" s="65"/>
      <c r="Z6" s="65"/>
      <c r="AA6" s="65"/>
      <c r="AB6" s="74">
        <f t="shared" ref="AB6:AB13" si="7">ROUND(SUM(W6:AA6),2)</f>
        <v>0</v>
      </c>
      <c r="AC6" s="76">
        <f t="shared" ref="AC6:AC12" si="8">ROUND(P6+V6+AB6,2)</f>
        <v>7625</v>
      </c>
      <c r="AD6" s="44">
        <f t="shared" ref="AD6:AD12" si="9">ROUND(O6-P6-AB6,2)</f>
        <v>10800</v>
      </c>
      <c r="AE6" s="25">
        <f ca="1">MAX(ROUND(MAX((AG6-AH6)*{0.03;0.1;0.2;0.25;0.3;0.35;0.45}-{0;2520;16920;31920;52920;85920;181920},0)-AI6,2),0)</f>
        <v>245.25</v>
      </c>
      <c r="AF6" s="77">
        <f ca="1" t="shared" ref="AF6:AF12" si="10">ROUND(AG6-AE6,2)</f>
        <v>15554.75</v>
      </c>
      <c r="AG6" s="76">
        <f ca="1" t="shared" ref="AG6:AG12" si="11">ROUND(SUMPRODUCT(SUMIF(INDIRECT(ROW(INDIRECT("1:"&amp;$AF$2))&amp;"月!C:C"),$C6,INDIRECT(ROW(INDIRECT("1:"&amp;$AF$2))&amp;"月!O:O"))),2)</f>
        <v>15800</v>
      </c>
      <c r="AH6" s="76">
        <f ca="1" t="shared" ref="AH6:AH12" si="12">ROUND(SUMPRODUCT(SUMIF(INDIRECT(ROW(INDIRECT("1:"&amp;$AF$2))&amp;"月!C:C"),$C6,INDIRECT(ROW(INDIRECT("1:"&amp;$AF$2))&amp;"月!AC:AC"))),2)</f>
        <v>7625</v>
      </c>
      <c r="AI6" s="76">
        <f ca="1" t="shared" ref="AI6:AI12" si="13">ROUND(IF($AF$2=1,0,SUMPRODUCT(SUMIF(INDIRECT(ROW(INDIRECT("1:"&amp;$AF$2-1))&amp;"月!C:C"),$C6,INDIRECT(ROW(INDIRECT("1:"&amp;$AF$2-1))&amp;"月!AE:AE")))),2)</f>
        <v>0</v>
      </c>
    </row>
    <row r="7" ht="20.15" customHeight="1" spans="1:35">
      <c r="A7" s="19" t="s">
        <v>43</v>
      </c>
      <c r="B7" s="20" t="s">
        <v>41</v>
      </c>
      <c r="C7" s="24" t="s">
        <v>61</v>
      </c>
      <c r="D7" s="25"/>
      <c r="E7" s="25">
        <v>30000</v>
      </c>
      <c r="F7" s="25"/>
      <c r="G7" s="23">
        <f t="shared" si="0"/>
        <v>30000</v>
      </c>
      <c r="H7" s="22">
        <v>400</v>
      </c>
      <c r="I7" s="22">
        <v>200</v>
      </c>
      <c r="J7" s="22">
        <v>200</v>
      </c>
      <c r="K7" s="25">
        <v>0</v>
      </c>
      <c r="L7" s="30">
        <f t="shared" si="1"/>
        <v>800</v>
      </c>
      <c r="M7" s="42"/>
      <c r="N7" s="45"/>
      <c r="O7" s="44">
        <f t="shared" ref="O7:O12" si="14">ROUND(G7+L7+M7-N7,2)</f>
        <v>30800</v>
      </c>
      <c r="P7" s="44">
        <v>5000</v>
      </c>
      <c r="Q7" s="60">
        <f t="shared" si="2"/>
        <v>2400</v>
      </c>
      <c r="R7" s="61">
        <f t="shared" si="3"/>
        <v>600</v>
      </c>
      <c r="S7" s="61">
        <f t="shared" si="4"/>
        <v>150</v>
      </c>
      <c r="T7" s="61">
        <f t="shared" si="5"/>
        <v>2100</v>
      </c>
      <c r="U7" s="62">
        <v>0</v>
      </c>
      <c r="V7" s="63">
        <f t="shared" si="6"/>
        <v>5250</v>
      </c>
      <c r="W7" s="64"/>
      <c r="X7" s="65"/>
      <c r="Y7" s="65"/>
      <c r="Z7" s="65"/>
      <c r="AA7" s="65"/>
      <c r="AB7" s="74">
        <f t="shared" si="7"/>
        <v>0</v>
      </c>
      <c r="AC7" s="44">
        <f t="shared" si="8"/>
        <v>10250</v>
      </c>
      <c r="AD7" s="44">
        <f t="shared" si="9"/>
        <v>25800</v>
      </c>
      <c r="AE7" s="25">
        <f ca="1">MAX(ROUND(MAX((AG7-AH7)*{0.03;0.1;0.2;0.25;0.3;0.35;0.45}-{0;2520;16920;31920;52920;85920;181920},0)-AI7,2),0)</f>
        <v>616.5</v>
      </c>
      <c r="AF7" s="78">
        <f ca="1" t="shared" si="10"/>
        <v>30183.5</v>
      </c>
      <c r="AG7" s="44">
        <f ca="1" t="shared" si="11"/>
        <v>30800</v>
      </c>
      <c r="AH7" s="44">
        <f ca="1" t="shared" si="12"/>
        <v>10250</v>
      </c>
      <c r="AI7" s="44">
        <f ca="1" t="shared" si="13"/>
        <v>0</v>
      </c>
    </row>
    <row r="8" ht="20.15" customHeight="1" spans="1:35">
      <c r="A8" s="26" t="s">
        <v>45</v>
      </c>
      <c r="B8" s="27" t="s">
        <v>46</v>
      </c>
      <c r="C8" s="28" t="s">
        <v>62</v>
      </c>
      <c r="D8" s="25"/>
      <c r="E8" s="25">
        <v>20000</v>
      </c>
      <c r="F8" s="25"/>
      <c r="G8" s="23">
        <f t="shared" si="0"/>
        <v>20000</v>
      </c>
      <c r="H8" s="22">
        <v>400</v>
      </c>
      <c r="I8" s="22">
        <v>200</v>
      </c>
      <c r="J8" s="22">
        <v>200</v>
      </c>
      <c r="K8" s="25">
        <v>0</v>
      </c>
      <c r="L8" s="30">
        <f t="shared" si="1"/>
        <v>800</v>
      </c>
      <c r="M8" s="42"/>
      <c r="N8" s="45"/>
      <c r="O8" s="44">
        <f t="shared" si="14"/>
        <v>20800</v>
      </c>
      <c r="P8" s="44">
        <v>5000</v>
      </c>
      <c r="Q8" s="60">
        <f t="shared" si="2"/>
        <v>1600</v>
      </c>
      <c r="R8" s="61">
        <f t="shared" si="3"/>
        <v>400</v>
      </c>
      <c r="S8" s="61">
        <f t="shared" si="4"/>
        <v>100</v>
      </c>
      <c r="T8" s="61">
        <f t="shared" si="5"/>
        <v>1400</v>
      </c>
      <c r="U8" s="62">
        <v>0</v>
      </c>
      <c r="V8" s="63">
        <f t="shared" si="6"/>
        <v>3500</v>
      </c>
      <c r="W8" s="64"/>
      <c r="X8" s="65"/>
      <c r="Y8" s="65"/>
      <c r="Z8" s="65"/>
      <c r="AA8" s="65"/>
      <c r="AB8" s="74">
        <f t="shared" si="7"/>
        <v>0</v>
      </c>
      <c r="AC8" s="44">
        <f t="shared" si="8"/>
        <v>8500</v>
      </c>
      <c r="AD8" s="44">
        <f t="shared" si="9"/>
        <v>15800</v>
      </c>
      <c r="AE8" s="25">
        <f ca="1">MAX(ROUND(MAX((AG8-AH8)*{0.03;0.1;0.2;0.25;0.3;0.35;0.45}-{0;2520;16920;31920;52920;85920;181920},0)-AI8,2),0)</f>
        <v>369</v>
      </c>
      <c r="AF8" s="78">
        <f ca="1" t="shared" si="10"/>
        <v>20431</v>
      </c>
      <c r="AG8" s="44">
        <f ca="1" t="shared" si="11"/>
        <v>20800</v>
      </c>
      <c r="AH8" s="44">
        <f ca="1" t="shared" si="12"/>
        <v>8500</v>
      </c>
      <c r="AI8" s="44">
        <f ca="1" t="shared" si="13"/>
        <v>0</v>
      </c>
    </row>
    <row r="9" ht="20.15" customHeight="1" spans="1:35">
      <c r="A9" s="26" t="s">
        <v>48</v>
      </c>
      <c r="B9" s="27" t="s">
        <v>46</v>
      </c>
      <c r="C9" s="28" t="s">
        <v>63</v>
      </c>
      <c r="D9" s="25"/>
      <c r="E9" s="25">
        <v>8000</v>
      </c>
      <c r="F9" s="25"/>
      <c r="G9" s="23">
        <f t="shared" si="0"/>
        <v>8000</v>
      </c>
      <c r="H9" s="22">
        <v>400</v>
      </c>
      <c r="I9" s="22">
        <v>200</v>
      </c>
      <c r="J9" s="22">
        <v>200</v>
      </c>
      <c r="K9" s="25">
        <v>0</v>
      </c>
      <c r="L9" s="30">
        <f t="shared" ref="L9:L12" si="15">SUM(H9:K9)</f>
        <v>800</v>
      </c>
      <c r="M9" s="42"/>
      <c r="N9" s="45"/>
      <c r="O9" s="44">
        <f t="shared" si="14"/>
        <v>8800</v>
      </c>
      <c r="P9" s="44">
        <v>5000</v>
      </c>
      <c r="Q9" s="60">
        <f t="shared" si="2"/>
        <v>640</v>
      </c>
      <c r="R9" s="61">
        <f t="shared" si="3"/>
        <v>160</v>
      </c>
      <c r="S9" s="61">
        <f t="shared" si="4"/>
        <v>40</v>
      </c>
      <c r="T9" s="61">
        <f t="shared" si="5"/>
        <v>560</v>
      </c>
      <c r="U9" s="62">
        <v>0</v>
      </c>
      <c r="V9" s="63">
        <f t="shared" si="6"/>
        <v>1400</v>
      </c>
      <c r="W9" s="64"/>
      <c r="X9" s="65"/>
      <c r="Y9" s="65"/>
      <c r="Z9" s="65"/>
      <c r="AA9" s="65"/>
      <c r="AB9" s="74"/>
      <c r="AC9" s="44">
        <f t="shared" si="8"/>
        <v>6400</v>
      </c>
      <c r="AD9" s="44">
        <f t="shared" si="9"/>
        <v>3800</v>
      </c>
      <c r="AE9" s="25">
        <f ca="1">MAX(ROUND(MAX((AG9-AH9)*{0.03;0.1;0.2;0.25;0.3;0.35;0.45}-{0;2520;16920;31920;52920;85920;181920},0)-AI9,2),0)</f>
        <v>72</v>
      </c>
      <c r="AF9" s="78">
        <f ca="1" t="shared" si="10"/>
        <v>8728</v>
      </c>
      <c r="AG9" s="44">
        <f ca="1" t="shared" si="11"/>
        <v>8800</v>
      </c>
      <c r="AH9" s="44">
        <f ca="1" t="shared" si="12"/>
        <v>6400</v>
      </c>
      <c r="AI9" s="44">
        <f ca="1" t="shared" si="13"/>
        <v>0</v>
      </c>
    </row>
    <row r="10" ht="20.15" customHeight="1" spans="1:35">
      <c r="A10" s="26" t="s">
        <v>50</v>
      </c>
      <c r="B10" s="29" t="s">
        <v>51</v>
      </c>
      <c r="C10" s="21" t="s">
        <v>64</v>
      </c>
      <c r="D10" s="22"/>
      <c r="E10" s="22">
        <v>16000</v>
      </c>
      <c r="F10" s="22"/>
      <c r="G10" s="23">
        <f t="shared" si="0"/>
        <v>16000</v>
      </c>
      <c r="H10" s="22">
        <v>400</v>
      </c>
      <c r="I10" s="22">
        <v>200</v>
      </c>
      <c r="J10" s="22">
        <v>200</v>
      </c>
      <c r="K10" s="22">
        <v>0</v>
      </c>
      <c r="L10" s="23">
        <f t="shared" si="15"/>
        <v>800</v>
      </c>
      <c r="M10" s="42"/>
      <c r="N10" s="43"/>
      <c r="O10" s="44">
        <f t="shared" si="14"/>
        <v>16800</v>
      </c>
      <c r="P10" s="44">
        <v>5000</v>
      </c>
      <c r="Q10" s="60">
        <f t="shared" si="2"/>
        <v>1280</v>
      </c>
      <c r="R10" s="61">
        <f t="shared" si="3"/>
        <v>320</v>
      </c>
      <c r="S10" s="61">
        <f t="shared" si="4"/>
        <v>80</v>
      </c>
      <c r="T10" s="61">
        <f t="shared" si="5"/>
        <v>1120</v>
      </c>
      <c r="U10" s="62">
        <v>0</v>
      </c>
      <c r="V10" s="63">
        <f t="shared" si="6"/>
        <v>2800</v>
      </c>
      <c r="W10" s="64"/>
      <c r="X10" s="65"/>
      <c r="Y10" s="65"/>
      <c r="Z10" s="65"/>
      <c r="AA10" s="65"/>
      <c r="AB10" s="74"/>
      <c r="AC10" s="44">
        <f t="shared" si="8"/>
        <v>7800</v>
      </c>
      <c r="AD10" s="44">
        <f t="shared" si="9"/>
        <v>11800</v>
      </c>
      <c r="AE10" s="25">
        <f ca="1">MAX(ROUND(MAX((AG10-AH10)*{0.03;0.1;0.2;0.25;0.3;0.35;0.45}-{0;2520;16920;31920;52920;85920;181920},0)-AI10,2),0)</f>
        <v>270</v>
      </c>
      <c r="AF10" s="78">
        <f ca="1" t="shared" si="10"/>
        <v>16530</v>
      </c>
      <c r="AG10" s="44">
        <f ca="1" t="shared" si="11"/>
        <v>16800</v>
      </c>
      <c r="AH10" s="44">
        <f ca="1" t="shared" si="12"/>
        <v>7800</v>
      </c>
      <c r="AI10" s="44">
        <f ca="1" t="shared" si="13"/>
        <v>0</v>
      </c>
    </row>
    <row r="11" ht="20.15" customHeight="1" spans="1:35">
      <c r="A11" s="26" t="s">
        <v>53</v>
      </c>
      <c r="B11" s="29" t="s">
        <v>51</v>
      </c>
      <c r="C11" s="24" t="s">
        <v>65</v>
      </c>
      <c r="D11" s="25"/>
      <c r="E11" s="25">
        <v>10000</v>
      </c>
      <c r="F11" s="25"/>
      <c r="G11" s="30">
        <f t="shared" si="0"/>
        <v>10000</v>
      </c>
      <c r="H11" s="25">
        <v>400</v>
      </c>
      <c r="I11" s="25">
        <v>200</v>
      </c>
      <c r="J11" s="25">
        <v>200</v>
      </c>
      <c r="K11" s="25">
        <v>0</v>
      </c>
      <c r="L11" s="30">
        <f t="shared" si="15"/>
        <v>800</v>
      </c>
      <c r="M11" s="42"/>
      <c r="N11" s="45"/>
      <c r="O11" s="44">
        <f t="shared" si="14"/>
        <v>10800</v>
      </c>
      <c r="P11" s="44">
        <v>5000</v>
      </c>
      <c r="Q11" s="60"/>
      <c r="R11" s="61"/>
      <c r="S11" s="61"/>
      <c r="T11" s="61">
        <f t="shared" si="5"/>
        <v>700</v>
      </c>
      <c r="U11" s="62">
        <v>0</v>
      </c>
      <c r="V11" s="63">
        <f t="shared" si="6"/>
        <v>700</v>
      </c>
      <c r="W11" s="64"/>
      <c r="X11" s="65"/>
      <c r="Y11" s="65"/>
      <c r="Z11" s="65"/>
      <c r="AA11" s="65"/>
      <c r="AB11" s="74"/>
      <c r="AC11" s="44">
        <f t="shared" si="8"/>
        <v>5700</v>
      </c>
      <c r="AD11" s="44">
        <f t="shared" si="9"/>
        <v>5800</v>
      </c>
      <c r="AE11" s="25">
        <f ca="1">MAX(ROUND(MAX((AG11-AH11)*{0.03;0.1;0.2;0.25;0.3;0.35;0.45}-{0;2520;16920;31920;52920;85920;181920},0)-AI11,2),0)</f>
        <v>153</v>
      </c>
      <c r="AF11" s="78">
        <f ca="1" t="shared" si="10"/>
        <v>10647</v>
      </c>
      <c r="AG11" s="44">
        <f ca="1" t="shared" si="11"/>
        <v>10800</v>
      </c>
      <c r="AH11" s="44">
        <f ca="1" t="shared" si="12"/>
        <v>5700</v>
      </c>
      <c r="AI11" s="44">
        <f ca="1" t="shared" si="13"/>
        <v>0</v>
      </c>
    </row>
    <row r="12" ht="20.15" customHeight="1" spans="1:35">
      <c r="A12" s="26" t="s">
        <v>55</v>
      </c>
      <c r="B12" s="29" t="s">
        <v>51</v>
      </c>
      <c r="C12" s="21" t="s">
        <v>66</v>
      </c>
      <c r="D12" s="22"/>
      <c r="E12" s="22">
        <v>10000</v>
      </c>
      <c r="F12" s="22"/>
      <c r="G12" s="30">
        <f t="shared" si="0"/>
        <v>10000</v>
      </c>
      <c r="H12" s="22">
        <v>400</v>
      </c>
      <c r="I12" s="22">
        <v>200</v>
      </c>
      <c r="J12" s="22">
        <v>200</v>
      </c>
      <c r="K12" s="22">
        <v>0</v>
      </c>
      <c r="L12" s="30">
        <f t="shared" si="15"/>
        <v>800</v>
      </c>
      <c r="M12" s="42"/>
      <c r="N12" s="45"/>
      <c r="O12" s="44">
        <f t="shared" si="14"/>
        <v>10800</v>
      </c>
      <c r="P12" s="44">
        <v>5000</v>
      </c>
      <c r="Q12" s="60">
        <f t="shared" si="2"/>
        <v>800</v>
      </c>
      <c r="R12" s="61">
        <f t="shared" si="3"/>
        <v>200</v>
      </c>
      <c r="S12" s="61">
        <f t="shared" si="4"/>
        <v>50</v>
      </c>
      <c r="T12" s="61">
        <f t="shared" si="5"/>
        <v>700</v>
      </c>
      <c r="U12" s="62">
        <v>0</v>
      </c>
      <c r="V12" s="63">
        <f t="shared" si="6"/>
        <v>1750</v>
      </c>
      <c r="W12" s="64"/>
      <c r="X12" s="65"/>
      <c r="Y12" s="65"/>
      <c r="Z12" s="65"/>
      <c r="AA12" s="65"/>
      <c r="AB12" s="74"/>
      <c r="AC12" s="44">
        <f t="shared" si="8"/>
        <v>6750</v>
      </c>
      <c r="AD12" s="44">
        <f t="shared" si="9"/>
        <v>5800</v>
      </c>
      <c r="AE12" s="25">
        <f ca="1">MAX(ROUND(MAX((AG12-AH12)*{0.03;0.1;0.2;0.25;0.3;0.35;0.45}-{0;2520;16920;31920;52920;85920;181920},0)-AI12,2),0)</f>
        <v>121.5</v>
      </c>
      <c r="AF12" s="78">
        <f ca="1" t="shared" si="10"/>
        <v>10678.5</v>
      </c>
      <c r="AG12" s="44">
        <f ca="1" t="shared" si="11"/>
        <v>10800</v>
      </c>
      <c r="AH12" s="44">
        <f ca="1" t="shared" si="12"/>
        <v>6750</v>
      </c>
      <c r="AI12" s="44">
        <f ca="1" t="shared" si="13"/>
        <v>0</v>
      </c>
    </row>
    <row r="13" ht="20.15" customHeight="1" spans="1:35">
      <c r="A13" s="31" t="s">
        <v>14</v>
      </c>
      <c r="B13" s="32"/>
      <c r="C13" s="32"/>
      <c r="D13" s="32"/>
      <c r="E13" s="13">
        <f t="shared" ref="E13:AI13" si="16">SUM(E5:E12)</f>
        <v>119000</v>
      </c>
      <c r="F13" s="13">
        <f t="shared" si="16"/>
        <v>5000</v>
      </c>
      <c r="G13" s="32">
        <f t="shared" si="16"/>
        <v>124000</v>
      </c>
      <c r="H13" s="13">
        <f t="shared" si="16"/>
        <v>3200</v>
      </c>
      <c r="I13" s="13">
        <f t="shared" si="16"/>
        <v>1600</v>
      </c>
      <c r="J13" s="13">
        <f t="shared" si="16"/>
        <v>1600</v>
      </c>
      <c r="K13" s="13">
        <f t="shared" si="16"/>
        <v>0</v>
      </c>
      <c r="L13" s="32">
        <f t="shared" si="16"/>
        <v>6400</v>
      </c>
      <c r="M13" s="32">
        <f t="shared" si="16"/>
        <v>0</v>
      </c>
      <c r="N13" s="32">
        <f t="shared" si="16"/>
        <v>0</v>
      </c>
      <c r="O13" s="46">
        <f t="shared" si="16"/>
        <v>130400</v>
      </c>
      <c r="P13" s="46">
        <f t="shared" si="16"/>
        <v>40000</v>
      </c>
      <c r="Q13" s="66">
        <f t="shared" si="16"/>
        <v>7920</v>
      </c>
      <c r="R13" s="13">
        <f t="shared" si="16"/>
        <v>1980</v>
      </c>
      <c r="S13" s="13">
        <f t="shared" si="16"/>
        <v>495</v>
      </c>
      <c r="T13" s="13">
        <f t="shared" si="16"/>
        <v>7630</v>
      </c>
      <c r="U13" s="13">
        <f t="shared" si="16"/>
        <v>0</v>
      </c>
      <c r="V13" s="46">
        <f t="shared" si="16"/>
        <v>18025</v>
      </c>
      <c r="W13" s="67">
        <f t="shared" si="16"/>
        <v>0</v>
      </c>
      <c r="X13" s="67">
        <f t="shared" ref="X13:AA13" si="17">SUM(X5:X12)</f>
        <v>0</v>
      </c>
      <c r="Y13" s="67">
        <f t="shared" si="17"/>
        <v>0</v>
      </c>
      <c r="Z13" s="67">
        <f t="shared" si="17"/>
        <v>0</v>
      </c>
      <c r="AA13" s="67">
        <f t="shared" si="17"/>
        <v>0</v>
      </c>
      <c r="AB13" s="74">
        <f t="shared" si="7"/>
        <v>0</v>
      </c>
      <c r="AC13" s="79">
        <f>ROUND(SUM(AC5:AC12),2)</f>
        <v>58025</v>
      </c>
      <c r="AD13" s="79">
        <f>ROUND(SUM(AD5:AD12),2)</f>
        <v>90400</v>
      </c>
      <c r="AE13" s="32">
        <f ca="1" t="shared" si="16"/>
        <v>2171.25</v>
      </c>
      <c r="AF13" s="32">
        <f ca="1" t="shared" si="16"/>
        <v>128228.75</v>
      </c>
      <c r="AG13" s="46">
        <f ca="1" t="shared" si="16"/>
        <v>130400</v>
      </c>
      <c r="AH13" s="46">
        <f ca="1" t="shared" si="16"/>
        <v>58025</v>
      </c>
      <c r="AI13" s="46">
        <f ca="1" t="shared" si="16"/>
        <v>0</v>
      </c>
    </row>
  </sheetData>
  <mergeCells count="20">
    <mergeCell ref="N1:AI1"/>
    <mergeCell ref="E3:G3"/>
    <mergeCell ref="H3:L3"/>
    <mergeCell ref="W3:AA3"/>
    <mergeCell ref="A3:A4"/>
    <mergeCell ref="B3:B4"/>
    <mergeCell ref="C3:C4"/>
    <mergeCell ref="D3:D4"/>
    <mergeCell ref="M3:M4"/>
    <mergeCell ref="N3:N4"/>
    <mergeCell ref="O3:O4"/>
    <mergeCell ref="P3:P4"/>
    <mergeCell ref="AB3:AB4"/>
    <mergeCell ref="AC3:AC4"/>
    <mergeCell ref="AD3:AD4"/>
    <mergeCell ref="AE3:AE4"/>
    <mergeCell ref="AF3:AF4"/>
    <mergeCell ref="AG3:AG4"/>
    <mergeCell ref="AH3:AH4"/>
    <mergeCell ref="AI3:AI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"/>
  <sheetViews>
    <sheetView showGridLines="0" zoomScale="80" zoomScaleNormal="80" topLeftCell="I1" workbookViewId="0">
      <selection activeCell="O18" sqref="O18"/>
    </sheetView>
  </sheetViews>
  <sheetFormatPr defaultColWidth="9" defaultRowHeight="13.2"/>
  <cols>
    <col min="1" max="1" width="10.3703703703704" style="1" customWidth="1"/>
    <col min="2" max="2" width="12.7222222222222" style="1" customWidth="1"/>
    <col min="3" max="3" width="8.81481481481481" style="2" customWidth="1"/>
    <col min="4" max="4" width="5.53703703703704" style="1" customWidth="1"/>
    <col min="5" max="5" width="11" style="1" customWidth="1"/>
    <col min="6" max="6" width="10.3703703703704" style="1" customWidth="1"/>
    <col min="7" max="7" width="11.1851851851852" style="1" customWidth="1"/>
    <col min="8" max="10" width="9" style="1"/>
    <col min="11" max="11" width="8.72222222222222" style="1" customWidth="1"/>
    <col min="12" max="12" width="9.09259259259259" style="1" customWidth="1"/>
    <col min="13" max="13" width="7.18518518518519" style="1" customWidth="1"/>
    <col min="14" max="14" width="8.72222222222222" style="1" customWidth="1"/>
    <col min="15" max="15" width="11.1851851851852" style="1" customWidth="1"/>
    <col min="16" max="16" width="10.0925925925926" style="1" customWidth="1"/>
    <col min="17" max="18" width="9" style="1"/>
    <col min="19" max="19" width="7.90740740740741" style="1" customWidth="1"/>
    <col min="20" max="20" width="9.5462962962963" style="1" customWidth="1"/>
    <col min="21" max="21" width="7.90740740740741" style="1" customWidth="1"/>
    <col min="22" max="22" width="10.0925925925926" style="1" customWidth="1"/>
    <col min="23" max="25" width="7.90740740740741" style="1" customWidth="1"/>
    <col min="26" max="26" width="5" style="1" customWidth="1"/>
    <col min="27" max="27" width="7.90740740740741" style="1" customWidth="1"/>
    <col min="28" max="28" width="4.90740740740741" style="1" customWidth="1"/>
    <col min="29" max="29" width="10.0925925925926" style="1" customWidth="1"/>
    <col min="30" max="30" width="10.3703703703704" style="1" customWidth="1"/>
    <col min="31" max="31" width="9.09259259259259" style="1" customWidth="1"/>
    <col min="32" max="33" width="11.1851851851852" style="1" customWidth="1"/>
    <col min="34" max="34" width="10.0925925925926" style="1" customWidth="1"/>
    <col min="35" max="35" width="15" style="1" customWidth="1"/>
    <col min="36" max="16384" width="9" style="1"/>
  </cols>
  <sheetData>
    <row r="1" spans="2:35">
      <c r="B1" s="2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13.95" spans="1:34">
      <c r="A2" s="5" t="s">
        <v>1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8">
        <v>3</v>
      </c>
      <c r="AG2" s="80"/>
      <c r="AH2" s="80"/>
    </row>
    <row r="3" ht="20.15" customHeight="1" spans="1:35">
      <c r="A3" s="8" t="s">
        <v>2</v>
      </c>
      <c r="B3" s="9" t="s">
        <v>3</v>
      </c>
      <c r="C3" s="10" t="s">
        <v>4</v>
      </c>
      <c r="D3" s="9" t="s">
        <v>5</v>
      </c>
      <c r="E3" s="9" t="s">
        <v>6</v>
      </c>
      <c r="F3" s="9"/>
      <c r="G3" s="9"/>
      <c r="H3" s="9" t="s">
        <v>7</v>
      </c>
      <c r="I3" s="9"/>
      <c r="J3" s="9"/>
      <c r="K3" s="9"/>
      <c r="L3" s="9"/>
      <c r="M3" s="9" t="s">
        <v>8</v>
      </c>
      <c r="N3" s="33" t="s">
        <v>9</v>
      </c>
      <c r="O3" s="34" t="s">
        <v>10</v>
      </c>
      <c r="P3" s="35" t="s">
        <v>11</v>
      </c>
      <c r="Q3" s="47" t="s">
        <v>12</v>
      </c>
      <c r="R3" s="48"/>
      <c r="S3" s="49"/>
      <c r="T3" s="50"/>
      <c r="U3" s="50"/>
      <c r="V3" s="50"/>
      <c r="W3" s="51" t="s">
        <v>13</v>
      </c>
      <c r="X3" s="52"/>
      <c r="Y3" s="52"/>
      <c r="Z3" s="52"/>
      <c r="AA3" s="52"/>
      <c r="AB3" s="69" t="s">
        <v>14</v>
      </c>
      <c r="AC3" s="35" t="s">
        <v>15</v>
      </c>
      <c r="AD3" s="35" t="s">
        <v>16</v>
      </c>
      <c r="AE3" s="9" t="s">
        <v>17</v>
      </c>
      <c r="AF3" s="70" t="s">
        <v>18</v>
      </c>
      <c r="AG3" s="35" t="s">
        <v>19</v>
      </c>
      <c r="AH3" s="35" t="s">
        <v>20</v>
      </c>
      <c r="AI3" s="35" t="str">
        <f>"前"&amp;$AF$2-1&amp;"个月个税累计"</f>
        <v>前2个月个税累计</v>
      </c>
    </row>
    <row r="4" ht="20.15" customHeight="1" spans="1:35">
      <c r="A4" s="11"/>
      <c r="B4" s="12"/>
      <c r="C4" s="13"/>
      <c r="D4" s="12"/>
      <c r="E4" s="12" t="s">
        <v>21</v>
      </c>
      <c r="F4" s="12" t="s">
        <v>22</v>
      </c>
      <c r="G4" s="12" t="s">
        <v>14</v>
      </c>
      <c r="H4" s="13" t="s">
        <v>23</v>
      </c>
      <c r="I4" s="13" t="s">
        <v>24</v>
      </c>
      <c r="J4" s="13" t="s">
        <v>25</v>
      </c>
      <c r="K4" s="13" t="s">
        <v>26</v>
      </c>
      <c r="L4" s="13" t="s">
        <v>14</v>
      </c>
      <c r="M4" s="36"/>
      <c r="N4" s="37"/>
      <c r="O4" s="38"/>
      <c r="P4" s="39"/>
      <c r="Q4" s="53" t="s">
        <v>27</v>
      </c>
      <c r="R4" s="53" t="s">
        <v>28</v>
      </c>
      <c r="S4" s="54" t="s">
        <v>29</v>
      </c>
      <c r="T4" s="55" t="s">
        <v>30</v>
      </c>
      <c r="U4" s="56" t="s">
        <v>31</v>
      </c>
      <c r="V4" s="57" t="s">
        <v>14</v>
      </c>
      <c r="W4" s="58" t="s">
        <v>32</v>
      </c>
      <c r="X4" s="59" t="s">
        <v>33</v>
      </c>
      <c r="Y4" s="59" t="s">
        <v>34</v>
      </c>
      <c r="Z4" s="59" t="s">
        <v>35</v>
      </c>
      <c r="AA4" s="59" t="s">
        <v>36</v>
      </c>
      <c r="AB4" s="71"/>
      <c r="AC4" s="72"/>
      <c r="AD4" s="39"/>
      <c r="AE4" s="12"/>
      <c r="AF4" s="73"/>
      <c r="AG4" s="72"/>
      <c r="AH4" s="72"/>
      <c r="AI4" s="72"/>
    </row>
    <row r="5" ht="20.15" customHeight="1" spans="1:35">
      <c r="A5" s="14" t="s">
        <v>37</v>
      </c>
      <c r="B5" s="15" t="s">
        <v>38</v>
      </c>
      <c r="C5" s="16" t="s">
        <v>59</v>
      </c>
      <c r="D5" s="17"/>
      <c r="E5" s="17">
        <v>10000</v>
      </c>
      <c r="F5" s="17">
        <v>5000</v>
      </c>
      <c r="G5" s="18">
        <f t="shared" ref="G5:G12" si="0">E5+F5</f>
        <v>15000</v>
      </c>
      <c r="H5" s="17">
        <v>400</v>
      </c>
      <c r="I5" s="17">
        <v>200</v>
      </c>
      <c r="J5" s="17">
        <v>200</v>
      </c>
      <c r="K5" s="17">
        <v>0</v>
      </c>
      <c r="L5" s="18">
        <f t="shared" ref="L5:L8" si="1">SUM(H5:K5)</f>
        <v>800</v>
      </c>
      <c r="M5" s="40"/>
      <c r="N5" s="41"/>
      <c r="O5" s="35">
        <f>ROUND(G5+L5+M5-N5,2)</f>
        <v>15800</v>
      </c>
      <c r="P5" s="35">
        <v>5000</v>
      </c>
      <c r="Q5" s="60"/>
      <c r="R5" s="61"/>
      <c r="S5" s="61"/>
      <c r="T5" s="61"/>
      <c r="U5" s="62">
        <v>0</v>
      </c>
      <c r="V5" s="63">
        <f>ROUND(SUM(Q5:U5),2)</f>
        <v>0</v>
      </c>
      <c r="W5" s="64"/>
      <c r="X5" s="65"/>
      <c r="Y5" s="65"/>
      <c r="Z5" s="65"/>
      <c r="AA5" s="65"/>
      <c r="AB5" s="74">
        <f>ROUND(SUM(W5:AA5),2)</f>
        <v>0</v>
      </c>
      <c r="AC5" s="35">
        <f>ROUND(P5+V5+AB5,2)</f>
        <v>5000</v>
      </c>
      <c r="AD5" s="35">
        <f>ROUND(O5-P5-AB5,2)</f>
        <v>10800</v>
      </c>
      <c r="AE5" s="17">
        <f ca="1">MAX(ROUND(MAX((AG5-AH5)*{0.03;0.1;0.2;0.25;0.3;0.35;0.45}-{0;2520;16920;31920;52920;85920;181920},0)-AI5,2),0)</f>
        <v>324</v>
      </c>
      <c r="AF5" s="75">
        <f ca="1">ROUND(AG5-AE5,2)</f>
        <v>31276</v>
      </c>
      <c r="AG5" s="35">
        <f ca="1">ROUND(SUMPRODUCT(SUMIF(INDIRECT(ROW(INDIRECT("1:"&amp;$AF$2))&amp;"月!C:C"),$C5,INDIRECT(ROW(INDIRECT("1:"&amp;$AF$2))&amp;"月!O:O"))),2)</f>
        <v>31600</v>
      </c>
      <c r="AH5" s="35">
        <f ca="1">ROUND(SUMPRODUCT(SUMIF(INDIRECT(ROW(INDIRECT("1:"&amp;$AF$2))&amp;"月!C:C"),$C5,INDIRECT(ROW(INDIRECT("1:"&amp;$AF$2))&amp;"月!AC:AC"))),2)</f>
        <v>10000</v>
      </c>
      <c r="AI5" s="35">
        <f ca="1">ROUND(IF($AF$2=1,0,SUMPRODUCT(SUMIF(INDIRECT(ROW(INDIRECT("1:"&amp;$AF$2-1))&amp;"月!C:C"),$C5,INDIRECT(ROW(INDIRECT("1:"&amp;$AF$2-1))&amp;"月!AE:AE")))),2)</f>
        <v>324</v>
      </c>
    </row>
    <row r="6" ht="20.15" customHeight="1" spans="1:35">
      <c r="A6" s="19" t="s">
        <v>40</v>
      </c>
      <c r="B6" s="20" t="s">
        <v>41</v>
      </c>
      <c r="C6" s="21" t="s">
        <v>60</v>
      </c>
      <c r="D6" s="22"/>
      <c r="E6" s="22">
        <v>15000</v>
      </c>
      <c r="F6" s="22"/>
      <c r="G6" s="23">
        <f t="shared" si="0"/>
        <v>15000</v>
      </c>
      <c r="H6" s="22">
        <v>400</v>
      </c>
      <c r="I6" s="22">
        <v>200</v>
      </c>
      <c r="J6" s="22">
        <v>200</v>
      </c>
      <c r="K6" s="22">
        <v>0</v>
      </c>
      <c r="L6" s="23">
        <f t="shared" si="1"/>
        <v>800</v>
      </c>
      <c r="M6" s="42"/>
      <c r="N6" s="43"/>
      <c r="O6" s="44">
        <f>ROUND(G6+L6+M6-N6,2)</f>
        <v>15800</v>
      </c>
      <c r="P6" s="44">
        <v>5000</v>
      </c>
      <c r="Q6" s="60">
        <f t="shared" ref="Q6:Q12" si="2">ROUNDUP(E6*0.08,1)</f>
        <v>1200</v>
      </c>
      <c r="R6" s="61">
        <f t="shared" ref="R6:R12" si="3">ROUNDUP(E6*0.02,1)</f>
        <v>300</v>
      </c>
      <c r="S6" s="61">
        <f t="shared" ref="S6:S12" si="4">ROUNDUP(E6*0.005,2)</f>
        <v>75</v>
      </c>
      <c r="T6" s="61">
        <f t="shared" ref="T6:T12" si="5">ROUND(E6*0.07,0)</f>
        <v>1050</v>
      </c>
      <c r="U6" s="62">
        <v>0</v>
      </c>
      <c r="V6" s="63">
        <f t="shared" ref="V6:V12" si="6">ROUND(SUM(Q6:U6),2)</f>
        <v>2625</v>
      </c>
      <c r="W6" s="64"/>
      <c r="X6" s="65"/>
      <c r="Y6" s="65"/>
      <c r="Z6" s="65"/>
      <c r="AA6" s="65"/>
      <c r="AB6" s="74">
        <f t="shared" ref="AB6:AB13" si="7">ROUND(SUM(W6:AA6),2)</f>
        <v>0</v>
      </c>
      <c r="AC6" s="76">
        <f t="shared" ref="AC6:AC12" si="8">ROUND(P6+V6+AB6,2)</f>
        <v>7625</v>
      </c>
      <c r="AD6" s="44">
        <f t="shared" ref="AD6:AD12" si="9">ROUND(O6-P6-AB6,2)</f>
        <v>10800</v>
      </c>
      <c r="AE6" s="25">
        <f ca="1">MAX(ROUND(MAX((AG6-AH6)*{0.03;0.1;0.2;0.25;0.3;0.35;0.45}-{0;2520;16920;31920;52920;85920;181920},0)-AI6,2),0)</f>
        <v>245.25</v>
      </c>
      <c r="AF6" s="77">
        <f ca="1" t="shared" ref="AF6:AF12" si="10">ROUND(AG6-AE6,2)</f>
        <v>31354.75</v>
      </c>
      <c r="AG6" s="76">
        <f ca="1" t="shared" ref="AG6:AG12" si="11">ROUND(SUMPRODUCT(SUMIF(INDIRECT(ROW(INDIRECT("1:"&amp;$AF$2))&amp;"月!C:C"),$C6,INDIRECT(ROW(INDIRECT("1:"&amp;$AF$2))&amp;"月!O:O"))),2)</f>
        <v>31600</v>
      </c>
      <c r="AH6" s="76">
        <f ca="1" t="shared" ref="AH6:AH12" si="12">ROUND(SUMPRODUCT(SUMIF(INDIRECT(ROW(INDIRECT("1:"&amp;$AF$2))&amp;"月!C:C"),$C6,INDIRECT(ROW(INDIRECT("1:"&amp;$AF$2))&amp;"月!AC:AC"))),2)</f>
        <v>15250</v>
      </c>
      <c r="AI6" s="76">
        <f ca="1" t="shared" ref="AI6:AI12" si="13">ROUND(IF($AF$2=1,0,SUMPRODUCT(SUMIF(INDIRECT(ROW(INDIRECT("1:"&amp;$AF$2-1))&amp;"月!C:C"),$C6,INDIRECT(ROW(INDIRECT("1:"&amp;$AF$2-1))&amp;"月!AE:AE")))),2)</f>
        <v>245.25</v>
      </c>
    </row>
    <row r="7" ht="20.15" customHeight="1" spans="1:35">
      <c r="A7" s="19" t="s">
        <v>43</v>
      </c>
      <c r="B7" s="20" t="s">
        <v>41</v>
      </c>
      <c r="C7" s="24" t="s">
        <v>61</v>
      </c>
      <c r="D7" s="25"/>
      <c r="E7" s="25">
        <v>30000</v>
      </c>
      <c r="F7" s="25"/>
      <c r="G7" s="23">
        <f t="shared" si="0"/>
        <v>30000</v>
      </c>
      <c r="H7" s="22">
        <v>400</v>
      </c>
      <c r="I7" s="22">
        <v>200</v>
      </c>
      <c r="J7" s="22">
        <v>200</v>
      </c>
      <c r="K7" s="25">
        <v>0</v>
      </c>
      <c r="L7" s="30">
        <f t="shared" si="1"/>
        <v>800</v>
      </c>
      <c r="M7" s="42"/>
      <c r="N7" s="45"/>
      <c r="O7" s="44">
        <f t="shared" ref="O7:O12" si="14">ROUND(G7+L7+M7-N7,2)</f>
        <v>30800</v>
      </c>
      <c r="P7" s="44">
        <v>5000</v>
      </c>
      <c r="Q7" s="60">
        <f t="shared" si="2"/>
        <v>2400</v>
      </c>
      <c r="R7" s="61">
        <f t="shared" si="3"/>
        <v>600</v>
      </c>
      <c r="S7" s="61">
        <f t="shared" si="4"/>
        <v>150</v>
      </c>
      <c r="T7" s="61">
        <f t="shared" si="5"/>
        <v>2100</v>
      </c>
      <c r="U7" s="62">
        <v>0</v>
      </c>
      <c r="V7" s="63">
        <f t="shared" si="6"/>
        <v>5250</v>
      </c>
      <c r="W7" s="64"/>
      <c r="X7" s="65"/>
      <c r="Y7" s="65"/>
      <c r="Z7" s="65"/>
      <c r="AA7" s="65"/>
      <c r="AB7" s="74">
        <f t="shared" si="7"/>
        <v>0</v>
      </c>
      <c r="AC7" s="44">
        <f t="shared" si="8"/>
        <v>10250</v>
      </c>
      <c r="AD7" s="44">
        <f t="shared" si="9"/>
        <v>25800</v>
      </c>
      <c r="AE7" s="25">
        <f ca="1">MAX(ROUND(MAX((AG7-AH7)*{0.03;0.1;0.2;0.25;0.3;0.35;0.45}-{0;2520;16920;31920;52920;85920;181920},0)-AI7,2),0)</f>
        <v>973.5</v>
      </c>
      <c r="AF7" s="78">
        <f ca="1" t="shared" si="10"/>
        <v>60626.5</v>
      </c>
      <c r="AG7" s="44">
        <f ca="1" t="shared" si="11"/>
        <v>61600</v>
      </c>
      <c r="AH7" s="44">
        <f ca="1" t="shared" si="12"/>
        <v>20500</v>
      </c>
      <c r="AI7" s="44">
        <f ca="1" t="shared" si="13"/>
        <v>616.5</v>
      </c>
    </row>
    <row r="8" ht="20.15" customHeight="1" spans="1:35">
      <c r="A8" s="26" t="s">
        <v>45</v>
      </c>
      <c r="B8" s="27" t="s">
        <v>46</v>
      </c>
      <c r="C8" s="28" t="s">
        <v>62</v>
      </c>
      <c r="D8" s="25"/>
      <c r="E8" s="25">
        <v>20000</v>
      </c>
      <c r="F8" s="25"/>
      <c r="G8" s="23">
        <f t="shared" si="0"/>
        <v>20000</v>
      </c>
      <c r="H8" s="22">
        <v>400</v>
      </c>
      <c r="I8" s="22">
        <v>200</v>
      </c>
      <c r="J8" s="22">
        <v>200</v>
      </c>
      <c r="K8" s="25">
        <v>0</v>
      </c>
      <c r="L8" s="30">
        <f t="shared" si="1"/>
        <v>800</v>
      </c>
      <c r="M8" s="42"/>
      <c r="N8" s="45"/>
      <c r="O8" s="44">
        <f t="shared" si="14"/>
        <v>20800</v>
      </c>
      <c r="P8" s="44">
        <v>5000</v>
      </c>
      <c r="Q8" s="60">
        <f t="shared" si="2"/>
        <v>1600</v>
      </c>
      <c r="R8" s="61">
        <f t="shared" si="3"/>
        <v>400</v>
      </c>
      <c r="S8" s="61">
        <f t="shared" si="4"/>
        <v>100</v>
      </c>
      <c r="T8" s="61">
        <f t="shared" si="5"/>
        <v>1400</v>
      </c>
      <c r="U8" s="62">
        <v>0</v>
      </c>
      <c r="V8" s="63">
        <f t="shared" si="6"/>
        <v>3500</v>
      </c>
      <c r="W8" s="64"/>
      <c r="X8" s="65"/>
      <c r="Y8" s="65"/>
      <c r="Z8" s="65"/>
      <c r="AA8" s="65"/>
      <c r="AB8" s="74">
        <f t="shared" si="7"/>
        <v>0</v>
      </c>
      <c r="AC8" s="44">
        <f t="shared" si="8"/>
        <v>8500</v>
      </c>
      <c r="AD8" s="44">
        <f t="shared" si="9"/>
        <v>15800</v>
      </c>
      <c r="AE8" s="25">
        <f ca="1">MAX(ROUND(MAX((AG8-AH8)*{0.03;0.1;0.2;0.25;0.3;0.35;0.45}-{0;2520;16920;31920;52920;85920;181920},0)-AI8,2),0)</f>
        <v>369</v>
      </c>
      <c r="AF8" s="78">
        <f ca="1" t="shared" si="10"/>
        <v>41231</v>
      </c>
      <c r="AG8" s="44">
        <f ca="1" t="shared" si="11"/>
        <v>41600</v>
      </c>
      <c r="AH8" s="44">
        <f ca="1" t="shared" si="12"/>
        <v>17000</v>
      </c>
      <c r="AI8" s="44">
        <f ca="1" t="shared" si="13"/>
        <v>369</v>
      </c>
    </row>
    <row r="9" ht="20.15" customHeight="1" spans="1:35">
      <c r="A9" s="26" t="s">
        <v>48</v>
      </c>
      <c r="B9" s="27" t="s">
        <v>46</v>
      </c>
      <c r="C9" s="28" t="s">
        <v>63</v>
      </c>
      <c r="D9" s="25"/>
      <c r="E9" s="25">
        <v>8000</v>
      </c>
      <c r="F9" s="25"/>
      <c r="G9" s="23">
        <f t="shared" si="0"/>
        <v>8000</v>
      </c>
      <c r="H9" s="22">
        <v>400</v>
      </c>
      <c r="I9" s="22">
        <v>200</v>
      </c>
      <c r="J9" s="22">
        <v>200</v>
      </c>
      <c r="K9" s="25">
        <v>0</v>
      </c>
      <c r="L9" s="30">
        <f t="shared" ref="L9:L12" si="15">SUM(H9:K9)</f>
        <v>800</v>
      </c>
      <c r="M9" s="42"/>
      <c r="N9" s="45"/>
      <c r="O9" s="44">
        <f t="shared" si="14"/>
        <v>8800</v>
      </c>
      <c r="P9" s="44">
        <v>5000</v>
      </c>
      <c r="Q9" s="60">
        <f t="shared" si="2"/>
        <v>640</v>
      </c>
      <c r="R9" s="61">
        <f t="shared" si="3"/>
        <v>160</v>
      </c>
      <c r="S9" s="61">
        <f t="shared" si="4"/>
        <v>40</v>
      </c>
      <c r="T9" s="61">
        <f t="shared" si="5"/>
        <v>560</v>
      </c>
      <c r="U9" s="62">
        <v>0</v>
      </c>
      <c r="V9" s="63">
        <f t="shared" si="6"/>
        <v>1400</v>
      </c>
      <c r="W9" s="64"/>
      <c r="X9" s="65"/>
      <c r="Y9" s="65"/>
      <c r="Z9" s="65"/>
      <c r="AA9" s="65"/>
      <c r="AB9" s="74"/>
      <c r="AC9" s="44">
        <f t="shared" si="8"/>
        <v>6400</v>
      </c>
      <c r="AD9" s="44">
        <f t="shared" si="9"/>
        <v>3800</v>
      </c>
      <c r="AE9" s="25">
        <f ca="1">MAX(ROUND(MAX((AG9-AH9)*{0.03;0.1;0.2;0.25;0.3;0.35;0.45}-{0;2520;16920;31920;52920;85920;181920},0)-AI9,2),0)</f>
        <v>72</v>
      </c>
      <c r="AF9" s="78">
        <f ca="1" t="shared" si="10"/>
        <v>17528</v>
      </c>
      <c r="AG9" s="44">
        <f ca="1" t="shared" si="11"/>
        <v>17600</v>
      </c>
      <c r="AH9" s="44">
        <f ca="1" t="shared" si="12"/>
        <v>12800</v>
      </c>
      <c r="AI9" s="44">
        <f ca="1" t="shared" si="13"/>
        <v>72</v>
      </c>
    </row>
    <row r="10" ht="20.15" customHeight="1" spans="1:35">
      <c r="A10" s="26" t="s">
        <v>50</v>
      </c>
      <c r="B10" s="29" t="s">
        <v>51</v>
      </c>
      <c r="C10" s="21" t="s">
        <v>64</v>
      </c>
      <c r="D10" s="22"/>
      <c r="E10" s="22">
        <v>16000</v>
      </c>
      <c r="F10" s="22"/>
      <c r="G10" s="23">
        <f t="shared" si="0"/>
        <v>16000</v>
      </c>
      <c r="H10" s="22">
        <v>400</v>
      </c>
      <c r="I10" s="22">
        <v>200</v>
      </c>
      <c r="J10" s="22">
        <v>200</v>
      </c>
      <c r="K10" s="22">
        <v>0</v>
      </c>
      <c r="L10" s="23">
        <f t="shared" si="15"/>
        <v>800</v>
      </c>
      <c r="M10" s="42"/>
      <c r="N10" s="43"/>
      <c r="O10" s="44">
        <f t="shared" si="14"/>
        <v>16800</v>
      </c>
      <c r="P10" s="44">
        <v>5000</v>
      </c>
      <c r="Q10" s="60">
        <f t="shared" si="2"/>
        <v>1280</v>
      </c>
      <c r="R10" s="61">
        <f t="shared" si="3"/>
        <v>320</v>
      </c>
      <c r="S10" s="61">
        <f t="shared" si="4"/>
        <v>80</v>
      </c>
      <c r="T10" s="61">
        <f t="shared" si="5"/>
        <v>1120</v>
      </c>
      <c r="U10" s="62">
        <v>0</v>
      </c>
      <c r="V10" s="63">
        <f t="shared" si="6"/>
        <v>2800</v>
      </c>
      <c r="W10" s="64"/>
      <c r="X10" s="65"/>
      <c r="Y10" s="65"/>
      <c r="Z10" s="65"/>
      <c r="AA10" s="65"/>
      <c r="AB10" s="74"/>
      <c r="AC10" s="44">
        <f t="shared" si="8"/>
        <v>7800</v>
      </c>
      <c r="AD10" s="44">
        <f t="shared" si="9"/>
        <v>11800</v>
      </c>
      <c r="AE10" s="25">
        <f ca="1">MAX(ROUND(MAX((AG10-AH10)*{0.03;0.1;0.2;0.25;0.3;0.35;0.45}-{0;2520;16920;31920;52920;85920;181920},0)-AI10,2),0)</f>
        <v>270</v>
      </c>
      <c r="AF10" s="78">
        <f ca="1" t="shared" si="10"/>
        <v>33330</v>
      </c>
      <c r="AG10" s="44">
        <f ca="1" t="shared" si="11"/>
        <v>33600</v>
      </c>
      <c r="AH10" s="44">
        <f ca="1" t="shared" si="12"/>
        <v>15600</v>
      </c>
      <c r="AI10" s="44">
        <f ca="1" t="shared" si="13"/>
        <v>270</v>
      </c>
    </row>
    <row r="11" ht="20.15" customHeight="1" spans="1:35">
      <c r="A11" s="26" t="s">
        <v>53</v>
      </c>
      <c r="B11" s="29" t="s">
        <v>51</v>
      </c>
      <c r="C11" s="24" t="s">
        <v>65</v>
      </c>
      <c r="D11" s="25"/>
      <c r="E11" s="25">
        <v>10000</v>
      </c>
      <c r="F11" s="25"/>
      <c r="G11" s="30">
        <f t="shared" si="0"/>
        <v>10000</v>
      </c>
      <c r="H11" s="25">
        <v>400</v>
      </c>
      <c r="I11" s="25">
        <v>200</v>
      </c>
      <c r="J11" s="25">
        <v>200</v>
      </c>
      <c r="K11" s="25">
        <v>0</v>
      </c>
      <c r="L11" s="30">
        <f t="shared" si="15"/>
        <v>800</v>
      </c>
      <c r="M11" s="42"/>
      <c r="N11" s="45"/>
      <c r="O11" s="44">
        <f t="shared" si="14"/>
        <v>10800</v>
      </c>
      <c r="P11" s="44">
        <v>5000</v>
      </c>
      <c r="Q11" s="60"/>
      <c r="R11" s="61"/>
      <c r="S11" s="61"/>
      <c r="T11" s="61">
        <f t="shared" si="5"/>
        <v>700</v>
      </c>
      <c r="U11" s="62">
        <v>0</v>
      </c>
      <c r="V11" s="63">
        <f t="shared" si="6"/>
        <v>700</v>
      </c>
      <c r="W11" s="64"/>
      <c r="X11" s="65"/>
      <c r="Y11" s="65"/>
      <c r="Z11" s="65"/>
      <c r="AA11" s="65"/>
      <c r="AB11" s="74"/>
      <c r="AC11" s="44">
        <f t="shared" si="8"/>
        <v>5700</v>
      </c>
      <c r="AD11" s="44">
        <f t="shared" si="9"/>
        <v>5800</v>
      </c>
      <c r="AE11" s="25">
        <f ca="1">MAX(ROUND(MAX((AG11-AH11)*{0.03;0.1;0.2;0.25;0.3;0.35;0.45}-{0;2520;16920;31920;52920;85920;181920},0)-AI11,2),0)</f>
        <v>153</v>
      </c>
      <c r="AF11" s="78">
        <f ca="1" t="shared" si="10"/>
        <v>21447</v>
      </c>
      <c r="AG11" s="44">
        <f ca="1" t="shared" si="11"/>
        <v>21600</v>
      </c>
      <c r="AH11" s="44">
        <f ca="1" t="shared" si="12"/>
        <v>11400</v>
      </c>
      <c r="AI11" s="44">
        <f ca="1" t="shared" si="13"/>
        <v>153</v>
      </c>
    </row>
    <row r="12" ht="20.15" customHeight="1" spans="1:35">
      <c r="A12" s="26" t="s">
        <v>55</v>
      </c>
      <c r="B12" s="29" t="s">
        <v>51</v>
      </c>
      <c r="C12" s="21" t="s">
        <v>66</v>
      </c>
      <c r="D12" s="22"/>
      <c r="E12" s="22">
        <v>10000</v>
      </c>
      <c r="F12" s="22"/>
      <c r="G12" s="30">
        <f t="shared" si="0"/>
        <v>10000</v>
      </c>
      <c r="H12" s="22">
        <v>400</v>
      </c>
      <c r="I12" s="22">
        <v>200</v>
      </c>
      <c r="J12" s="22">
        <v>200</v>
      </c>
      <c r="K12" s="22">
        <v>0</v>
      </c>
      <c r="L12" s="30">
        <f t="shared" si="15"/>
        <v>800</v>
      </c>
      <c r="M12" s="42"/>
      <c r="N12" s="45"/>
      <c r="O12" s="44">
        <f t="shared" si="14"/>
        <v>10800</v>
      </c>
      <c r="P12" s="44">
        <v>5000</v>
      </c>
      <c r="Q12" s="60">
        <f t="shared" si="2"/>
        <v>800</v>
      </c>
      <c r="R12" s="61">
        <f t="shared" si="3"/>
        <v>200</v>
      </c>
      <c r="S12" s="61">
        <f t="shared" si="4"/>
        <v>50</v>
      </c>
      <c r="T12" s="61">
        <f t="shared" si="5"/>
        <v>700</v>
      </c>
      <c r="U12" s="62">
        <v>0</v>
      </c>
      <c r="V12" s="63">
        <f t="shared" si="6"/>
        <v>1750</v>
      </c>
      <c r="W12" s="64"/>
      <c r="X12" s="65"/>
      <c r="Y12" s="65"/>
      <c r="Z12" s="65"/>
      <c r="AA12" s="65"/>
      <c r="AB12" s="74"/>
      <c r="AC12" s="44">
        <f t="shared" si="8"/>
        <v>6750</v>
      </c>
      <c r="AD12" s="44">
        <f t="shared" si="9"/>
        <v>5800</v>
      </c>
      <c r="AE12" s="25">
        <f ca="1">MAX(ROUND(MAX((AG12-AH12)*{0.03;0.1;0.2;0.25;0.3;0.35;0.45}-{0;2520;16920;31920;52920;85920;181920},0)-AI12,2),0)</f>
        <v>121.5</v>
      </c>
      <c r="AF12" s="78">
        <f ca="1" t="shared" si="10"/>
        <v>21478.5</v>
      </c>
      <c r="AG12" s="44">
        <f ca="1" t="shared" si="11"/>
        <v>21600</v>
      </c>
      <c r="AH12" s="44">
        <f ca="1" t="shared" si="12"/>
        <v>13500</v>
      </c>
      <c r="AI12" s="44">
        <f ca="1" t="shared" si="13"/>
        <v>121.5</v>
      </c>
    </row>
    <row r="13" ht="20.15" customHeight="1" spans="1:35">
      <c r="A13" s="31" t="s">
        <v>14</v>
      </c>
      <c r="B13" s="32"/>
      <c r="C13" s="32"/>
      <c r="D13" s="32"/>
      <c r="E13" s="13">
        <f t="shared" ref="E13:AI13" si="16">SUM(E5:E12)</f>
        <v>119000</v>
      </c>
      <c r="F13" s="13">
        <f t="shared" si="16"/>
        <v>5000</v>
      </c>
      <c r="G13" s="32">
        <f t="shared" si="16"/>
        <v>124000</v>
      </c>
      <c r="H13" s="13">
        <f t="shared" si="16"/>
        <v>3200</v>
      </c>
      <c r="I13" s="13">
        <f t="shared" si="16"/>
        <v>1600</v>
      </c>
      <c r="J13" s="13">
        <f t="shared" si="16"/>
        <v>1600</v>
      </c>
      <c r="K13" s="13">
        <f t="shared" si="16"/>
        <v>0</v>
      </c>
      <c r="L13" s="32">
        <f t="shared" si="16"/>
        <v>6400</v>
      </c>
      <c r="M13" s="32">
        <f t="shared" si="16"/>
        <v>0</v>
      </c>
      <c r="N13" s="32">
        <f t="shared" si="16"/>
        <v>0</v>
      </c>
      <c r="O13" s="46">
        <f t="shared" si="16"/>
        <v>130400</v>
      </c>
      <c r="P13" s="46">
        <f t="shared" si="16"/>
        <v>40000</v>
      </c>
      <c r="Q13" s="66">
        <f t="shared" si="16"/>
        <v>7920</v>
      </c>
      <c r="R13" s="13">
        <f t="shared" si="16"/>
        <v>1980</v>
      </c>
      <c r="S13" s="13">
        <f t="shared" si="16"/>
        <v>495</v>
      </c>
      <c r="T13" s="13">
        <f t="shared" si="16"/>
        <v>7630</v>
      </c>
      <c r="U13" s="13">
        <f t="shared" si="16"/>
        <v>0</v>
      </c>
      <c r="V13" s="46">
        <f t="shared" si="16"/>
        <v>18025</v>
      </c>
      <c r="W13" s="67">
        <f t="shared" si="16"/>
        <v>0</v>
      </c>
      <c r="X13" s="67">
        <f t="shared" ref="X13:AA13" si="17">SUM(X5:X12)</f>
        <v>0</v>
      </c>
      <c r="Y13" s="67">
        <f t="shared" si="17"/>
        <v>0</v>
      </c>
      <c r="Z13" s="67">
        <f t="shared" si="17"/>
        <v>0</v>
      </c>
      <c r="AA13" s="67">
        <f t="shared" si="17"/>
        <v>0</v>
      </c>
      <c r="AB13" s="74">
        <f t="shared" si="7"/>
        <v>0</v>
      </c>
      <c r="AC13" s="79">
        <f>ROUND(SUM(AC5:AC12),2)</f>
        <v>58025</v>
      </c>
      <c r="AD13" s="79">
        <f>ROUND(SUM(AD5:AD12),2)</f>
        <v>90400</v>
      </c>
      <c r="AE13" s="32">
        <f ca="1" t="shared" si="16"/>
        <v>2528.25</v>
      </c>
      <c r="AF13" s="32">
        <f ca="1" t="shared" si="16"/>
        <v>258271.75</v>
      </c>
      <c r="AG13" s="46">
        <f ca="1" t="shared" si="16"/>
        <v>260800</v>
      </c>
      <c r="AH13" s="46">
        <f ca="1" t="shared" si="16"/>
        <v>116050</v>
      </c>
      <c r="AI13" s="46">
        <f ca="1" t="shared" si="16"/>
        <v>2171.25</v>
      </c>
    </row>
  </sheetData>
  <mergeCells count="20">
    <mergeCell ref="B1:AI1"/>
    <mergeCell ref="E3:G3"/>
    <mergeCell ref="H3:L3"/>
    <mergeCell ref="W3:AA3"/>
    <mergeCell ref="A3:A4"/>
    <mergeCell ref="B3:B4"/>
    <mergeCell ref="C3:C4"/>
    <mergeCell ref="D3:D4"/>
    <mergeCell ref="M3:M4"/>
    <mergeCell ref="N3:N4"/>
    <mergeCell ref="O3:O4"/>
    <mergeCell ref="P3:P4"/>
    <mergeCell ref="AB3:AB4"/>
    <mergeCell ref="AC3:AC4"/>
    <mergeCell ref="AD3:AD4"/>
    <mergeCell ref="AE3:AE4"/>
    <mergeCell ref="AF3:AF4"/>
    <mergeCell ref="AG3:AG4"/>
    <mergeCell ref="AH3:AH4"/>
    <mergeCell ref="AI3:AI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"/>
  <sheetViews>
    <sheetView zoomScale="90" zoomScaleNormal="90" workbookViewId="0">
      <selection activeCell="J18" sqref="J18"/>
    </sheetView>
  </sheetViews>
  <sheetFormatPr defaultColWidth="9" defaultRowHeight="13.2"/>
  <cols>
    <col min="1" max="1" width="10.3703703703704" style="1" customWidth="1"/>
    <col min="2" max="2" width="12.7222222222222" style="1" customWidth="1"/>
    <col min="3" max="3" width="8.81481481481481" style="2" customWidth="1"/>
    <col min="4" max="4" width="5.53703703703704" style="1" customWidth="1"/>
    <col min="5" max="5" width="11" style="1" customWidth="1"/>
    <col min="6" max="6" width="10.3703703703704" style="1" customWidth="1"/>
    <col min="7" max="7" width="11.1851851851852" style="1" customWidth="1"/>
    <col min="8" max="10" width="9" style="1"/>
    <col min="11" max="11" width="8.72222222222222" style="1" customWidth="1"/>
    <col min="12" max="12" width="9.09259259259259" style="1" customWidth="1"/>
    <col min="13" max="13" width="7.18518518518519" style="1" customWidth="1"/>
    <col min="14" max="14" width="8.72222222222222" style="1" customWidth="1"/>
    <col min="15" max="15" width="11.1851851851852" style="1" customWidth="1"/>
    <col min="16" max="16" width="10.0925925925926" style="1" customWidth="1"/>
    <col min="17" max="18" width="9" style="1"/>
    <col min="19" max="19" width="7.90740740740741" style="1" customWidth="1"/>
    <col min="20" max="20" width="9.5462962962963" style="1" customWidth="1"/>
    <col min="21" max="21" width="7.90740740740741" style="1" customWidth="1"/>
    <col min="22" max="22" width="10.0925925925926" style="1" customWidth="1"/>
    <col min="23" max="25" width="7.90740740740741" style="1" customWidth="1"/>
    <col min="26" max="26" width="5" style="1" customWidth="1"/>
    <col min="27" max="27" width="7.90740740740741" style="1" customWidth="1"/>
    <col min="28" max="28" width="4.90740740740741" style="1" customWidth="1"/>
    <col min="29" max="29" width="10.0925925925926" style="1" customWidth="1"/>
    <col min="30" max="30" width="10.3703703703704" style="1" customWidth="1"/>
    <col min="31" max="31" width="9.09259259259259" style="1" customWidth="1"/>
    <col min="32" max="33" width="11.1851851851852" style="1" customWidth="1"/>
    <col min="34" max="34" width="10.0925925925926" style="1" customWidth="1"/>
    <col min="35" max="35" width="15" style="1" customWidth="1"/>
    <col min="36" max="16384" width="9" style="1"/>
  </cols>
  <sheetData>
    <row r="1" ht="30.75" customHeight="1" spans="1:34">
      <c r="A1" s="3" t="s">
        <v>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13.95" spans="1:34">
      <c r="A2" s="5" t="s">
        <v>1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8">
        <v>4</v>
      </c>
      <c r="AG2" s="80"/>
      <c r="AH2" s="80"/>
    </row>
    <row r="3" ht="20.15" customHeight="1" spans="1:35">
      <c r="A3" s="8" t="s">
        <v>2</v>
      </c>
      <c r="B3" s="9" t="s">
        <v>3</v>
      </c>
      <c r="C3" s="10" t="s">
        <v>4</v>
      </c>
      <c r="D3" s="9" t="s">
        <v>5</v>
      </c>
      <c r="E3" s="9" t="s">
        <v>6</v>
      </c>
      <c r="F3" s="9"/>
      <c r="G3" s="9"/>
      <c r="H3" s="9" t="s">
        <v>7</v>
      </c>
      <c r="I3" s="9"/>
      <c r="J3" s="9"/>
      <c r="K3" s="9"/>
      <c r="L3" s="9"/>
      <c r="M3" s="9" t="s">
        <v>8</v>
      </c>
      <c r="N3" s="33" t="s">
        <v>9</v>
      </c>
      <c r="O3" s="34" t="s">
        <v>10</v>
      </c>
      <c r="P3" s="35" t="s">
        <v>11</v>
      </c>
      <c r="Q3" s="47" t="s">
        <v>12</v>
      </c>
      <c r="R3" s="48"/>
      <c r="S3" s="49"/>
      <c r="T3" s="50"/>
      <c r="U3" s="50"/>
      <c r="V3" s="50"/>
      <c r="W3" s="51" t="s">
        <v>13</v>
      </c>
      <c r="X3" s="52"/>
      <c r="Y3" s="52"/>
      <c r="Z3" s="52"/>
      <c r="AA3" s="52"/>
      <c r="AB3" s="69" t="s">
        <v>14</v>
      </c>
      <c r="AC3" s="35" t="s">
        <v>15</v>
      </c>
      <c r="AD3" s="35" t="s">
        <v>16</v>
      </c>
      <c r="AE3" s="9" t="s">
        <v>17</v>
      </c>
      <c r="AF3" s="70" t="s">
        <v>18</v>
      </c>
      <c r="AG3" s="35" t="s">
        <v>19</v>
      </c>
      <c r="AH3" s="35" t="s">
        <v>20</v>
      </c>
      <c r="AI3" s="35" t="str">
        <f>"前"&amp;$AF$2-1&amp;"个月个税累计"</f>
        <v>前3个月个税累计</v>
      </c>
    </row>
    <row r="4" ht="20.15" customHeight="1" spans="1:35">
      <c r="A4" s="11"/>
      <c r="B4" s="12"/>
      <c r="C4" s="13"/>
      <c r="D4" s="12"/>
      <c r="E4" s="12" t="s">
        <v>21</v>
      </c>
      <c r="F4" s="12" t="s">
        <v>22</v>
      </c>
      <c r="G4" s="12" t="s">
        <v>14</v>
      </c>
      <c r="H4" s="13" t="s">
        <v>23</v>
      </c>
      <c r="I4" s="13" t="s">
        <v>24</v>
      </c>
      <c r="J4" s="13" t="s">
        <v>25</v>
      </c>
      <c r="K4" s="13" t="s">
        <v>26</v>
      </c>
      <c r="L4" s="13" t="s">
        <v>14</v>
      </c>
      <c r="M4" s="36"/>
      <c r="N4" s="37"/>
      <c r="O4" s="38"/>
      <c r="P4" s="39"/>
      <c r="Q4" s="53" t="s">
        <v>27</v>
      </c>
      <c r="R4" s="53" t="s">
        <v>28</v>
      </c>
      <c r="S4" s="54" t="s">
        <v>29</v>
      </c>
      <c r="T4" s="55" t="s">
        <v>30</v>
      </c>
      <c r="U4" s="56" t="s">
        <v>31</v>
      </c>
      <c r="V4" s="57" t="s">
        <v>14</v>
      </c>
      <c r="W4" s="58" t="s">
        <v>32</v>
      </c>
      <c r="X4" s="59" t="s">
        <v>33</v>
      </c>
      <c r="Y4" s="59" t="s">
        <v>34</v>
      </c>
      <c r="Z4" s="59" t="s">
        <v>35</v>
      </c>
      <c r="AA4" s="59" t="s">
        <v>36</v>
      </c>
      <c r="AB4" s="71"/>
      <c r="AC4" s="72"/>
      <c r="AD4" s="39"/>
      <c r="AE4" s="12"/>
      <c r="AF4" s="73"/>
      <c r="AG4" s="72"/>
      <c r="AH4" s="72"/>
      <c r="AI4" s="72"/>
    </row>
    <row r="5" ht="20.15" customHeight="1" spans="1:35">
      <c r="A5" s="14" t="s">
        <v>37</v>
      </c>
      <c r="B5" s="15" t="s">
        <v>38</v>
      </c>
      <c r="C5" s="16" t="s">
        <v>59</v>
      </c>
      <c r="D5" s="17"/>
      <c r="E5" s="17">
        <v>10000</v>
      </c>
      <c r="F5" s="17">
        <v>5000</v>
      </c>
      <c r="G5" s="18">
        <f t="shared" ref="G5:G12" si="0">E5+F5</f>
        <v>15000</v>
      </c>
      <c r="H5" s="17">
        <v>400</v>
      </c>
      <c r="I5" s="17">
        <v>200</v>
      </c>
      <c r="J5" s="17">
        <v>200</v>
      </c>
      <c r="K5" s="17">
        <v>0</v>
      </c>
      <c r="L5" s="18">
        <f t="shared" ref="L5:L12" si="1">SUM(H5:K5)</f>
        <v>800</v>
      </c>
      <c r="M5" s="40"/>
      <c r="N5" s="41"/>
      <c r="O5" s="35">
        <f t="shared" ref="O5:O12" si="2">ROUND(G5+L5+M5-N5,2)</f>
        <v>15800</v>
      </c>
      <c r="P5" s="35">
        <v>5000</v>
      </c>
      <c r="Q5" s="60"/>
      <c r="R5" s="61"/>
      <c r="S5" s="61"/>
      <c r="T5" s="61"/>
      <c r="U5" s="62">
        <v>0</v>
      </c>
      <c r="V5" s="63">
        <f t="shared" ref="V5:V12" si="3">ROUND(SUM(Q5:U5),2)</f>
        <v>0</v>
      </c>
      <c r="W5" s="64"/>
      <c r="X5" s="65"/>
      <c r="Y5" s="65"/>
      <c r="Z5" s="65"/>
      <c r="AA5" s="65"/>
      <c r="AB5" s="74">
        <f t="shared" ref="AB5:AB8" si="4">ROUND(SUM(W5:AA5),2)</f>
        <v>0</v>
      </c>
      <c r="AC5" s="35">
        <f t="shared" ref="AC5:AC12" si="5">ROUND(P5+V5+AB5,2)</f>
        <v>5000</v>
      </c>
      <c r="AD5" s="35">
        <f t="shared" ref="AD5:AD12" si="6">ROUND(O5-P5-AB5,2)</f>
        <v>10800</v>
      </c>
      <c r="AE5" s="17">
        <f ca="1">MAX(ROUND(MAX((AG5-AH5)*{0.03;0.1;0.2;0.25;0.3;0.35;0.45}-{0;2520;16920;31920;52920;85920;181920},0)-AI5,2),0)</f>
        <v>324</v>
      </c>
      <c r="AF5" s="75">
        <f ca="1" t="shared" ref="AF5:AF12" si="7">ROUND(AG5-AE5,2)</f>
        <v>47076</v>
      </c>
      <c r="AG5" s="35">
        <f ca="1">ROUND(SUMPRODUCT(SUMIF(INDIRECT(ROW(INDIRECT("1:"&amp;$AF$2))&amp;"月!C:C"),$C5,INDIRECT(ROW(INDIRECT("1:"&amp;$AF$2))&amp;"月!O:O"))),2)</f>
        <v>47400</v>
      </c>
      <c r="AH5" s="35">
        <f ca="1">ROUND(SUMPRODUCT(SUMIF(INDIRECT(ROW(INDIRECT("1:"&amp;$AF$2))&amp;"月!C:C"),$C5,INDIRECT(ROW(INDIRECT("1:"&amp;$AF$2))&amp;"月!AC:AC"))),2)</f>
        <v>15000</v>
      </c>
      <c r="AI5" s="35">
        <f ca="1">ROUND(IF($AF$2=1,0,SUMPRODUCT(SUMIF(INDIRECT(ROW(INDIRECT("1:"&amp;$AF$2-1))&amp;"月!C:C"),$C5,INDIRECT(ROW(INDIRECT("1:"&amp;$AF$2-1))&amp;"月!AE:AE")))),2)</f>
        <v>648</v>
      </c>
    </row>
    <row r="6" ht="20.15" customHeight="1" spans="1:35">
      <c r="A6" s="19" t="s">
        <v>40</v>
      </c>
      <c r="B6" s="20" t="s">
        <v>41</v>
      </c>
      <c r="C6" s="21" t="s">
        <v>60</v>
      </c>
      <c r="D6" s="22"/>
      <c r="E6" s="22">
        <v>15000</v>
      </c>
      <c r="F6" s="22"/>
      <c r="G6" s="23">
        <f t="shared" si="0"/>
        <v>15000</v>
      </c>
      <c r="H6" s="22">
        <v>400</v>
      </c>
      <c r="I6" s="22">
        <v>200</v>
      </c>
      <c r="J6" s="22">
        <v>200</v>
      </c>
      <c r="K6" s="22">
        <v>0</v>
      </c>
      <c r="L6" s="23">
        <f t="shared" si="1"/>
        <v>800</v>
      </c>
      <c r="M6" s="42"/>
      <c r="N6" s="43"/>
      <c r="O6" s="44">
        <f t="shared" si="2"/>
        <v>15800</v>
      </c>
      <c r="P6" s="44">
        <v>5000</v>
      </c>
      <c r="Q6" s="60">
        <f t="shared" ref="Q6:Q10" si="8">ROUNDUP(E6*0.08,1)</f>
        <v>1200</v>
      </c>
      <c r="R6" s="61">
        <f t="shared" ref="R6:R10" si="9">ROUNDUP(E6*0.02,1)</f>
        <v>300</v>
      </c>
      <c r="S6" s="61">
        <f t="shared" ref="S6:S10" si="10">ROUNDUP(E6*0.005,2)</f>
        <v>75</v>
      </c>
      <c r="T6" s="61">
        <f t="shared" ref="T6:T12" si="11">ROUND(E6*0.07,0)</f>
        <v>1050</v>
      </c>
      <c r="U6" s="62">
        <v>0</v>
      </c>
      <c r="V6" s="63">
        <f t="shared" si="3"/>
        <v>2625</v>
      </c>
      <c r="W6" s="64"/>
      <c r="X6" s="65"/>
      <c r="Y6" s="65"/>
      <c r="Z6" s="65"/>
      <c r="AA6" s="65"/>
      <c r="AB6" s="74">
        <f t="shared" si="4"/>
        <v>0</v>
      </c>
      <c r="AC6" s="76">
        <f t="shared" si="5"/>
        <v>7625</v>
      </c>
      <c r="AD6" s="44">
        <f t="shared" si="6"/>
        <v>10800</v>
      </c>
      <c r="AE6" s="25">
        <f ca="1">MAX(ROUND(MAX((AG6-AH6)*{0.03;0.1;0.2;0.25;0.3;0.35;0.45}-{0;2520;16920;31920;52920;85920;181920},0)-AI6,2),0)</f>
        <v>245.25</v>
      </c>
      <c r="AF6" s="77">
        <f ca="1" t="shared" si="7"/>
        <v>47154.75</v>
      </c>
      <c r="AG6" s="76">
        <f ca="1">ROUND(SUMPRODUCT(SUMIF(INDIRECT(ROW(INDIRECT("1:"&amp;$AF$2))&amp;"月!C:C"),$C6,INDIRECT(ROW(INDIRECT("1:"&amp;$AF$2))&amp;"月!O:O"))),2)</f>
        <v>47400</v>
      </c>
      <c r="AH6" s="76">
        <f ca="1">ROUND(SUMPRODUCT(SUMIF(INDIRECT(ROW(INDIRECT("1:"&amp;$AF$2))&amp;"月!C:C"),$C6,INDIRECT(ROW(INDIRECT("1:"&amp;$AF$2))&amp;"月!AC:AC"))),2)</f>
        <v>22875</v>
      </c>
      <c r="AI6" s="76">
        <f ca="1">ROUND(IF($AF$2=1,0,SUMPRODUCT(SUMIF(INDIRECT(ROW(INDIRECT("1:"&amp;$AF$2-1))&amp;"月!C:C"),$C6,INDIRECT(ROW(INDIRECT("1:"&amp;$AF$2-1))&amp;"月!AE:AE")))),2)</f>
        <v>490.5</v>
      </c>
    </row>
    <row r="7" ht="20.15" customHeight="1" spans="1:35">
      <c r="A7" s="19" t="s">
        <v>43</v>
      </c>
      <c r="B7" s="20" t="s">
        <v>41</v>
      </c>
      <c r="C7" s="24" t="s">
        <v>61</v>
      </c>
      <c r="D7" s="25"/>
      <c r="E7" s="25">
        <v>30000</v>
      </c>
      <c r="F7" s="25"/>
      <c r="G7" s="23">
        <f t="shared" si="0"/>
        <v>30000</v>
      </c>
      <c r="H7" s="22">
        <v>400</v>
      </c>
      <c r="I7" s="22">
        <v>200</v>
      </c>
      <c r="J7" s="22">
        <v>200</v>
      </c>
      <c r="K7" s="25">
        <v>0</v>
      </c>
      <c r="L7" s="30">
        <f t="shared" si="1"/>
        <v>800</v>
      </c>
      <c r="M7" s="42"/>
      <c r="N7" s="45"/>
      <c r="O7" s="44">
        <f t="shared" si="2"/>
        <v>30800</v>
      </c>
      <c r="P7" s="44">
        <v>5000</v>
      </c>
      <c r="Q7" s="60">
        <f t="shared" si="8"/>
        <v>2400</v>
      </c>
      <c r="R7" s="61">
        <f t="shared" si="9"/>
        <v>600</v>
      </c>
      <c r="S7" s="61">
        <f t="shared" si="10"/>
        <v>150</v>
      </c>
      <c r="T7" s="61">
        <f t="shared" si="11"/>
        <v>2100</v>
      </c>
      <c r="U7" s="62">
        <v>0</v>
      </c>
      <c r="V7" s="63">
        <f t="shared" si="3"/>
        <v>5250</v>
      </c>
      <c r="W7" s="64"/>
      <c r="X7" s="65"/>
      <c r="Y7" s="65"/>
      <c r="Z7" s="65"/>
      <c r="AA7" s="65"/>
      <c r="AB7" s="74">
        <f t="shared" si="4"/>
        <v>0</v>
      </c>
      <c r="AC7" s="44">
        <f t="shared" si="5"/>
        <v>10250</v>
      </c>
      <c r="AD7" s="44">
        <f t="shared" si="6"/>
        <v>25800</v>
      </c>
      <c r="AE7" s="25">
        <f ca="1">MAX(ROUND(MAX((AG7-AH7)*{0.03;0.1;0.2;0.25;0.3;0.35;0.45}-{0;2520;16920;31920;52920;85920;181920},0)-AI7,2),0)</f>
        <v>2055</v>
      </c>
      <c r="AF7" s="78">
        <f ca="1" t="shared" si="7"/>
        <v>90345</v>
      </c>
      <c r="AG7" s="44">
        <f ca="1">ROUND(SUMPRODUCT(SUMIF(INDIRECT(ROW(INDIRECT("1:"&amp;$AF$2))&amp;"月!C:C"),$C7,INDIRECT(ROW(INDIRECT("1:"&amp;$AF$2))&amp;"月!O:O"))),2)</f>
        <v>92400</v>
      </c>
      <c r="AH7" s="44">
        <f ca="1">ROUND(SUMPRODUCT(SUMIF(INDIRECT(ROW(INDIRECT("1:"&amp;$AF$2))&amp;"月!C:C"),$C7,INDIRECT(ROW(INDIRECT("1:"&amp;$AF$2))&amp;"月!AC:AC"))),2)</f>
        <v>30750</v>
      </c>
      <c r="AI7" s="44">
        <f ca="1">ROUND(IF($AF$2=1,0,SUMPRODUCT(SUMIF(INDIRECT(ROW(INDIRECT("1:"&amp;$AF$2-1))&amp;"月!C:C"),$C7,INDIRECT(ROW(INDIRECT("1:"&amp;$AF$2-1))&amp;"月!AE:AE")))),2)</f>
        <v>1590</v>
      </c>
    </row>
    <row r="8" ht="20.15" customHeight="1" spans="1:35">
      <c r="A8" s="26" t="s">
        <v>45</v>
      </c>
      <c r="B8" s="27" t="s">
        <v>46</v>
      </c>
      <c r="C8" s="28" t="s">
        <v>62</v>
      </c>
      <c r="D8" s="25"/>
      <c r="E8" s="25">
        <v>20000</v>
      </c>
      <c r="F8" s="25"/>
      <c r="G8" s="23">
        <f t="shared" si="0"/>
        <v>20000</v>
      </c>
      <c r="H8" s="22">
        <v>400</v>
      </c>
      <c r="I8" s="22">
        <v>200</v>
      </c>
      <c r="J8" s="22">
        <v>200</v>
      </c>
      <c r="K8" s="25">
        <v>0</v>
      </c>
      <c r="L8" s="30">
        <f t="shared" si="1"/>
        <v>800</v>
      </c>
      <c r="M8" s="42"/>
      <c r="N8" s="45"/>
      <c r="O8" s="44">
        <f t="shared" si="2"/>
        <v>20800</v>
      </c>
      <c r="P8" s="44">
        <v>5000</v>
      </c>
      <c r="Q8" s="60">
        <f t="shared" si="8"/>
        <v>1600</v>
      </c>
      <c r="R8" s="61">
        <f t="shared" si="9"/>
        <v>400</v>
      </c>
      <c r="S8" s="61">
        <f t="shared" si="10"/>
        <v>100</v>
      </c>
      <c r="T8" s="61">
        <f t="shared" si="11"/>
        <v>1400</v>
      </c>
      <c r="U8" s="62">
        <v>0</v>
      </c>
      <c r="V8" s="63">
        <f t="shared" si="3"/>
        <v>3500</v>
      </c>
      <c r="W8" s="64"/>
      <c r="X8" s="65"/>
      <c r="Y8" s="65"/>
      <c r="Z8" s="65"/>
      <c r="AA8" s="65"/>
      <c r="AB8" s="74">
        <f t="shared" si="4"/>
        <v>0</v>
      </c>
      <c r="AC8" s="44">
        <f t="shared" si="5"/>
        <v>8500</v>
      </c>
      <c r="AD8" s="44">
        <f t="shared" si="6"/>
        <v>15800</v>
      </c>
      <c r="AE8" s="25">
        <f ca="1">MAX(ROUND(MAX((AG8-AH8)*{0.03;0.1;0.2;0.25;0.3;0.35;0.45}-{0;2520;16920;31920;52920;85920;181920},0)-AI8,2),0)</f>
        <v>432</v>
      </c>
      <c r="AF8" s="78">
        <f ca="1" t="shared" si="7"/>
        <v>61968</v>
      </c>
      <c r="AG8" s="44">
        <f ca="1">ROUND(SUMPRODUCT(SUMIF(INDIRECT(ROW(INDIRECT("1:"&amp;$AF$2))&amp;"月!C:C"),$C8,INDIRECT(ROW(INDIRECT("1:"&amp;$AF$2))&amp;"月!O:O"))),2)</f>
        <v>62400</v>
      </c>
      <c r="AH8" s="44">
        <f ca="1">ROUND(SUMPRODUCT(SUMIF(INDIRECT(ROW(INDIRECT("1:"&amp;$AF$2))&amp;"月!C:C"),$C8,INDIRECT(ROW(INDIRECT("1:"&amp;$AF$2))&amp;"月!AC:AC"))),2)</f>
        <v>25500</v>
      </c>
      <c r="AI8" s="44">
        <f ca="1">ROUND(IF($AF$2=1,0,SUMPRODUCT(SUMIF(INDIRECT(ROW(INDIRECT("1:"&amp;$AF$2-1))&amp;"月!C:C"),$C8,INDIRECT(ROW(INDIRECT("1:"&amp;$AF$2-1))&amp;"月!AE:AE")))),2)</f>
        <v>738</v>
      </c>
    </row>
    <row r="9" ht="20.15" customHeight="1" spans="1:35">
      <c r="A9" s="26" t="s">
        <v>48</v>
      </c>
      <c r="B9" s="27" t="s">
        <v>46</v>
      </c>
      <c r="C9" s="28" t="s">
        <v>63</v>
      </c>
      <c r="D9" s="25"/>
      <c r="E9" s="25">
        <v>8000</v>
      </c>
      <c r="F9" s="25"/>
      <c r="G9" s="23">
        <f t="shared" si="0"/>
        <v>8000</v>
      </c>
      <c r="H9" s="22">
        <v>400</v>
      </c>
      <c r="I9" s="22">
        <v>200</v>
      </c>
      <c r="J9" s="22">
        <v>200</v>
      </c>
      <c r="K9" s="25">
        <v>0</v>
      </c>
      <c r="L9" s="30">
        <f t="shared" si="1"/>
        <v>800</v>
      </c>
      <c r="M9" s="42"/>
      <c r="N9" s="45"/>
      <c r="O9" s="44">
        <f t="shared" si="2"/>
        <v>8800</v>
      </c>
      <c r="P9" s="44">
        <v>5000</v>
      </c>
      <c r="Q9" s="60">
        <f t="shared" si="8"/>
        <v>640</v>
      </c>
      <c r="R9" s="61">
        <f t="shared" si="9"/>
        <v>160</v>
      </c>
      <c r="S9" s="61">
        <f t="shared" si="10"/>
        <v>40</v>
      </c>
      <c r="T9" s="61">
        <f t="shared" si="11"/>
        <v>560</v>
      </c>
      <c r="U9" s="62">
        <v>0</v>
      </c>
      <c r="V9" s="63">
        <f t="shared" si="3"/>
        <v>1400</v>
      </c>
      <c r="W9" s="64"/>
      <c r="X9" s="65"/>
      <c r="Y9" s="65"/>
      <c r="Z9" s="65"/>
      <c r="AA9" s="65"/>
      <c r="AB9" s="74"/>
      <c r="AC9" s="44">
        <f t="shared" si="5"/>
        <v>6400</v>
      </c>
      <c r="AD9" s="44">
        <f t="shared" si="6"/>
        <v>3800</v>
      </c>
      <c r="AE9" s="25">
        <f ca="1">MAX(ROUND(MAX((AG9-AH9)*{0.03;0.1;0.2;0.25;0.3;0.35;0.45}-{0;2520;16920;31920;52920;85920;181920},0)-AI9,2),0)</f>
        <v>72</v>
      </c>
      <c r="AF9" s="78">
        <f ca="1" t="shared" si="7"/>
        <v>26328</v>
      </c>
      <c r="AG9" s="44">
        <f ca="1">ROUND(SUMPRODUCT(SUMIF(INDIRECT(ROW(INDIRECT("1:"&amp;$AF$2))&amp;"月!C:C"),$C9,INDIRECT(ROW(INDIRECT("1:"&amp;$AF$2))&amp;"月!O:O"))),2)</f>
        <v>26400</v>
      </c>
      <c r="AH9" s="44">
        <f ca="1">ROUND(SUMPRODUCT(SUMIF(INDIRECT(ROW(INDIRECT("1:"&amp;$AF$2))&amp;"月!C:C"),$C9,INDIRECT(ROW(INDIRECT("1:"&amp;$AF$2))&amp;"月!AC:AC"))),2)</f>
        <v>19200</v>
      </c>
      <c r="AI9" s="44">
        <f ca="1">ROUND(IF($AF$2=1,0,SUMPRODUCT(SUMIF(INDIRECT(ROW(INDIRECT("1:"&amp;$AF$2-1))&amp;"月!C:C"),$C9,INDIRECT(ROW(INDIRECT("1:"&amp;$AF$2-1))&amp;"月!AE:AE")))),2)</f>
        <v>144</v>
      </c>
    </row>
    <row r="10" ht="20.15" customHeight="1" spans="1:35">
      <c r="A10" s="26" t="s">
        <v>50</v>
      </c>
      <c r="B10" s="29" t="s">
        <v>51</v>
      </c>
      <c r="C10" s="21" t="s">
        <v>64</v>
      </c>
      <c r="D10" s="22"/>
      <c r="E10" s="22">
        <v>16000</v>
      </c>
      <c r="F10" s="22"/>
      <c r="G10" s="23">
        <f t="shared" si="0"/>
        <v>16000</v>
      </c>
      <c r="H10" s="22">
        <v>400</v>
      </c>
      <c r="I10" s="22">
        <v>200</v>
      </c>
      <c r="J10" s="22">
        <v>200</v>
      </c>
      <c r="K10" s="22">
        <v>0</v>
      </c>
      <c r="L10" s="23">
        <f t="shared" si="1"/>
        <v>800</v>
      </c>
      <c r="M10" s="42"/>
      <c r="N10" s="43"/>
      <c r="O10" s="44">
        <f t="shared" si="2"/>
        <v>16800</v>
      </c>
      <c r="P10" s="44">
        <v>5000</v>
      </c>
      <c r="Q10" s="60">
        <f t="shared" si="8"/>
        <v>1280</v>
      </c>
      <c r="R10" s="61">
        <f t="shared" si="9"/>
        <v>320</v>
      </c>
      <c r="S10" s="61">
        <f t="shared" si="10"/>
        <v>80</v>
      </c>
      <c r="T10" s="61">
        <f t="shared" si="11"/>
        <v>1120</v>
      </c>
      <c r="U10" s="62">
        <v>0</v>
      </c>
      <c r="V10" s="63">
        <f t="shared" si="3"/>
        <v>2800</v>
      </c>
      <c r="W10" s="64"/>
      <c r="X10" s="65"/>
      <c r="Y10" s="65"/>
      <c r="Z10" s="65"/>
      <c r="AA10" s="65"/>
      <c r="AB10" s="74"/>
      <c r="AC10" s="44">
        <f t="shared" si="5"/>
        <v>7800</v>
      </c>
      <c r="AD10" s="44">
        <f t="shared" si="6"/>
        <v>11800</v>
      </c>
      <c r="AE10" s="25">
        <f ca="1">MAX(ROUND(MAX((AG10-AH10)*{0.03;0.1;0.2;0.25;0.3;0.35;0.45}-{0;2520;16920;31920;52920;85920;181920},0)-AI10,2),0)</f>
        <v>270</v>
      </c>
      <c r="AF10" s="78">
        <f ca="1" t="shared" si="7"/>
        <v>50130</v>
      </c>
      <c r="AG10" s="44">
        <f ca="1">ROUND(SUMPRODUCT(SUMIF(INDIRECT(ROW(INDIRECT("1:"&amp;$AF$2))&amp;"月!C:C"),$C10,INDIRECT(ROW(INDIRECT("1:"&amp;$AF$2))&amp;"月!O:O"))),2)</f>
        <v>50400</v>
      </c>
      <c r="AH10" s="44">
        <f ca="1">ROUND(SUMPRODUCT(SUMIF(INDIRECT(ROW(INDIRECT("1:"&amp;$AF$2))&amp;"月!C:C"),$C10,INDIRECT(ROW(INDIRECT("1:"&amp;$AF$2))&amp;"月!AC:AC"))),2)</f>
        <v>23400</v>
      </c>
      <c r="AI10" s="44">
        <f ca="1">ROUND(IF($AF$2=1,0,SUMPRODUCT(SUMIF(INDIRECT(ROW(INDIRECT("1:"&amp;$AF$2-1))&amp;"月!C:C"),$C10,INDIRECT(ROW(INDIRECT("1:"&amp;$AF$2-1))&amp;"月!AE:AE")))),2)</f>
        <v>540</v>
      </c>
    </row>
    <row r="11" ht="20.15" customHeight="1" spans="1:35">
      <c r="A11" s="26" t="s">
        <v>53</v>
      </c>
      <c r="B11" s="29" t="s">
        <v>51</v>
      </c>
      <c r="C11" s="24" t="s">
        <v>65</v>
      </c>
      <c r="D11" s="25"/>
      <c r="E11" s="25">
        <v>10000</v>
      </c>
      <c r="F11" s="25"/>
      <c r="G11" s="30">
        <f t="shared" si="0"/>
        <v>10000</v>
      </c>
      <c r="H11" s="25">
        <v>400</v>
      </c>
      <c r="I11" s="25">
        <v>200</v>
      </c>
      <c r="J11" s="25">
        <v>200</v>
      </c>
      <c r="K11" s="25">
        <v>0</v>
      </c>
      <c r="L11" s="30">
        <f t="shared" si="1"/>
        <v>800</v>
      </c>
      <c r="M11" s="42"/>
      <c r="N11" s="45"/>
      <c r="O11" s="44">
        <f t="shared" si="2"/>
        <v>10800</v>
      </c>
      <c r="P11" s="44">
        <v>5000</v>
      </c>
      <c r="Q11" s="60"/>
      <c r="R11" s="61"/>
      <c r="S11" s="61"/>
      <c r="T11" s="61">
        <f t="shared" si="11"/>
        <v>700</v>
      </c>
      <c r="U11" s="62">
        <v>0</v>
      </c>
      <c r="V11" s="63">
        <f t="shared" si="3"/>
        <v>700</v>
      </c>
      <c r="W11" s="64"/>
      <c r="X11" s="65"/>
      <c r="Y11" s="65"/>
      <c r="Z11" s="65"/>
      <c r="AA11" s="65"/>
      <c r="AB11" s="74"/>
      <c r="AC11" s="44">
        <f t="shared" si="5"/>
        <v>5700</v>
      </c>
      <c r="AD11" s="44">
        <f t="shared" si="6"/>
        <v>5800</v>
      </c>
      <c r="AE11" s="25">
        <f ca="1">MAX(ROUND(MAX((AG11-AH11)*{0.03;0.1;0.2;0.25;0.3;0.35;0.45}-{0;2520;16920;31920;52920;85920;181920},0)-AI11,2),0)</f>
        <v>153</v>
      </c>
      <c r="AF11" s="78">
        <f ca="1" t="shared" si="7"/>
        <v>32247</v>
      </c>
      <c r="AG11" s="44">
        <f ca="1">ROUND(SUMPRODUCT(SUMIF(INDIRECT(ROW(INDIRECT("1:"&amp;$AF$2))&amp;"月!C:C"),$C11,INDIRECT(ROW(INDIRECT("1:"&amp;$AF$2))&amp;"月!O:O"))),2)</f>
        <v>32400</v>
      </c>
      <c r="AH11" s="44">
        <f ca="1">ROUND(SUMPRODUCT(SUMIF(INDIRECT(ROW(INDIRECT("1:"&amp;$AF$2))&amp;"月!C:C"),$C11,INDIRECT(ROW(INDIRECT("1:"&amp;$AF$2))&amp;"月!AC:AC"))),2)</f>
        <v>17100</v>
      </c>
      <c r="AI11" s="44">
        <f ca="1">ROUND(IF($AF$2=1,0,SUMPRODUCT(SUMIF(INDIRECT(ROW(INDIRECT("1:"&amp;$AF$2-1))&amp;"月!C:C"),$C11,INDIRECT(ROW(INDIRECT("1:"&amp;$AF$2-1))&amp;"月!AE:AE")))),2)</f>
        <v>306</v>
      </c>
    </row>
    <row r="12" ht="20.15" customHeight="1" spans="1:35">
      <c r="A12" s="26" t="s">
        <v>55</v>
      </c>
      <c r="B12" s="29" t="s">
        <v>51</v>
      </c>
      <c r="C12" s="21" t="s">
        <v>66</v>
      </c>
      <c r="D12" s="22"/>
      <c r="E12" s="22">
        <v>10000</v>
      </c>
      <c r="F12" s="22"/>
      <c r="G12" s="30">
        <f t="shared" si="0"/>
        <v>10000</v>
      </c>
      <c r="H12" s="22">
        <v>400</v>
      </c>
      <c r="I12" s="22">
        <v>200</v>
      </c>
      <c r="J12" s="22">
        <v>200</v>
      </c>
      <c r="K12" s="22">
        <v>0</v>
      </c>
      <c r="L12" s="30">
        <f t="shared" si="1"/>
        <v>800</v>
      </c>
      <c r="M12" s="42"/>
      <c r="N12" s="45"/>
      <c r="O12" s="44">
        <f t="shared" si="2"/>
        <v>10800</v>
      </c>
      <c r="P12" s="44">
        <v>5000</v>
      </c>
      <c r="Q12" s="60">
        <f>ROUNDUP(E12*0.08,1)</f>
        <v>800</v>
      </c>
      <c r="R12" s="61">
        <f>ROUNDUP(E12*0.02,1)</f>
        <v>200</v>
      </c>
      <c r="S12" s="61">
        <f>ROUNDUP(E12*0.005,2)</f>
        <v>50</v>
      </c>
      <c r="T12" s="61">
        <f t="shared" si="11"/>
        <v>700</v>
      </c>
      <c r="U12" s="62">
        <v>0</v>
      </c>
      <c r="V12" s="63">
        <f t="shared" si="3"/>
        <v>1750</v>
      </c>
      <c r="W12" s="64"/>
      <c r="X12" s="65"/>
      <c r="Y12" s="65"/>
      <c r="Z12" s="65"/>
      <c r="AA12" s="65"/>
      <c r="AB12" s="74"/>
      <c r="AC12" s="44">
        <f t="shared" si="5"/>
        <v>6750</v>
      </c>
      <c r="AD12" s="44">
        <f t="shared" si="6"/>
        <v>5800</v>
      </c>
      <c r="AE12" s="25">
        <f ca="1">MAX(ROUND(MAX((AG12-AH12)*{0.03;0.1;0.2;0.25;0.3;0.35;0.45}-{0;2520;16920;31920;52920;85920;181920},0)-AI12,2),0)</f>
        <v>121.5</v>
      </c>
      <c r="AF12" s="78">
        <f ca="1" t="shared" si="7"/>
        <v>32278.5</v>
      </c>
      <c r="AG12" s="44">
        <f ca="1">ROUND(SUMPRODUCT(SUMIF(INDIRECT(ROW(INDIRECT("1:"&amp;$AF$2))&amp;"月!C:C"),$C12,INDIRECT(ROW(INDIRECT("1:"&amp;$AF$2))&amp;"月!O:O"))),2)</f>
        <v>32400</v>
      </c>
      <c r="AH12" s="44">
        <f ca="1">ROUND(SUMPRODUCT(SUMIF(INDIRECT(ROW(INDIRECT("1:"&amp;$AF$2))&amp;"月!C:C"),$C12,INDIRECT(ROW(INDIRECT("1:"&amp;$AF$2))&amp;"月!AC:AC"))),2)</f>
        <v>20250</v>
      </c>
      <c r="AI12" s="44">
        <f ca="1">ROUND(IF($AF$2=1,0,SUMPRODUCT(SUMIF(INDIRECT(ROW(INDIRECT("1:"&amp;$AF$2-1))&amp;"月!C:C"),$C12,INDIRECT(ROW(INDIRECT("1:"&amp;$AF$2-1))&amp;"月!AE:AE")))),2)</f>
        <v>243</v>
      </c>
    </row>
    <row r="13" ht="20.15" customHeight="1" spans="1:35">
      <c r="A13" s="31" t="s">
        <v>14</v>
      </c>
      <c r="B13" s="32"/>
      <c r="C13" s="32"/>
      <c r="D13" s="32"/>
      <c r="E13" s="13">
        <f t="shared" ref="E13:AA13" si="12">SUM(E5:E12)</f>
        <v>119000</v>
      </c>
      <c r="F13" s="13">
        <f t="shared" si="12"/>
        <v>5000</v>
      </c>
      <c r="G13" s="32">
        <f t="shared" si="12"/>
        <v>124000</v>
      </c>
      <c r="H13" s="13">
        <f t="shared" si="12"/>
        <v>3200</v>
      </c>
      <c r="I13" s="13">
        <f t="shared" si="12"/>
        <v>1600</v>
      </c>
      <c r="J13" s="13">
        <f t="shared" si="12"/>
        <v>1600</v>
      </c>
      <c r="K13" s="13">
        <f t="shared" si="12"/>
        <v>0</v>
      </c>
      <c r="L13" s="32">
        <f t="shared" si="12"/>
        <v>6400</v>
      </c>
      <c r="M13" s="32">
        <f t="shared" si="12"/>
        <v>0</v>
      </c>
      <c r="N13" s="32">
        <f t="shared" si="12"/>
        <v>0</v>
      </c>
      <c r="O13" s="46">
        <f t="shared" si="12"/>
        <v>130400</v>
      </c>
      <c r="P13" s="46">
        <f t="shared" si="12"/>
        <v>40000</v>
      </c>
      <c r="Q13" s="66">
        <f t="shared" si="12"/>
        <v>7920</v>
      </c>
      <c r="R13" s="13">
        <f t="shared" si="12"/>
        <v>1980</v>
      </c>
      <c r="S13" s="13">
        <f t="shared" si="12"/>
        <v>495</v>
      </c>
      <c r="T13" s="13">
        <f t="shared" si="12"/>
        <v>7630</v>
      </c>
      <c r="U13" s="13">
        <f t="shared" si="12"/>
        <v>0</v>
      </c>
      <c r="V13" s="46">
        <f t="shared" si="12"/>
        <v>18025</v>
      </c>
      <c r="W13" s="67">
        <f t="shared" si="12"/>
        <v>0</v>
      </c>
      <c r="X13" s="67">
        <f t="shared" si="12"/>
        <v>0</v>
      </c>
      <c r="Y13" s="67">
        <f t="shared" si="12"/>
        <v>0</v>
      </c>
      <c r="Z13" s="67">
        <f t="shared" si="12"/>
        <v>0</v>
      </c>
      <c r="AA13" s="67">
        <f t="shared" si="12"/>
        <v>0</v>
      </c>
      <c r="AB13" s="74">
        <f>ROUND(SUM(W13:AA13),2)</f>
        <v>0</v>
      </c>
      <c r="AC13" s="79">
        <f>ROUND(SUM(AC5:AC12),2)</f>
        <v>58025</v>
      </c>
      <c r="AD13" s="79">
        <f>ROUND(SUM(AD5:AD12),2)</f>
        <v>90400</v>
      </c>
      <c r="AE13" s="32">
        <f ca="1" t="shared" ref="AE13:AI13" si="13">SUM(AE5:AE12)</f>
        <v>3672.75</v>
      </c>
      <c r="AF13" s="32">
        <f ca="1" t="shared" si="13"/>
        <v>387527.25</v>
      </c>
      <c r="AG13" s="46">
        <f ca="1" t="shared" si="13"/>
        <v>391200</v>
      </c>
      <c r="AH13" s="46">
        <f ca="1" t="shared" si="13"/>
        <v>174075</v>
      </c>
      <c r="AI13" s="46">
        <f ca="1" t="shared" si="13"/>
        <v>4699.5</v>
      </c>
    </row>
  </sheetData>
  <mergeCells count="19">
    <mergeCell ref="E3:G3"/>
    <mergeCell ref="H3:L3"/>
    <mergeCell ref="W3:AA3"/>
    <mergeCell ref="A3:A4"/>
    <mergeCell ref="B3:B4"/>
    <mergeCell ref="C3:C4"/>
    <mergeCell ref="D3:D4"/>
    <mergeCell ref="M3:M4"/>
    <mergeCell ref="N3:N4"/>
    <mergeCell ref="O3:O4"/>
    <mergeCell ref="P3:P4"/>
    <mergeCell ref="AB3:AB4"/>
    <mergeCell ref="AC3:AC4"/>
    <mergeCell ref="AD3:AD4"/>
    <mergeCell ref="AE3:AE4"/>
    <mergeCell ref="AF3:AF4"/>
    <mergeCell ref="AG3:AG4"/>
    <mergeCell ref="AH3:AH4"/>
    <mergeCell ref="AI3:AI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17" sqref="L17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</vt:lpstr>
      <vt:lpstr>2月</vt:lpstr>
      <vt:lpstr>3月</vt:lpstr>
      <vt:lpstr>4月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YANG MENGJUN</cp:lastModifiedBy>
  <dcterms:created xsi:type="dcterms:W3CDTF">2019-01-16T05:54:00Z</dcterms:created>
  <dcterms:modified xsi:type="dcterms:W3CDTF">2024-01-15T07:34:30Z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2052-12.1.0.16120</vt:lpwstr>
  </property>
  <property fmtid="{D5CDD505-2E9C-101B-9397-08002B2CF9AE}" pid="4" name="ICV">
    <vt:lpwstr>AF4A3910707546F28A326AB001C050A8_12</vt:lpwstr>
  </property>
</Properties>
</file>