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ink/ink1.xml" ContentType="application/inkml+xml"/>
  <Override PartName="/xl/ink/ink2.xml" ContentType="application/inkml+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5.xml" ContentType="application/vnd.openxmlformats-officedocument.drawing+xml"/>
  <Override PartName="/xl/drawings/drawing6.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7.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8.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drawings/drawing9.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0.xml" ContentType="application/vnd.openxmlformats-officedocument.drawing+xml"/>
  <Override PartName="/xl/drawings/drawing11.xml" ContentType="application/vnd.openxmlformats-officedocument.drawing+xml"/>
  <Override PartName="/xl/charts/chart10.xml" ContentType="application/vnd.openxmlformats-officedocument.drawingml.chart+xml"/>
  <Override PartName="/xl/charts/chart11.xml" ContentType="application/vnd.openxmlformats-officedocument.drawingml.chart+xml"/>
  <Override PartName="/xl/charts/style7.xml" ContentType="application/vnd.ms-office.chartstyle+xml"/>
  <Override PartName="/xl/charts/colors7.xml" ContentType="application/vnd.ms-office.chartcolorstyle+xml"/>
  <Override PartName="/xl/charts/chart12.xml" ContentType="application/vnd.openxmlformats-officedocument.drawingml.chart+xml"/>
  <Override PartName="/xl/charts/style8.xml" ContentType="application/vnd.ms-office.chartstyle+xml"/>
  <Override PartName="/xl/charts/colors8.xml" ContentType="application/vnd.ms-office.chartcolorstyle+xml"/>
  <Override PartName="/xl/charts/chart13.xml" ContentType="application/vnd.openxmlformats-officedocument.drawingml.chart+xml"/>
  <Override PartName="/xl/charts/style9.xml" ContentType="application/vnd.ms-office.chartstyle+xml"/>
  <Override PartName="/xl/charts/colors9.xml" ContentType="application/vnd.ms-office.chartcolorstyle+xml"/>
  <Override PartName="/xl/ink/ink3.xml" ContentType="application/inkml+xml"/>
  <Override PartName="/xl/ink/ink4.xml" ContentType="application/inkml+xml"/>
  <Override PartName="/xl/ink/ink5.xml" ContentType="application/inkml+xml"/>
  <Override PartName="/xl/drawings/drawing12.xml" ContentType="application/vnd.openxmlformats-officedocument.drawing+xml"/>
  <Override PartName="/xl/charts/chart14.xml" ContentType="application/vnd.openxmlformats-officedocument.drawingml.chart+xml"/>
  <Override PartName="/xl/charts/style10.xml" ContentType="application/vnd.ms-office.chartstyle+xml"/>
  <Override PartName="/xl/charts/colors10.xml" ContentType="application/vnd.ms-office.chartcolorstyle+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drawings/drawing13.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style11.xml" ContentType="application/vnd.ms-office.chartstyle+xml"/>
  <Override PartName="/xl/charts/colors11.xml" ContentType="application/vnd.ms-office.chartcolorstyle+xml"/>
  <Override PartName="/xl/charts/chart18.xml" ContentType="application/vnd.openxmlformats-officedocument.drawingml.chart+xml"/>
  <Override PartName="/xl/charts/chart19.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4.xml" ContentType="application/vnd.openxmlformats-officedocument.drawing+xml"/>
  <Override PartName="/xl/charts/chart20.xml" ContentType="application/vnd.openxmlformats-officedocument.drawingml.chart+xml"/>
  <Override PartName="/xl/charts/style13.xml" ContentType="application/vnd.ms-office.chartstyle+xml"/>
  <Override PartName="/xl/charts/colors13.xml" ContentType="application/vnd.ms-office.chartcolorstyle+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drawings/drawing15.xml" ContentType="application/vnd.openxmlformats-officedocument.drawing+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6.xml" ContentType="application/vnd.openxmlformats-officedocument.drawing+xml"/>
  <Override PartName="/xl/charts/chart35.xml" ContentType="application/vnd.openxmlformats-officedocument.drawingml.chart+xml"/>
  <Override PartName="/xl/charts/style15.xml" ContentType="application/vnd.ms-office.chartstyle+xml"/>
  <Override PartName="/xl/charts/colors15.xml" ContentType="application/vnd.ms-office.chartcolorstyle+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drawings/drawing17.xml" ContentType="application/vnd.openxmlformats-officedocument.drawing+xml"/>
  <Override PartName="/xl/drawings/drawing18.xml" ContentType="application/vnd.openxmlformats-officedocument.drawing+xml"/>
  <Override PartName="/xl/charts/chart36.xml" ContentType="application/vnd.openxmlformats-officedocument.drawingml.chart+xml"/>
  <Override PartName="/xl/charts/chart37.xml" ContentType="application/vnd.openxmlformats-officedocument.drawingml.chart+xml"/>
  <Override PartName="/xl/drawings/drawing19.xml" ContentType="application/vnd.openxmlformats-officedocument.drawing+xml"/>
  <Override PartName="/xl/charts/chart38.xml" ContentType="application/vnd.openxmlformats-officedocument.drawingml.chart+xml"/>
  <Override PartName="/xl/charts/style16.xml" ContentType="application/vnd.ms-office.chartstyle+xml"/>
  <Override PartName="/xl/charts/colors16.xml" ContentType="application/vnd.ms-office.chartcolorstyle+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drawings/drawing20.xml" ContentType="application/vnd.openxmlformats-officedocument.drawing+xml"/>
  <Override PartName="/xl/drawings/drawing21.xml" ContentType="application/vnd.openxmlformats-officedocument.drawing+xml"/>
  <Override PartName="/xl/charts/chart39.xml" ContentType="application/vnd.openxmlformats-officedocument.drawingml.chart+xml"/>
  <Override PartName="/xl/charts/style17.xml" ContentType="application/vnd.ms-office.chartstyle+xml"/>
  <Override PartName="/xl/charts/colors17.xml" ContentType="application/vnd.ms-office.chartcolorstyle+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ink/ink40.xml" ContentType="application/inkml+xml"/>
  <Override PartName="/xl/pivotTables/pivotTable2.xml" ContentType="application/vnd.openxmlformats-officedocument.spreadsheetml.pivotTable+xml"/>
  <Override PartName="/xl/drawings/drawing22.xml" ContentType="application/vnd.openxmlformats-officedocument.drawing+xml"/>
  <Override PartName="/xl/charts/chart40.xml" ContentType="application/vnd.openxmlformats-officedocument.drawingml.chart+xml"/>
  <Override PartName="/xl/drawings/drawing23.xml" ContentType="application/vnd.openxmlformats-officedocument.drawing+xml"/>
  <Override PartName="/xl/charts/chart41.xml" ContentType="application/vnd.openxmlformats-officedocument.drawingml.chart+xml"/>
  <Override PartName="/xl/charts/style18.xml" ContentType="application/vnd.ms-office.chartstyle+xml"/>
  <Override PartName="/xl/charts/colors18.xml" ContentType="application/vnd.ms-office.chartcolorstyle+xml"/>
  <Override PartName="/xl/ink/ink41.xml" ContentType="application/inkml+xml"/>
  <Override PartName="/xl/ink/ink42.xml" ContentType="application/inkml+xml"/>
  <Override PartName="/xl/ink/ink43.xml" ContentType="application/inkml+xml"/>
  <Override PartName="/xl/ink/ink44.xml" ContentType="application/inkml+xml"/>
  <Override PartName="/xl/ink/ink45.xml" ContentType="application/inkml+xml"/>
  <Override PartName="/xl/ink/ink46.xml" ContentType="application/inkml+xml"/>
  <Override PartName="/xl/ink/ink47.xml" ContentType="application/inkml+xml"/>
  <Override PartName="/xl/drawings/drawing24.xml" ContentType="application/vnd.openxmlformats-officedocument.drawing+xml"/>
  <Override PartName="/xl/charts/chart42.xml" ContentType="application/vnd.openxmlformats-officedocument.drawingml.chart+xml"/>
  <Override PartName="/xl/charts/chart43.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25.xml" ContentType="application/vnd.openxmlformats-officedocument.drawing+xml"/>
  <Override PartName="/xl/charts/chart44.xml" ContentType="application/vnd.openxmlformats-officedocument.drawingml.chart+xml"/>
  <Override PartName="/xl/charts/style20.xml" ContentType="application/vnd.ms-office.chartstyle+xml"/>
  <Override PartName="/xl/charts/colors20.xml" ContentType="application/vnd.ms-office.chartcolorstyle+xml"/>
  <Override PartName="/xl/ink/ink48.xml" ContentType="application/inkml+xml"/>
  <Override PartName="/xl/ink/ink49.xml" ContentType="application/inkml+xml"/>
  <Override PartName="/xl/ink/ink50.xml" ContentType="application/inkml+xml"/>
  <Override PartName="/xl/ink/ink51.xml" ContentType="application/inkml+xml"/>
  <Override PartName="/xl/ink/ink52.xml" ContentType="application/inkml+xml"/>
  <Override PartName="/xl/ink/ink53.xml" ContentType="application/inkml+xml"/>
  <Override PartName="/xl/ink/ink54.xml" ContentType="application/inkml+xml"/>
  <Override PartName="/xl/drawings/drawing26.xml" ContentType="application/vnd.openxmlformats-officedocument.drawing+xml"/>
  <Override PartName="/xl/charts/chart45.xml" ContentType="application/vnd.openxmlformats-officedocument.drawingml.chart+xml"/>
  <Override PartName="/xl/drawings/drawing27.xml" ContentType="application/vnd.openxmlformats-officedocument.drawing+xml"/>
  <Override PartName="/xl/charts/chart46.xml" ContentType="application/vnd.openxmlformats-officedocument.drawingml.chart+xml"/>
  <Override PartName="/xl/drawings/drawing28.xml" ContentType="application/vnd.openxmlformats-officedocument.drawing+xml"/>
  <Override PartName="/xl/charts/chart47.xml" ContentType="application/vnd.openxmlformats-officedocument.drawingml.chart+xml"/>
  <Override PartName="/xl/charts/style21.xml" ContentType="application/vnd.ms-office.chartstyle+xml"/>
  <Override PartName="/xl/charts/colors21.xml" ContentType="application/vnd.ms-office.chartcolorstyle+xml"/>
  <Override PartName="/xl/ink/ink55.xml" ContentType="application/inkml+xml"/>
  <Override PartName="/xl/ink/ink56.xml" ContentType="application/inkml+xml"/>
  <Override PartName="/xl/ink/ink57.xml" ContentType="application/inkml+xml"/>
  <Override PartName="/xl/ink/ink58.xml" ContentType="application/inkml+xml"/>
  <Override PartName="/xl/ink/ink59.xml" ContentType="application/inkml+xml"/>
  <Override PartName="/xl/ink/ink60.xml" ContentType="application/inkml+xml"/>
  <Override PartName="/xl/ink/ink61.xml" ContentType="application/inkml+xml"/>
  <Override PartName="/xl/drawings/drawing29.xml" ContentType="application/vnd.openxmlformats-officedocument.drawing+xml"/>
  <Override PartName="/xl/charts/chart48.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30.xml" ContentType="application/vnd.openxmlformats-officedocument.drawing+xml"/>
  <Override PartName="/xl/charts/chart49.xml" ContentType="application/vnd.openxmlformats-officedocument.drawingml.chart+xml"/>
  <Override PartName="/xl/charts/style23.xml" ContentType="application/vnd.ms-office.chartstyle+xml"/>
  <Override PartName="/xl/charts/colors23.xml" ContentType="application/vnd.ms-office.chartcolorstyle+xml"/>
  <Override PartName="/xl/ink/ink62.xml" ContentType="application/inkml+xml"/>
  <Override PartName="/xl/ink/ink63.xml" ContentType="application/inkml+xml"/>
  <Override PartName="/xl/ink/ink64.xml" ContentType="application/inkml+xml"/>
  <Override PartName="/xl/ink/ink65.xml" ContentType="application/inkml+xml"/>
  <Override PartName="/xl/ink/ink66.xml" ContentType="application/inkml+xml"/>
  <Override PartName="/xl/ink/ink67.xml" ContentType="application/inkml+xml"/>
  <Override PartName="/xl/ink/ink68.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16692\Documents\194 a fall 2021\(5) R files\"/>
    </mc:Choice>
  </mc:AlternateContent>
  <xr:revisionPtr revIDLastSave="0" documentId="13_ncr:1_{462D4209-83D2-4CE7-9338-67996867E67B}" xr6:coauthVersionLast="47" xr6:coauthVersionMax="47" xr10:uidLastSave="{00000000-0000-0000-0000-000000000000}"/>
  <bookViews>
    <workbookView xWindow="-2280" yWindow="-16320" windowWidth="29040" windowHeight="16440" firstSheet="14" activeTab="16" xr2:uid="{4AF5631E-FF98-4BF5-9809-3837EF7ADB01}"/>
  </bookViews>
  <sheets>
    <sheet name="air passengers" sheetId="1" r:id="rId1"/>
    <sheet name="transpose2long method 1 step1" sheetId="14" r:id="rId2"/>
    <sheet name="transpose method 1 step2" sheetId="13" r:id="rId3"/>
    <sheet name="transpose method 2" sheetId="9" r:id="rId4"/>
    <sheet name="air passengers long" sheetId="2" r:id="rId5"/>
    <sheet name="air passengers short date" sheetId="25" r:id="rId6"/>
    <sheet name="Pivot Table" sheetId="8" r:id="rId7"/>
    <sheet name="Time series data" sheetId="15" r:id="rId8"/>
    <sheet name="Excel Forecast" sheetId="19" r:id="rId9"/>
    <sheet name="Seasonality only (dummies)" sheetId="18" r:id="rId10"/>
    <sheet name="hello" sheetId="27" r:id="rId11"/>
    <sheet name="Seasonality results" sheetId="20" r:id="rId12"/>
    <sheet name="trend only" sheetId="24" r:id="rId13"/>
    <sheet name="Naive Forecast" sheetId="23" r:id="rId14"/>
    <sheet name="Seasonality and Trend" sheetId="21" r:id="rId15"/>
    <sheet name="Season and trend results" sheetId="22" r:id="rId16"/>
    <sheet name="durbin watson attempt" sheetId="29" r:id="rId17"/>
    <sheet name="nonlinear trend adressed" sheetId="30" r:id="rId18"/>
    <sheet name="durbin watson check 2" sheetId="31" r:id="rId19"/>
    <sheet name="autocorrelation adr. attempt" sheetId="32" r:id="rId20"/>
    <sheet name="durbin watson autocorr check3" sheetId="33" r:id="rId21"/>
    <sheet name="ACF determine additional lags " sheetId="35" r:id="rId22"/>
    <sheet name="autocorrelation addressed 2" sheetId="34" r:id="rId23"/>
    <sheet name="durbin watson autocorr check4" sheetId="37" r:id="rId24"/>
    <sheet name="lag 1, 4, 12 in model" sheetId="38" r:id="rId25"/>
    <sheet name="durbin watson autocorr check 5" sheetId="39" r:id="rId26"/>
    <sheet name="resample to quarterly" sheetId="46" r:id="rId27"/>
    <sheet name="Quarterly and lag 1,4,12 " sheetId="48" r:id="rId28"/>
    <sheet name="durbin watson autocorr check 6" sheetId="49" r:id="rId29"/>
    <sheet name="lagg 1, 4, 8, 11,12" sheetId="50" r:id="rId30"/>
    <sheet name="durbin watson autocorr check 7" sheetId="51" r:id="rId31"/>
    <sheet name="Cochrane–Orcutt  p(rho)" sheetId="52" r:id="rId32"/>
    <sheet name="Applying Cochrane Orcutt" sheetId="53" r:id="rId33"/>
    <sheet name="durbin watson check 8" sheetId="56" r:id="rId34"/>
    <sheet name=" model performance &amp; forecast" sheetId="55" r:id="rId35"/>
    <sheet name="durbin watson check 9" sheetId="58" r:id="rId36"/>
    <sheet name="Sheet17" sheetId="64" r:id="rId37"/>
  </sheets>
  <definedNames>
    <definedName name="solver_eng" localSheetId="14" hidden="1">1</definedName>
    <definedName name="solver_neg" localSheetId="14" hidden="1">1</definedName>
    <definedName name="solver_num" localSheetId="14" hidden="1">0</definedName>
    <definedName name="solver_opt" localSheetId="14" hidden="1">'Seasonality and Trend'!$L$2</definedName>
    <definedName name="solver_typ" localSheetId="14" hidden="1">1</definedName>
    <definedName name="solver_val" localSheetId="14" hidden="1">0</definedName>
    <definedName name="solver_ver" localSheetId="14" hidden="1">3</definedName>
  </definedNames>
  <calcPr calcId="191029"/>
  <pivotCaches>
    <pivotCache cacheId="79" r:id="rId38"/>
    <pivotCache cacheId="80" r:id="rId3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O1" i="35" l="1"/>
  <c r="R4" i="35" s="1"/>
  <c r="K17" i="29"/>
  <c r="F19" i="23"/>
  <c r="J2" i="55"/>
  <c r="G14" i="58"/>
  <c r="J16" i="58"/>
  <c r="J18" i="58"/>
  <c r="T28" i="55" a="1"/>
  <c r="T28" i="55" s="1"/>
  <c r="T30" i="55" a="1"/>
  <c r="T30" i="55" s="1"/>
  <c r="T7" i="55"/>
  <c r="T4" i="55"/>
  <c r="U14" i="55" s="1"/>
  <c r="T13" i="55"/>
  <c r="T10" i="55"/>
  <c r="T22" i="55"/>
  <c r="X3" i="55"/>
  <c r="X4" i="55"/>
  <c r="X5" i="55"/>
  <c r="X6" i="55"/>
  <c r="X7" i="55"/>
  <c r="X8" i="55"/>
  <c r="X9" i="55"/>
  <c r="X10" i="55"/>
  <c r="X11" i="55"/>
  <c r="X12" i="55"/>
  <c r="X13" i="55"/>
  <c r="X14" i="55"/>
  <c r="X15" i="55"/>
  <c r="X16" i="55"/>
  <c r="X17" i="55"/>
  <c r="X18" i="55"/>
  <c r="X19" i="55"/>
  <c r="X20" i="55"/>
  <c r="X21" i="55"/>
  <c r="X22" i="55"/>
  <c r="X23" i="55"/>
  <c r="X24" i="55"/>
  <c r="X25" i="55"/>
  <c r="X26" i="55"/>
  <c r="X27" i="55"/>
  <c r="X28" i="55"/>
  <c r="X29" i="55"/>
  <c r="X30" i="55"/>
  <c r="X31" i="55"/>
  <c r="X32" i="55"/>
  <c r="X33" i="55"/>
  <c r="X34" i="55"/>
  <c r="X35" i="55"/>
  <c r="X36" i="55"/>
  <c r="X37" i="55"/>
  <c r="X38" i="55"/>
  <c r="X39" i="55"/>
  <c r="X40" i="55"/>
  <c r="X41" i="55"/>
  <c r="X42" i="55"/>
  <c r="X43" i="55"/>
  <c r="X44" i="55"/>
  <c r="X45" i="55"/>
  <c r="X46" i="55"/>
  <c r="X47" i="55"/>
  <c r="X48" i="55"/>
  <c r="X49" i="55"/>
  <c r="W3" i="55"/>
  <c r="W4" i="55"/>
  <c r="W5" i="55"/>
  <c r="W6" i="55"/>
  <c r="W7" i="55"/>
  <c r="W8" i="55"/>
  <c r="W9" i="55"/>
  <c r="W10" i="55"/>
  <c r="W11" i="55"/>
  <c r="W12" i="55"/>
  <c r="W13" i="55"/>
  <c r="W14" i="55"/>
  <c r="W15" i="55"/>
  <c r="W16" i="55"/>
  <c r="W17" i="55"/>
  <c r="W18" i="55"/>
  <c r="W19" i="55"/>
  <c r="W20" i="55"/>
  <c r="W21" i="55"/>
  <c r="W22" i="55"/>
  <c r="W23" i="55"/>
  <c r="W24" i="55"/>
  <c r="W25" i="55"/>
  <c r="W26" i="55"/>
  <c r="W27" i="55"/>
  <c r="W28" i="55"/>
  <c r="W29" i="55"/>
  <c r="W30" i="55"/>
  <c r="W31" i="55"/>
  <c r="W32" i="55"/>
  <c r="W33" i="55"/>
  <c r="W34" i="55"/>
  <c r="W35" i="55"/>
  <c r="W36" i="55"/>
  <c r="W37" i="55"/>
  <c r="W38" i="55"/>
  <c r="W39" i="55"/>
  <c r="W40" i="55"/>
  <c r="W41" i="55"/>
  <c r="W42" i="55"/>
  <c r="W43" i="55"/>
  <c r="W44" i="55"/>
  <c r="W45" i="55"/>
  <c r="W46" i="55"/>
  <c r="W47" i="55"/>
  <c r="W48" i="55"/>
  <c r="W49" i="55"/>
  <c r="W2" i="55"/>
  <c r="X2" i="55"/>
  <c r="V3" i="55"/>
  <c r="V4" i="55"/>
  <c r="V5" i="55"/>
  <c r="V6" i="55"/>
  <c r="V7" i="55"/>
  <c r="V8" i="55"/>
  <c r="V9" i="55"/>
  <c r="V10" i="55"/>
  <c r="V11" i="55"/>
  <c r="V12" i="55"/>
  <c r="V13" i="55"/>
  <c r="V14" i="55"/>
  <c r="V15" i="55"/>
  <c r="V16" i="55"/>
  <c r="V17" i="55"/>
  <c r="V18" i="55"/>
  <c r="V19" i="55"/>
  <c r="V20" i="55"/>
  <c r="V21" i="55"/>
  <c r="V22" i="55"/>
  <c r="V23" i="55"/>
  <c r="V24" i="55"/>
  <c r="V25" i="55"/>
  <c r="V26" i="55"/>
  <c r="V27" i="55"/>
  <c r="V28" i="55"/>
  <c r="V29" i="55"/>
  <c r="V30" i="55"/>
  <c r="V31" i="55"/>
  <c r="V32" i="55"/>
  <c r="V33" i="55"/>
  <c r="V34" i="55"/>
  <c r="V35" i="55"/>
  <c r="V36" i="55"/>
  <c r="V37" i="55"/>
  <c r="V38" i="55"/>
  <c r="V39" i="55"/>
  <c r="V40" i="55"/>
  <c r="V41" i="55"/>
  <c r="V42" i="55"/>
  <c r="V43" i="55"/>
  <c r="V44" i="55"/>
  <c r="V45" i="55"/>
  <c r="V46" i="55"/>
  <c r="V47" i="55"/>
  <c r="V48" i="55"/>
  <c r="V49" i="55"/>
  <c r="V2" i="55"/>
  <c r="U49" i="55"/>
  <c r="U3" i="55"/>
  <c r="U8" i="55"/>
  <c r="U10" i="55"/>
  <c r="U11" i="55"/>
  <c r="U17" i="55"/>
  <c r="U18" i="55"/>
  <c r="U19" i="55"/>
  <c r="U20" i="55"/>
  <c r="U25" i="55"/>
  <c r="U26" i="55"/>
  <c r="U27" i="55"/>
  <c r="U28" i="55"/>
  <c r="U33" i="55"/>
  <c r="U34" i="55"/>
  <c r="U35" i="55"/>
  <c r="U36" i="55"/>
  <c r="U41" i="55"/>
  <c r="U42" i="55"/>
  <c r="U43" i="55"/>
  <c r="U44" i="55"/>
  <c r="U2" i="55"/>
  <c r="F4" i="23"/>
  <c r="F28" i="23" a="1"/>
  <c r="F28" i="23" s="1"/>
  <c r="F30" i="23" a="1"/>
  <c r="F30" i="23" s="1"/>
  <c r="J61" i="55"/>
  <c r="J51" i="55"/>
  <c r="J49" i="55"/>
  <c r="D52" i="55"/>
  <c r="J52" i="55" s="1"/>
  <c r="D53" i="55"/>
  <c r="J53" i="55" s="1"/>
  <c r="D54" i="55"/>
  <c r="J54" i="55" s="1"/>
  <c r="D55" i="55"/>
  <c r="J55" i="55" s="1"/>
  <c r="D56" i="55"/>
  <c r="J56" i="55" s="1"/>
  <c r="D57" i="55"/>
  <c r="J57" i="55" s="1"/>
  <c r="D58" i="55"/>
  <c r="J58" i="55" s="1"/>
  <c r="D59" i="55"/>
  <c r="J59" i="55" s="1"/>
  <c r="D60" i="55"/>
  <c r="J60" i="55" s="1"/>
  <c r="D61" i="55"/>
  <c r="D62" i="55"/>
  <c r="J62" i="55" s="1"/>
  <c r="D51" i="55"/>
  <c r="G14" i="56"/>
  <c r="J18" i="56"/>
  <c r="J16" i="56"/>
  <c r="D14" i="58"/>
  <c r="G15" i="58" s="1"/>
  <c r="D15" i="58"/>
  <c r="D16" i="58"/>
  <c r="D17" i="58"/>
  <c r="H17" i="58" s="1"/>
  <c r="D18" i="58"/>
  <c r="D19" i="58"/>
  <c r="G20" i="58" s="1"/>
  <c r="D20" i="58"/>
  <c r="D21" i="58"/>
  <c r="D22" i="58"/>
  <c r="G23" i="58" s="1"/>
  <c r="D23" i="58"/>
  <c r="D24" i="58"/>
  <c r="D25" i="58"/>
  <c r="H25" i="58" s="1"/>
  <c r="D26" i="58"/>
  <c r="D27" i="58"/>
  <c r="G28" i="58" s="1"/>
  <c r="D28" i="58"/>
  <c r="D29" i="58"/>
  <c r="D30" i="58"/>
  <c r="H30" i="58" s="1"/>
  <c r="D31" i="58"/>
  <c r="D32" i="58"/>
  <c r="D33" i="58"/>
  <c r="H33" i="58" s="1"/>
  <c r="D34" i="58"/>
  <c r="D35" i="58"/>
  <c r="G36" i="58" s="1"/>
  <c r="D36" i="58"/>
  <c r="D37" i="58"/>
  <c r="D38" i="58"/>
  <c r="H38" i="58" s="1"/>
  <c r="D39" i="58"/>
  <c r="D40" i="58"/>
  <c r="D41" i="58"/>
  <c r="H41" i="58" s="1"/>
  <c r="D42" i="58"/>
  <c r="D43" i="58"/>
  <c r="G44" i="58" s="1"/>
  <c r="D44" i="58"/>
  <c r="D45" i="58"/>
  <c r="D46" i="58"/>
  <c r="H46" i="58" s="1"/>
  <c r="D47" i="58"/>
  <c r="D48" i="58"/>
  <c r="D49" i="58"/>
  <c r="H49" i="58" s="1"/>
  <c r="D50" i="58"/>
  <c r="D51" i="58"/>
  <c r="G52" i="58" s="1"/>
  <c r="D52" i="58"/>
  <c r="D53" i="58"/>
  <c r="H53" i="58" s="1"/>
  <c r="D54" i="58"/>
  <c r="H54" i="58" s="1"/>
  <c r="D55" i="58"/>
  <c r="D56" i="58"/>
  <c r="D57" i="58"/>
  <c r="H57" i="58" s="1"/>
  <c r="D58" i="58"/>
  <c r="D59" i="58"/>
  <c r="G60" i="58" s="1"/>
  <c r="D60" i="58"/>
  <c r="D13" i="58"/>
  <c r="H60" i="58"/>
  <c r="H58" i="58"/>
  <c r="G58" i="58"/>
  <c r="H56" i="58"/>
  <c r="G56" i="58"/>
  <c r="H55" i="58"/>
  <c r="G55" i="58"/>
  <c r="G54" i="58"/>
  <c r="G53" i="58"/>
  <c r="H52" i="58"/>
  <c r="H50" i="58"/>
  <c r="G50" i="58"/>
  <c r="H48" i="58"/>
  <c r="G48" i="58"/>
  <c r="H47" i="58"/>
  <c r="G47" i="58"/>
  <c r="G46" i="58"/>
  <c r="H45" i="58"/>
  <c r="G45" i="58"/>
  <c r="H44" i="58"/>
  <c r="H42" i="58"/>
  <c r="G42" i="58"/>
  <c r="H40" i="58"/>
  <c r="G40" i="58"/>
  <c r="H39" i="58"/>
  <c r="G39" i="58"/>
  <c r="G38" i="58"/>
  <c r="H37" i="58"/>
  <c r="G37" i="58"/>
  <c r="H36" i="58"/>
  <c r="H34" i="58"/>
  <c r="G34" i="58"/>
  <c r="H32" i="58"/>
  <c r="G32" i="58"/>
  <c r="H31" i="58"/>
  <c r="G31" i="58"/>
  <c r="G30" i="58"/>
  <c r="H29" i="58"/>
  <c r="G29" i="58"/>
  <c r="H28" i="58"/>
  <c r="H26" i="58"/>
  <c r="G26" i="58"/>
  <c r="H24" i="58"/>
  <c r="G24" i="58"/>
  <c r="S23" i="58"/>
  <c r="H23" i="58"/>
  <c r="H22" i="58"/>
  <c r="S21" i="58"/>
  <c r="H21" i="58"/>
  <c r="G21" i="58"/>
  <c r="H20" i="58"/>
  <c r="G19" i="58"/>
  <c r="P18" i="58"/>
  <c r="H18" i="58"/>
  <c r="G18" i="58"/>
  <c r="P16" i="58"/>
  <c r="H16" i="58"/>
  <c r="G16" i="58"/>
  <c r="H15" i="58"/>
  <c r="H14" i="58"/>
  <c r="H13" i="58"/>
  <c r="J34" i="55"/>
  <c r="J35" i="55"/>
  <c r="J36" i="55"/>
  <c r="J37" i="55"/>
  <c r="J38" i="55"/>
  <c r="J39" i="55"/>
  <c r="J40" i="55"/>
  <c r="J41" i="55"/>
  <c r="J42" i="55"/>
  <c r="J43" i="55"/>
  <c r="J44" i="55"/>
  <c r="J45" i="55"/>
  <c r="J46" i="55"/>
  <c r="J47" i="55"/>
  <c r="J48" i="55"/>
  <c r="J33" i="55"/>
  <c r="J32" i="55"/>
  <c r="J31" i="55"/>
  <c r="J30" i="55"/>
  <c r="J29" i="55"/>
  <c r="J28" i="55"/>
  <c r="J27" i="55"/>
  <c r="J26" i="55"/>
  <c r="J25" i="55"/>
  <c r="J24" i="55"/>
  <c r="J23" i="55"/>
  <c r="J22" i="55"/>
  <c r="J21" i="55"/>
  <c r="J20" i="55"/>
  <c r="J19" i="55"/>
  <c r="J18" i="55"/>
  <c r="J17" i="55"/>
  <c r="J16" i="55"/>
  <c r="J15" i="55"/>
  <c r="J14" i="55"/>
  <c r="J13" i="55"/>
  <c r="J12" i="55"/>
  <c r="J11" i="55"/>
  <c r="J10" i="55"/>
  <c r="J9" i="55"/>
  <c r="J8" i="55"/>
  <c r="J5" i="55"/>
  <c r="J6" i="55"/>
  <c r="J7" i="55"/>
  <c r="J3" i="55"/>
  <c r="J4" i="55"/>
  <c r="A47" i="55"/>
  <c r="A48" i="55" s="1"/>
  <c r="A49" i="55" s="1"/>
  <c r="A43" i="55"/>
  <c r="A44" i="55" s="1"/>
  <c r="A45" i="55" s="1"/>
  <c r="A39" i="55"/>
  <c r="A40" i="55" s="1"/>
  <c r="A41" i="55" s="1"/>
  <c r="A35" i="55"/>
  <c r="A36" i="55" s="1"/>
  <c r="A37" i="55" s="1"/>
  <c r="A31" i="55"/>
  <c r="A32" i="55" s="1"/>
  <c r="A33" i="55" s="1"/>
  <c r="A27" i="55"/>
  <c r="A28" i="55" s="1"/>
  <c r="A29" i="55" s="1"/>
  <c r="A23" i="55"/>
  <c r="A24" i="55" s="1"/>
  <c r="A25" i="55" s="1"/>
  <c r="A19" i="55"/>
  <c r="A20" i="55" s="1"/>
  <c r="A21" i="55" s="1"/>
  <c r="A15" i="55"/>
  <c r="A16" i="55" s="1"/>
  <c r="A17" i="55" s="1"/>
  <c r="A11" i="55"/>
  <c r="A12" i="55" s="1"/>
  <c r="A13" i="55" s="1"/>
  <c r="A7" i="55"/>
  <c r="A8" i="55" s="1"/>
  <c r="A9" i="55" s="1"/>
  <c r="A3" i="55"/>
  <c r="A4" i="55" s="1"/>
  <c r="A5" i="55" s="1"/>
  <c r="P18" i="56"/>
  <c r="AA24" i="53"/>
  <c r="H49" i="56"/>
  <c r="H50" i="56"/>
  <c r="H51" i="56"/>
  <c r="H52" i="56"/>
  <c r="H53" i="56"/>
  <c r="H54" i="56"/>
  <c r="H55" i="56"/>
  <c r="H56" i="56"/>
  <c r="H57" i="56"/>
  <c r="H58" i="56"/>
  <c r="H59" i="56"/>
  <c r="G49" i="56"/>
  <c r="G50" i="56"/>
  <c r="G51" i="56"/>
  <c r="G52" i="56"/>
  <c r="G53" i="56"/>
  <c r="G54" i="56"/>
  <c r="G55" i="56"/>
  <c r="G56" i="56"/>
  <c r="G57" i="56"/>
  <c r="G58" i="56"/>
  <c r="G59" i="56"/>
  <c r="G48" i="56"/>
  <c r="G15" i="56"/>
  <c r="G16" i="56"/>
  <c r="G17" i="56"/>
  <c r="G18" i="56"/>
  <c r="G19" i="56"/>
  <c r="G20" i="56"/>
  <c r="G21" i="56"/>
  <c r="G22" i="56"/>
  <c r="G23" i="56"/>
  <c r="G24" i="56"/>
  <c r="G25" i="56"/>
  <c r="G26" i="56"/>
  <c r="G27" i="56"/>
  <c r="G28" i="56"/>
  <c r="G29" i="56"/>
  <c r="G30" i="56"/>
  <c r="G31" i="56"/>
  <c r="G32" i="56"/>
  <c r="G33" i="56"/>
  <c r="G34" i="56"/>
  <c r="G35" i="56"/>
  <c r="G36" i="56"/>
  <c r="G37" i="56"/>
  <c r="G38" i="56"/>
  <c r="G39" i="56"/>
  <c r="G40" i="56"/>
  <c r="G41" i="56"/>
  <c r="G42" i="56"/>
  <c r="G43" i="56"/>
  <c r="G44" i="56"/>
  <c r="G45" i="56"/>
  <c r="G46" i="56"/>
  <c r="G47" i="56"/>
  <c r="H48" i="56"/>
  <c r="H47" i="56"/>
  <c r="H46" i="56"/>
  <c r="H45" i="56"/>
  <c r="H44" i="56"/>
  <c r="H43" i="56"/>
  <c r="H42" i="56"/>
  <c r="H41" i="56"/>
  <c r="H40" i="56"/>
  <c r="H39" i="56"/>
  <c r="H38" i="56"/>
  <c r="H37" i="56"/>
  <c r="H36" i="56"/>
  <c r="H35" i="56"/>
  <c r="H34" i="56"/>
  <c r="H33" i="56"/>
  <c r="H32" i="56"/>
  <c r="H31" i="56"/>
  <c r="H30" i="56"/>
  <c r="H29" i="56"/>
  <c r="H28" i="56"/>
  <c r="H27" i="56"/>
  <c r="H26" i="56"/>
  <c r="H25" i="56"/>
  <c r="H24" i="56"/>
  <c r="S23" i="56"/>
  <c r="H23" i="56"/>
  <c r="H22" i="56"/>
  <c r="S21" i="56"/>
  <c r="H21" i="56"/>
  <c r="H20" i="56"/>
  <c r="H19" i="56"/>
  <c r="H18" i="56"/>
  <c r="H17" i="56"/>
  <c r="P16" i="56"/>
  <c r="H16" i="56"/>
  <c r="H15" i="56"/>
  <c r="H14" i="56"/>
  <c r="H13" i="56"/>
  <c r="N4" i="53"/>
  <c r="S5" i="53"/>
  <c r="S6" i="53"/>
  <c r="S7" i="53"/>
  <c r="S8" i="53"/>
  <c r="S9" i="53"/>
  <c r="S10" i="53"/>
  <c r="S11" i="53"/>
  <c r="S12" i="53"/>
  <c r="S13" i="53"/>
  <c r="S14" i="53"/>
  <c r="S15" i="53"/>
  <c r="S16" i="53"/>
  <c r="S17" i="53"/>
  <c r="S18" i="53"/>
  <c r="S19" i="53"/>
  <c r="S20" i="53"/>
  <c r="S21" i="53"/>
  <c r="S22" i="53"/>
  <c r="S23" i="53"/>
  <c r="S24" i="53"/>
  <c r="S25" i="53"/>
  <c r="S26" i="53"/>
  <c r="S27" i="53"/>
  <c r="S28" i="53"/>
  <c r="S29" i="53"/>
  <c r="S30" i="53"/>
  <c r="S31" i="53"/>
  <c r="S32" i="53"/>
  <c r="S33" i="53"/>
  <c r="S34" i="53"/>
  <c r="S35" i="53"/>
  <c r="S36" i="53"/>
  <c r="S37" i="53"/>
  <c r="S38" i="53"/>
  <c r="S39" i="53"/>
  <c r="S40" i="53"/>
  <c r="S41" i="53"/>
  <c r="S42" i="53"/>
  <c r="S43" i="53"/>
  <c r="S44" i="53"/>
  <c r="S45" i="53"/>
  <c r="S46" i="53"/>
  <c r="S47" i="53"/>
  <c r="S48" i="53"/>
  <c r="S49" i="53"/>
  <c r="S50" i="53"/>
  <c r="S4" i="53"/>
  <c r="R6" i="53"/>
  <c r="R14" i="53"/>
  <c r="R22" i="53"/>
  <c r="R30" i="53"/>
  <c r="R31" i="53"/>
  <c r="R33" i="53"/>
  <c r="R38" i="53"/>
  <c r="R46" i="53"/>
  <c r="R47" i="53"/>
  <c r="R49" i="53"/>
  <c r="Q6" i="53"/>
  <c r="Q7" i="53"/>
  <c r="Q22" i="53"/>
  <c r="Q23" i="53"/>
  <c r="Q38" i="53"/>
  <c r="Q39" i="53"/>
  <c r="P42" i="53"/>
  <c r="P41" i="53"/>
  <c r="P26" i="53"/>
  <c r="P25" i="53"/>
  <c r="P10" i="53"/>
  <c r="P9" i="53"/>
  <c r="O8" i="53"/>
  <c r="O15" i="53"/>
  <c r="O16" i="53"/>
  <c r="O31" i="53"/>
  <c r="O40" i="53"/>
  <c r="O47" i="53"/>
  <c r="O48" i="53"/>
  <c r="N5" i="53"/>
  <c r="N6" i="53"/>
  <c r="N7" i="53"/>
  <c r="N8" i="53"/>
  <c r="N9" i="53"/>
  <c r="N10" i="53"/>
  <c r="N11" i="53"/>
  <c r="N12" i="53"/>
  <c r="N13" i="53"/>
  <c r="N14" i="53"/>
  <c r="N15" i="53"/>
  <c r="N16" i="53"/>
  <c r="N17" i="53"/>
  <c r="N18" i="53"/>
  <c r="N19" i="53"/>
  <c r="N20" i="53"/>
  <c r="N21" i="53"/>
  <c r="N22" i="53"/>
  <c r="N23" i="53"/>
  <c r="N24" i="53"/>
  <c r="N25" i="53"/>
  <c r="N26" i="53"/>
  <c r="N27" i="53"/>
  <c r="N28" i="53"/>
  <c r="N29" i="53"/>
  <c r="N30" i="53"/>
  <c r="N31" i="53"/>
  <c r="N32" i="53"/>
  <c r="N33" i="53"/>
  <c r="N34" i="53"/>
  <c r="N35" i="53"/>
  <c r="N36" i="53"/>
  <c r="N37" i="53"/>
  <c r="N38" i="53"/>
  <c r="N39" i="53"/>
  <c r="N40" i="53"/>
  <c r="N41" i="53"/>
  <c r="N42" i="53"/>
  <c r="N43" i="53"/>
  <c r="N44" i="53"/>
  <c r="N45" i="53"/>
  <c r="N46" i="53"/>
  <c r="N47" i="53"/>
  <c r="N48" i="53"/>
  <c r="N49" i="53"/>
  <c r="N50" i="53"/>
  <c r="L48" i="53"/>
  <c r="L49" i="53" s="1"/>
  <c r="L50" i="53" s="1"/>
  <c r="L44" i="53"/>
  <c r="L45" i="53" s="1"/>
  <c r="L46" i="53" s="1"/>
  <c r="L40" i="53"/>
  <c r="L41" i="53" s="1"/>
  <c r="L42" i="53" s="1"/>
  <c r="L36" i="53"/>
  <c r="L37" i="53" s="1"/>
  <c r="L38" i="53" s="1"/>
  <c r="L32" i="53"/>
  <c r="L33" i="53" s="1"/>
  <c r="L34" i="53" s="1"/>
  <c r="L28" i="53"/>
  <c r="L29" i="53" s="1"/>
  <c r="L30" i="53" s="1"/>
  <c r="L24" i="53"/>
  <c r="L25" i="53" s="1"/>
  <c r="L26" i="53" s="1"/>
  <c r="L20" i="53"/>
  <c r="L21" i="53" s="1"/>
  <c r="L22" i="53" s="1"/>
  <c r="L16" i="53"/>
  <c r="L17" i="53" s="1"/>
  <c r="L18" i="53" s="1"/>
  <c r="L12" i="53"/>
  <c r="L13" i="53" s="1"/>
  <c r="L14" i="53" s="1"/>
  <c r="L8" i="53"/>
  <c r="L9" i="53" s="1"/>
  <c r="L10" i="53" s="1"/>
  <c r="L4" i="53"/>
  <c r="L5" i="53" s="1"/>
  <c r="L6" i="53" s="1"/>
  <c r="G49" i="53"/>
  <c r="F49" i="53"/>
  <c r="Q50" i="53" s="1"/>
  <c r="E49" i="53"/>
  <c r="D49" i="53"/>
  <c r="G48" i="53"/>
  <c r="R50" i="53" s="1"/>
  <c r="F48" i="53"/>
  <c r="E48" i="53"/>
  <c r="P49" i="53" s="1"/>
  <c r="D48" i="53"/>
  <c r="O49" i="53" s="1"/>
  <c r="G47" i="53"/>
  <c r="R48" i="53" s="1"/>
  <c r="F47" i="53"/>
  <c r="Q48" i="53" s="1"/>
  <c r="E47" i="53"/>
  <c r="P48" i="53" s="1"/>
  <c r="D47" i="53"/>
  <c r="A47" i="53"/>
  <c r="A48" i="53" s="1"/>
  <c r="A49" i="53" s="1"/>
  <c r="G46" i="53"/>
  <c r="F46" i="53"/>
  <c r="Q47" i="53" s="1"/>
  <c r="E46" i="53"/>
  <c r="P47" i="53" s="1"/>
  <c r="D46" i="53"/>
  <c r="G45" i="53"/>
  <c r="F45" i="53"/>
  <c r="E45" i="53"/>
  <c r="P46" i="53" s="1"/>
  <c r="D45" i="53"/>
  <c r="O46" i="53" s="1"/>
  <c r="G44" i="53"/>
  <c r="R45" i="53" s="1"/>
  <c r="F44" i="53"/>
  <c r="Q46" i="53" s="1"/>
  <c r="E44" i="53"/>
  <c r="P45" i="53" s="1"/>
  <c r="D44" i="53"/>
  <c r="G43" i="53"/>
  <c r="R44" i="53" s="1"/>
  <c r="F43" i="53"/>
  <c r="Q44" i="53" s="1"/>
  <c r="E43" i="53"/>
  <c r="P44" i="53" s="1"/>
  <c r="D43" i="53"/>
  <c r="O44" i="53" s="1"/>
  <c r="A43" i="53"/>
  <c r="A44" i="53" s="1"/>
  <c r="A45" i="53" s="1"/>
  <c r="G42" i="53"/>
  <c r="R43" i="53" s="1"/>
  <c r="F42" i="53"/>
  <c r="Q43" i="53" s="1"/>
  <c r="E42" i="53"/>
  <c r="P43" i="53" s="1"/>
  <c r="D42" i="53"/>
  <c r="O43" i="53" s="1"/>
  <c r="G41" i="53"/>
  <c r="R42" i="53" s="1"/>
  <c r="F41" i="53"/>
  <c r="Q42" i="53" s="1"/>
  <c r="E41" i="53"/>
  <c r="D41" i="53"/>
  <c r="G40" i="53"/>
  <c r="R41" i="53" s="1"/>
  <c r="F40" i="53"/>
  <c r="Q41" i="53" s="1"/>
  <c r="E40" i="53"/>
  <c r="D40" i="53"/>
  <c r="O41" i="53" s="1"/>
  <c r="G39" i="53"/>
  <c r="R40" i="53" s="1"/>
  <c r="F39" i="53"/>
  <c r="Q40" i="53" s="1"/>
  <c r="E39" i="53"/>
  <c r="P40" i="53" s="1"/>
  <c r="D39" i="53"/>
  <c r="A39" i="53"/>
  <c r="A40" i="53" s="1"/>
  <c r="A41" i="53" s="1"/>
  <c r="G38" i="53"/>
  <c r="R39" i="53" s="1"/>
  <c r="F38" i="53"/>
  <c r="E38" i="53"/>
  <c r="P39" i="53" s="1"/>
  <c r="D38" i="53"/>
  <c r="G37" i="53"/>
  <c r="F37" i="53"/>
  <c r="E37" i="53"/>
  <c r="P38" i="53" s="1"/>
  <c r="D37" i="53"/>
  <c r="O39" i="53" s="1"/>
  <c r="G36" i="53"/>
  <c r="R37" i="53" s="1"/>
  <c r="F36" i="53"/>
  <c r="Q37" i="53" s="1"/>
  <c r="E36" i="53"/>
  <c r="P37" i="53" s="1"/>
  <c r="D36" i="53"/>
  <c r="O37" i="53" s="1"/>
  <c r="G35" i="53"/>
  <c r="R36" i="53" s="1"/>
  <c r="F35" i="53"/>
  <c r="Q36" i="53" s="1"/>
  <c r="E35" i="53"/>
  <c r="P36" i="53" s="1"/>
  <c r="D35" i="53"/>
  <c r="O36" i="53" s="1"/>
  <c r="A35" i="53"/>
  <c r="A36" i="53" s="1"/>
  <c r="A37" i="53" s="1"/>
  <c r="G34" i="53"/>
  <c r="R35" i="53" s="1"/>
  <c r="F34" i="53"/>
  <c r="Q35" i="53" s="1"/>
  <c r="E34" i="53"/>
  <c r="P35" i="53" s="1"/>
  <c r="D34" i="53"/>
  <c r="O35" i="53" s="1"/>
  <c r="G33" i="53"/>
  <c r="R34" i="53" s="1"/>
  <c r="F33" i="53"/>
  <c r="Q34" i="53" s="1"/>
  <c r="E33" i="53"/>
  <c r="P34" i="53" s="1"/>
  <c r="D33" i="53"/>
  <c r="O34" i="53" s="1"/>
  <c r="G32" i="53"/>
  <c r="F32" i="53"/>
  <c r="Q33" i="53" s="1"/>
  <c r="E32" i="53"/>
  <c r="D32" i="53"/>
  <c r="O33" i="53" s="1"/>
  <c r="G31" i="53"/>
  <c r="R32" i="53" s="1"/>
  <c r="F31" i="53"/>
  <c r="Q32" i="53" s="1"/>
  <c r="E31" i="53"/>
  <c r="P33" i="53" s="1"/>
  <c r="D31" i="53"/>
  <c r="O32" i="53" s="1"/>
  <c r="A31" i="53"/>
  <c r="A32" i="53" s="1"/>
  <c r="A33" i="53" s="1"/>
  <c r="G30" i="53"/>
  <c r="F30" i="53"/>
  <c r="E30" i="53"/>
  <c r="D30" i="53"/>
  <c r="G29" i="53"/>
  <c r="F29" i="53"/>
  <c r="Q31" i="53" s="1"/>
  <c r="E29" i="53"/>
  <c r="P31" i="53" s="1"/>
  <c r="D29" i="53"/>
  <c r="O30" i="53" s="1"/>
  <c r="G28" i="53"/>
  <c r="R29" i="53" s="1"/>
  <c r="F28" i="53"/>
  <c r="Q29" i="53" s="1"/>
  <c r="E28" i="53"/>
  <c r="P29" i="53" s="1"/>
  <c r="D28" i="53"/>
  <c r="O29" i="53" s="1"/>
  <c r="G27" i="53"/>
  <c r="R28" i="53" s="1"/>
  <c r="F27" i="53"/>
  <c r="Q28" i="53" s="1"/>
  <c r="E27" i="53"/>
  <c r="P28" i="53" s="1"/>
  <c r="D27" i="53"/>
  <c r="O28" i="53" s="1"/>
  <c r="A27" i="53"/>
  <c r="A28" i="53" s="1"/>
  <c r="A29" i="53" s="1"/>
  <c r="G26" i="53"/>
  <c r="R27" i="53" s="1"/>
  <c r="F26" i="53"/>
  <c r="Q27" i="53" s="1"/>
  <c r="E26" i="53"/>
  <c r="P27" i="53" s="1"/>
  <c r="D26" i="53"/>
  <c r="O27" i="53" s="1"/>
  <c r="G25" i="53"/>
  <c r="R26" i="53" s="1"/>
  <c r="F25" i="53"/>
  <c r="Q26" i="53" s="1"/>
  <c r="E25" i="53"/>
  <c r="D25" i="53"/>
  <c r="O26" i="53" s="1"/>
  <c r="G24" i="53"/>
  <c r="R25" i="53" s="1"/>
  <c r="F24" i="53"/>
  <c r="E24" i="53"/>
  <c r="D24" i="53"/>
  <c r="O25" i="53" s="1"/>
  <c r="G23" i="53"/>
  <c r="R24" i="53" s="1"/>
  <c r="F23" i="53"/>
  <c r="Q24" i="53" s="1"/>
  <c r="E23" i="53"/>
  <c r="P24" i="53" s="1"/>
  <c r="D23" i="53"/>
  <c r="A23" i="53"/>
  <c r="A24" i="53" s="1"/>
  <c r="A25" i="53" s="1"/>
  <c r="G22" i="53"/>
  <c r="F22" i="53"/>
  <c r="E22" i="53"/>
  <c r="D22" i="53"/>
  <c r="O24" i="53" s="1"/>
  <c r="G21" i="53"/>
  <c r="R23" i="53" s="1"/>
  <c r="F21" i="53"/>
  <c r="E21" i="53"/>
  <c r="P23" i="53" s="1"/>
  <c r="D21" i="53"/>
  <c r="O22" i="53" s="1"/>
  <c r="G20" i="53"/>
  <c r="R21" i="53" s="1"/>
  <c r="F20" i="53"/>
  <c r="Q21" i="53" s="1"/>
  <c r="E20" i="53"/>
  <c r="P21" i="53" s="1"/>
  <c r="D20" i="53"/>
  <c r="O21" i="53" s="1"/>
  <c r="G19" i="53"/>
  <c r="R20" i="53" s="1"/>
  <c r="F19" i="53"/>
  <c r="Q20" i="53" s="1"/>
  <c r="E19" i="53"/>
  <c r="P20" i="53" s="1"/>
  <c r="D19" i="53"/>
  <c r="O20" i="53" s="1"/>
  <c r="A19" i="53"/>
  <c r="A20" i="53" s="1"/>
  <c r="A21" i="53" s="1"/>
  <c r="G18" i="53"/>
  <c r="R19" i="53" s="1"/>
  <c r="F18" i="53"/>
  <c r="Q19" i="53" s="1"/>
  <c r="E18" i="53"/>
  <c r="P19" i="53" s="1"/>
  <c r="D18" i="53"/>
  <c r="O19" i="53" s="1"/>
  <c r="G17" i="53"/>
  <c r="R18" i="53" s="1"/>
  <c r="F17" i="53"/>
  <c r="Q18" i="53" s="1"/>
  <c r="E17" i="53"/>
  <c r="D17" i="53"/>
  <c r="G16" i="53"/>
  <c r="F16" i="53"/>
  <c r="E16" i="53"/>
  <c r="P17" i="53" s="1"/>
  <c r="D16" i="53"/>
  <c r="O17" i="53" s="1"/>
  <c r="G15" i="53"/>
  <c r="R16" i="53" s="1"/>
  <c r="F15" i="53"/>
  <c r="Q16" i="53" s="1"/>
  <c r="E15" i="53"/>
  <c r="P16" i="53" s="1"/>
  <c r="D15" i="53"/>
  <c r="A15" i="53"/>
  <c r="A16" i="53" s="1"/>
  <c r="A17" i="53" s="1"/>
  <c r="G14" i="53"/>
  <c r="F14" i="53"/>
  <c r="Q15" i="53" s="1"/>
  <c r="E14" i="53"/>
  <c r="P15" i="53" s="1"/>
  <c r="D14" i="53"/>
  <c r="G13" i="53"/>
  <c r="R15" i="53" s="1"/>
  <c r="F13" i="53"/>
  <c r="E13" i="53"/>
  <c r="P14" i="53" s="1"/>
  <c r="D13" i="53"/>
  <c r="O14" i="53" s="1"/>
  <c r="G12" i="53"/>
  <c r="R13" i="53" s="1"/>
  <c r="F12" i="53"/>
  <c r="Q14" i="53" s="1"/>
  <c r="E12" i="53"/>
  <c r="P13" i="53" s="1"/>
  <c r="D12" i="53"/>
  <c r="O13" i="53" s="1"/>
  <c r="G11" i="53"/>
  <c r="R12" i="53" s="1"/>
  <c r="F11" i="53"/>
  <c r="Q12" i="53" s="1"/>
  <c r="E11" i="53"/>
  <c r="P12" i="53" s="1"/>
  <c r="D11" i="53"/>
  <c r="O12" i="53" s="1"/>
  <c r="A11" i="53"/>
  <c r="A12" i="53" s="1"/>
  <c r="A13" i="53" s="1"/>
  <c r="G10" i="53"/>
  <c r="R11" i="53" s="1"/>
  <c r="F10" i="53"/>
  <c r="Q11" i="53" s="1"/>
  <c r="E10" i="53"/>
  <c r="P11" i="53" s="1"/>
  <c r="D10" i="53"/>
  <c r="O11" i="53" s="1"/>
  <c r="G9" i="53"/>
  <c r="R10" i="53" s="1"/>
  <c r="F9" i="53"/>
  <c r="Q10" i="53" s="1"/>
  <c r="E9" i="53"/>
  <c r="D9" i="53"/>
  <c r="G8" i="53"/>
  <c r="R9" i="53" s="1"/>
  <c r="F8" i="53"/>
  <c r="Q9" i="53" s="1"/>
  <c r="E8" i="53"/>
  <c r="D8" i="53"/>
  <c r="O9" i="53" s="1"/>
  <c r="G7" i="53"/>
  <c r="R8" i="53" s="1"/>
  <c r="F7" i="53"/>
  <c r="Q8" i="53" s="1"/>
  <c r="E7" i="53"/>
  <c r="P8" i="53" s="1"/>
  <c r="D7" i="53"/>
  <c r="A7" i="53"/>
  <c r="A8" i="53" s="1"/>
  <c r="A9" i="53" s="1"/>
  <c r="G6" i="53"/>
  <c r="R7" i="53" s="1"/>
  <c r="F6" i="53"/>
  <c r="E6" i="53"/>
  <c r="P7" i="53" s="1"/>
  <c r="D6" i="53"/>
  <c r="G5" i="53"/>
  <c r="F5" i="53"/>
  <c r="E5" i="53"/>
  <c r="P6" i="53" s="1"/>
  <c r="D5" i="53"/>
  <c r="O7" i="53" s="1"/>
  <c r="G4" i="53"/>
  <c r="R5" i="53" s="1"/>
  <c r="F4" i="53"/>
  <c r="Q5" i="53" s="1"/>
  <c r="E4" i="53"/>
  <c r="P5" i="53" s="1"/>
  <c r="D4" i="53"/>
  <c r="O5" i="53" s="1"/>
  <c r="G3" i="53"/>
  <c r="R4" i="53" s="1"/>
  <c r="F3" i="53"/>
  <c r="Q4" i="53" s="1"/>
  <c r="E3" i="53"/>
  <c r="P4" i="53" s="1"/>
  <c r="D3" i="53"/>
  <c r="O4" i="53" s="1"/>
  <c r="A3" i="53"/>
  <c r="A4" i="53" s="1"/>
  <c r="A5" i="53" s="1"/>
  <c r="G2" i="53"/>
  <c r="F2" i="53"/>
  <c r="E2" i="53"/>
  <c r="D2" i="53"/>
  <c r="A4" i="52"/>
  <c r="A5" i="52"/>
  <c r="A6" i="52"/>
  <c r="A7" i="52"/>
  <c r="A8" i="52"/>
  <c r="A9" i="52"/>
  <c r="A10" i="52"/>
  <c r="A11" i="52"/>
  <c r="A12" i="52"/>
  <c r="A13" i="52"/>
  <c r="A14" i="52"/>
  <c r="A15" i="52"/>
  <c r="A16" i="52"/>
  <c r="A17" i="52"/>
  <c r="A18" i="52"/>
  <c r="A19" i="52"/>
  <c r="A20" i="52"/>
  <c r="A21" i="52"/>
  <c r="A22" i="52"/>
  <c r="A23" i="52"/>
  <c r="A24" i="52"/>
  <c r="A25" i="52"/>
  <c r="A26" i="52"/>
  <c r="A27" i="52"/>
  <c r="A28" i="52"/>
  <c r="A29" i="52"/>
  <c r="A30" i="52"/>
  <c r="A31" i="52"/>
  <c r="A32" i="52"/>
  <c r="A33" i="52"/>
  <c r="A34" i="52"/>
  <c r="A35" i="52"/>
  <c r="A36" i="52"/>
  <c r="A37" i="52"/>
  <c r="A3" i="52"/>
  <c r="J16" i="51"/>
  <c r="J18" i="51"/>
  <c r="G29" i="51"/>
  <c r="V11" i="50"/>
  <c r="G14" i="51"/>
  <c r="I15" i="50"/>
  <c r="J24" i="50"/>
  <c r="J25" i="50"/>
  <c r="J26" i="50"/>
  <c r="J27" i="50"/>
  <c r="J28" i="50"/>
  <c r="J29" i="50"/>
  <c r="J30" i="50"/>
  <c r="J31" i="50"/>
  <c r="J32" i="50"/>
  <c r="J33" i="50"/>
  <c r="J34" i="50"/>
  <c r="J35" i="50"/>
  <c r="J36" i="50"/>
  <c r="J37" i="50"/>
  <c r="J38" i="50"/>
  <c r="J39" i="50"/>
  <c r="J40" i="50"/>
  <c r="J41" i="50"/>
  <c r="J42" i="50"/>
  <c r="J43" i="50"/>
  <c r="J44" i="50"/>
  <c r="J45" i="50"/>
  <c r="J46" i="50"/>
  <c r="J47" i="50"/>
  <c r="J48" i="50"/>
  <c r="J49" i="50"/>
  <c r="J50" i="50"/>
  <c r="J23" i="50"/>
  <c r="J16" i="50"/>
  <c r="J17" i="50"/>
  <c r="J18" i="50"/>
  <c r="J19" i="50"/>
  <c r="J20" i="50"/>
  <c r="J21" i="50"/>
  <c r="J22" i="50"/>
  <c r="J15" i="50"/>
  <c r="J10" i="50"/>
  <c r="J11" i="50"/>
  <c r="J12" i="50"/>
  <c r="J13" i="50"/>
  <c r="H48" i="51"/>
  <c r="G48" i="51"/>
  <c r="H47" i="51"/>
  <c r="G47" i="51"/>
  <c r="H46" i="51"/>
  <c r="G46" i="51"/>
  <c r="H45" i="51"/>
  <c r="G45" i="51"/>
  <c r="H44" i="51"/>
  <c r="G44" i="51"/>
  <c r="H43" i="51"/>
  <c r="G43" i="51"/>
  <c r="H42" i="51"/>
  <c r="G42" i="51"/>
  <c r="H41" i="51"/>
  <c r="G41" i="51"/>
  <c r="H40" i="51"/>
  <c r="G40" i="51"/>
  <c r="H39" i="51"/>
  <c r="G39" i="51"/>
  <c r="H38" i="51"/>
  <c r="G38" i="51"/>
  <c r="H37" i="51"/>
  <c r="G37" i="51"/>
  <c r="H36" i="51"/>
  <c r="G36" i="51"/>
  <c r="H35" i="51"/>
  <c r="G35" i="51"/>
  <c r="H34" i="51"/>
  <c r="G34" i="51"/>
  <c r="H33" i="51"/>
  <c r="G33" i="51"/>
  <c r="H32" i="51"/>
  <c r="G32" i="51"/>
  <c r="H31" i="51"/>
  <c r="G31" i="51"/>
  <c r="H30" i="51"/>
  <c r="G30" i="51"/>
  <c r="H29" i="51"/>
  <c r="H28" i="51"/>
  <c r="G28" i="51"/>
  <c r="H27" i="51"/>
  <c r="G27" i="51"/>
  <c r="H26" i="51"/>
  <c r="G26" i="51"/>
  <c r="H25" i="51"/>
  <c r="G25" i="51"/>
  <c r="H24" i="51"/>
  <c r="G24" i="51"/>
  <c r="S23" i="51"/>
  <c r="H23" i="51"/>
  <c r="G23" i="51"/>
  <c r="H22" i="51"/>
  <c r="G22" i="51"/>
  <c r="S21" i="51"/>
  <c r="H21" i="51"/>
  <c r="G21" i="51"/>
  <c r="H20" i="51"/>
  <c r="G20" i="51"/>
  <c r="H19" i="51"/>
  <c r="G19" i="51"/>
  <c r="P18" i="51"/>
  <c r="H18" i="51"/>
  <c r="G18" i="51"/>
  <c r="H17" i="51"/>
  <c r="G17" i="51"/>
  <c r="P16" i="51"/>
  <c r="H16" i="51"/>
  <c r="G16" i="51"/>
  <c r="H15" i="51"/>
  <c r="G15" i="51"/>
  <c r="H14" i="51"/>
  <c r="H13" i="51"/>
  <c r="K27" i="50"/>
  <c r="K28" i="50"/>
  <c r="K29" i="50"/>
  <c r="K30" i="50"/>
  <c r="K31" i="50"/>
  <c r="K32" i="50"/>
  <c r="K33" i="50"/>
  <c r="K34" i="50"/>
  <c r="K35" i="50"/>
  <c r="K36" i="50"/>
  <c r="K37" i="50"/>
  <c r="K38" i="50"/>
  <c r="K39" i="50"/>
  <c r="K40" i="50"/>
  <c r="K41" i="50"/>
  <c r="K42" i="50"/>
  <c r="K43" i="50"/>
  <c r="K44" i="50"/>
  <c r="K45" i="50"/>
  <c r="K46" i="50"/>
  <c r="K47" i="50"/>
  <c r="K48" i="50"/>
  <c r="K49" i="50"/>
  <c r="K50" i="50"/>
  <c r="K26" i="50"/>
  <c r="K16" i="50"/>
  <c r="K17" i="50"/>
  <c r="K18" i="50"/>
  <c r="K19" i="50"/>
  <c r="K20" i="50"/>
  <c r="K21" i="50"/>
  <c r="K22" i="50"/>
  <c r="K23" i="50"/>
  <c r="K24" i="50"/>
  <c r="K25" i="50"/>
  <c r="K15" i="50"/>
  <c r="K13" i="50"/>
  <c r="L50" i="50"/>
  <c r="I50" i="50"/>
  <c r="H50" i="50"/>
  <c r="G50" i="50"/>
  <c r="F50" i="50"/>
  <c r="E50" i="50"/>
  <c r="D50" i="50"/>
  <c r="L49" i="50"/>
  <c r="I49" i="50"/>
  <c r="H49" i="50"/>
  <c r="G49" i="50"/>
  <c r="F49" i="50"/>
  <c r="E49" i="50"/>
  <c r="D49" i="50"/>
  <c r="L48" i="50"/>
  <c r="I48" i="50"/>
  <c r="H48" i="50"/>
  <c r="G48" i="50"/>
  <c r="F48" i="50"/>
  <c r="E48" i="50"/>
  <c r="D48" i="50"/>
  <c r="A48" i="50"/>
  <c r="A49" i="50" s="1"/>
  <c r="A50" i="50" s="1"/>
  <c r="L47" i="50"/>
  <c r="I47" i="50"/>
  <c r="H47" i="50"/>
  <c r="G47" i="50"/>
  <c r="F47" i="50"/>
  <c r="E47" i="50"/>
  <c r="D47" i="50"/>
  <c r="L46" i="50"/>
  <c r="I46" i="50"/>
  <c r="H46" i="50"/>
  <c r="G46" i="50"/>
  <c r="F46" i="50"/>
  <c r="E46" i="50"/>
  <c r="D46" i="50"/>
  <c r="L45" i="50"/>
  <c r="I45" i="50"/>
  <c r="H45" i="50"/>
  <c r="G45" i="50"/>
  <c r="F45" i="50"/>
  <c r="E45" i="50"/>
  <c r="D45" i="50"/>
  <c r="L44" i="50"/>
  <c r="I44" i="50"/>
  <c r="H44" i="50"/>
  <c r="G44" i="50"/>
  <c r="F44" i="50"/>
  <c r="E44" i="50"/>
  <c r="D44" i="50"/>
  <c r="A44" i="50"/>
  <c r="A45" i="50" s="1"/>
  <c r="A46" i="50" s="1"/>
  <c r="L43" i="50"/>
  <c r="I43" i="50"/>
  <c r="H43" i="50"/>
  <c r="G43" i="50"/>
  <c r="F43" i="50"/>
  <c r="E43" i="50"/>
  <c r="D43" i="50"/>
  <c r="L42" i="50"/>
  <c r="I42" i="50"/>
  <c r="H42" i="50"/>
  <c r="G42" i="50"/>
  <c r="F42" i="50"/>
  <c r="E42" i="50"/>
  <c r="D42" i="50"/>
  <c r="L41" i="50"/>
  <c r="I41" i="50"/>
  <c r="H41" i="50"/>
  <c r="G41" i="50"/>
  <c r="F41" i="50"/>
  <c r="E41" i="50"/>
  <c r="D41" i="50"/>
  <c r="L40" i="50"/>
  <c r="I40" i="50"/>
  <c r="H40" i="50"/>
  <c r="G40" i="50"/>
  <c r="F40" i="50"/>
  <c r="E40" i="50"/>
  <c r="D40" i="50"/>
  <c r="A40" i="50"/>
  <c r="A41" i="50" s="1"/>
  <c r="A42" i="50" s="1"/>
  <c r="L39" i="50"/>
  <c r="I39" i="50"/>
  <c r="H39" i="50"/>
  <c r="G39" i="50"/>
  <c r="F39" i="50"/>
  <c r="E39" i="50"/>
  <c r="D39" i="50"/>
  <c r="L38" i="50"/>
  <c r="I38" i="50"/>
  <c r="H38" i="50"/>
  <c r="G38" i="50"/>
  <c r="F38" i="50"/>
  <c r="E38" i="50"/>
  <c r="D38" i="50"/>
  <c r="L37" i="50"/>
  <c r="I37" i="50"/>
  <c r="H37" i="50"/>
  <c r="G37" i="50"/>
  <c r="F37" i="50"/>
  <c r="E37" i="50"/>
  <c r="D37" i="50"/>
  <c r="L36" i="50"/>
  <c r="I36" i="50"/>
  <c r="H36" i="50"/>
  <c r="G36" i="50"/>
  <c r="F36" i="50"/>
  <c r="E36" i="50"/>
  <c r="D36" i="50"/>
  <c r="A36" i="50"/>
  <c r="A37" i="50" s="1"/>
  <c r="A38" i="50" s="1"/>
  <c r="L35" i="50"/>
  <c r="I35" i="50"/>
  <c r="H35" i="50"/>
  <c r="G35" i="50"/>
  <c r="F35" i="50"/>
  <c r="E35" i="50"/>
  <c r="D35" i="50"/>
  <c r="L34" i="50"/>
  <c r="I34" i="50"/>
  <c r="H34" i="50"/>
  <c r="G34" i="50"/>
  <c r="F34" i="50"/>
  <c r="E34" i="50"/>
  <c r="D34" i="50"/>
  <c r="L33" i="50"/>
  <c r="I33" i="50"/>
  <c r="H33" i="50"/>
  <c r="G33" i="50"/>
  <c r="F33" i="50"/>
  <c r="E33" i="50"/>
  <c r="D33" i="50"/>
  <c r="L32" i="50"/>
  <c r="I32" i="50"/>
  <c r="H32" i="50"/>
  <c r="G32" i="50"/>
  <c r="F32" i="50"/>
  <c r="E32" i="50"/>
  <c r="D32" i="50"/>
  <c r="A32" i="50"/>
  <c r="A33" i="50" s="1"/>
  <c r="A34" i="50" s="1"/>
  <c r="L31" i="50"/>
  <c r="I31" i="50"/>
  <c r="H31" i="50"/>
  <c r="G31" i="50"/>
  <c r="F31" i="50"/>
  <c r="E31" i="50"/>
  <c r="D31" i="50"/>
  <c r="L30" i="50"/>
  <c r="I30" i="50"/>
  <c r="H30" i="50"/>
  <c r="G30" i="50"/>
  <c r="F30" i="50"/>
  <c r="E30" i="50"/>
  <c r="D30" i="50"/>
  <c r="L29" i="50"/>
  <c r="I29" i="50"/>
  <c r="H29" i="50"/>
  <c r="G29" i="50"/>
  <c r="F29" i="50"/>
  <c r="E29" i="50"/>
  <c r="D29" i="50"/>
  <c r="L28" i="50"/>
  <c r="I28" i="50"/>
  <c r="H28" i="50"/>
  <c r="G28" i="50"/>
  <c r="F28" i="50"/>
  <c r="E28" i="50"/>
  <c r="D28" i="50"/>
  <c r="A28" i="50"/>
  <c r="A29" i="50" s="1"/>
  <c r="A30" i="50" s="1"/>
  <c r="L27" i="50"/>
  <c r="I27" i="50"/>
  <c r="H27" i="50"/>
  <c r="G27" i="50"/>
  <c r="F27" i="50"/>
  <c r="E27" i="50"/>
  <c r="D27" i="50"/>
  <c r="L26" i="50"/>
  <c r="I26" i="50"/>
  <c r="H26" i="50"/>
  <c r="G26" i="50"/>
  <c r="F26" i="50"/>
  <c r="E26" i="50"/>
  <c r="D26" i="50"/>
  <c r="L25" i="50"/>
  <c r="I25" i="50"/>
  <c r="H25" i="50"/>
  <c r="G25" i="50"/>
  <c r="F25" i="50"/>
  <c r="E25" i="50"/>
  <c r="D25" i="50"/>
  <c r="L24" i="50"/>
  <c r="I24" i="50"/>
  <c r="H24" i="50"/>
  <c r="G24" i="50"/>
  <c r="F24" i="50"/>
  <c r="E24" i="50"/>
  <c r="D24" i="50"/>
  <c r="A24" i="50"/>
  <c r="A25" i="50" s="1"/>
  <c r="A26" i="50" s="1"/>
  <c r="L23" i="50"/>
  <c r="I23" i="50"/>
  <c r="H23" i="50"/>
  <c r="G23" i="50"/>
  <c r="F23" i="50"/>
  <c r="E23" i="50"/>
  <c r="D23" i="50"/>
  <c r="L22" i="50"/>
  <c r="I22" i="50"/>
  <c r="H22" i="50"/>
  <c r="G22" i="50"/>
  <c r="F22" i="50"/>
  <c r="E22" i="50"/>
  <c r="D22" i="50"/>
  <c r="L21" i="50"/>
  <c r="I21" i="50"/>
  <c r="H21" i="50"/>
  <c r="G21" i="50"/>
  <c r="F21" i="50"/>
  <c r="E21" i="50"/>
  <c r="D21" i="50"/>
  <c r="L20" i="50"/>
  <c r="I20" i="50"/>
  <c r="H20" i="50"/>
  <c r="G20" i="50"/>
  <c r="F20" i="50"/>
  <c r="E20" i="50"/>
  <c r="D20" i="50"/>
  <c r="A20" i="50"/>
  <c r="A21" i="50" s="1"/>
  <c r="A22" i="50" s="1"/>
  <c r="L19" i="50"/>
  <c r="I19" i="50"/>
  <c r="H19" i="50"/>
  <c r="G19" i="50"/>
  <c r="F19" i="50"/>
  <c r="E19" i="50"/>
  <c r="D19" i="50"/>
  <c r="L18" i="50"/>
  <c r="I18" i="50"/>
  <c r="H18" i="50"/>
  <c r="G18" i="50"/>
  <c r="F18" i="50"/>
  <c r="E18" i="50"/>
  <c r="D18" i="50"/>
  <c r="L17" i="50"/>
  <c r="I17" i="50"/>
  <c r="H17" i="50"/>
  <c r="G17" i="50"/>
  <c r="F17" i="50"/>
  <c r="E17" i="50"/>
  <c r="D17" i="50"/>
  <c r="L16" i="50"/>
  <c r="I16" i="50"/>
  <c r="H16" i="50"/>
  <c r="G16" i="50"/>
  <c r="F16" i="50"/>
  <c r="E16" i="50"/>
  <c r="D16" i="50"/>
  <c r="A16" i="50"/>
  <c r="A17" i="50" s="1"/>
  <c r="A18" i="50" s="1"/>
  <c r="L15" i="50"/>
  <c r="H15" i="50"/>
  <c r="G15" i="50"/>
  <c r="F15" i="50"/>
  <c r="E15" i="50"/>
  <c r="D15" i="50"/>
  <c r="I13" i="50"/>
  <c r="H13" i="50"/>
  <c r="G13" i="50"/>
  <c r="F13" i="50"/>
  <c r="E13" i="50"/>
  <c r="D13" i="50"/>
  <c r="I12" i="50"/>
  <c r="H12" i="50"/>
  <c r="G12" i="50"/>
  <c r="F12" i="50"/>
  <c r="E12" i="50"/>
  <c r="D12" i="50"/>
  <c r="I11" i="50"/>
  <c r="H11" i="50"/>
  <c r="G11" i="50"/>
  <c r="F11" i="50"/>
  <c r="E11" i="50"/>
  <c r="D11" i="50"/>
  <c r="A11" i="50"/>
  <c r="A12" i="50" s="1"/>
  <c r="A13" i="50" s="1"/>
  <c r="I10" i="50"/>
  <c r="H10" i="50"/>
  <c r="G10" i="50"/>
  <c r="F10" i="50"/>
  <c r="E10" i="50"/>
  <c r="D10" i="50"/>
  <c r="I9" i="50"/>
  <c r="H9" i="50"/>
  <c r="G9" i="50"/>
  <c r="F9" i="50"/>
  <c r="E9" i="50"/>
  <c r="D9" i="50"/>
  <c r="I8" i="50"/>
  <c r="H8" i="50"/>
  <c r="G8" i="50"/>
  <c r="F8" i="50"/>
  <c r="E8" i="50"/>
  <c r="D8" i="50"/>
  <c r="I7" i="50"/>
  <c r="H7" i="50"/>
  <c r="G7" i="50"/>
  <c r="F7" i="50"/>
  <c r="E7" i="50"/>
  <c r="D7" i="50"/>
  <c r="A7" i="50"/>
  <c r="A8" i="50" s="1"/>
  <c r="A9" i="50" s="1"/>
  <c r="I6" i="50"/>
  <c r="H6" i="50"/>
  <c r="G6" i="50"/>
  <c r="F6" i="50"/>
  <c r="E6" i="50"/>
  <c r="D6" i="50"/>
  <c r="H5" i="50"/>
  <c r="G5" i="50"/>
  <c r="F5" i="50"/>
  <c r="E5" i="50"/>
  <c r="D5" i="50"/>
  <c r="H4" i="50"/>
  <c r="G4" i="50"/>
  <c r="F4" i="50"/>
  <c r="E4" i="50"/>
  <c r="D4" i="50"/>
  <c r="H3" i="50"/>
  <c r="G3" i="50"/>
  <c r="F3" i="50"/>
  <c r="E3" i="50"/>
  <c r="D3" i="50"/>
  <c r="A3" i="50"/>
  <c r="A4" i="50" s="1"/>
  <c r="A5" i="50" s="1"/>
  <c r="G2" i="50"/>
  <c r="F2" i="50"/>
  <c r="E2" i="50"/>
  <c r="D2" i="50"/>
  <c r="T22" i="48"/>
  <c r="F48" i="49"/>
  <c r="E48" i="49"/>
  <c r="F47" i="49"/>
  <c r="E47" i="49"/>
  <c r="F46" i="49"/>
  <c r="E46" i="49"/>
  <c r="F45" i="49"/>
  <c r="E45" i="49"/>
  <c r="F44" i="49"/>
  <c r="E44" i="49"/>
  <c r="F43" i="49"/>
  <c r="E43" i="49"/>
  <c r="F42" i="49"/>
  <c r="E42" i="49"/>
  <c r="F41" i="49"/>
  <c r="E41" i="49"/>
  <c r="F40" i="49"/>
  <c r="E40" i="49"/>
  <c r="F39" i="49"/>
  <c r="E39" i="49"/>
  <c r="F38" i="49"/>
  <c r="E38" i="49"/>
  <c r="F37" i="49"/>
  <c r="E37" i="49"/>
  <c r="F36" i="49"/>
  <c r="E36" i="49"/>
  <c r="F35" i="49"/>
  <c r="E35" i="49"/>
  <c r="F34" i="49"/>
  <c r="E34" i="49"/>
  <c r="F33" i="49"/>
  <c r="E33" i="49"/>
  <c r="F32" i="49"/>
  <c r="E32" i="49"/>
  <c r="F31" i="49"/>
  <c r="E31" i="49"/>
  <c r="F30" i="49"/>
  <c r="E30" i="49"/>
  <c r="F29" i="49"/>
  <c r="E29" i="49"/>
  <c r="F28" i="49"/>
  <c r="E28" i="49"/>
  <c r="F27" i="49"/>
  <c r="E27" i="49"/>
  <c r="F26" i="49"/>
  <c r="E26" i="49"/>
  <c r="F25" i="49"/>
  <c r="E25" i="49"/>
  <c r="F24" i="49"/>
  <c r="E24" i="49"/>
  <c r="Q23" i="49"/>
  <c r="F23" i="49"/>
  <c r="E23" i="49"/>
  <c r="F22" i="49"/>
  <c r="E22" i="49"/>
  <c r="Q21" i="49"/>
  <c r="F21" i="49"/>
  <c r="E21" i="49"/>
  <c r="F20" i="49"/>
  <c r="E20" i="49"/>
  <c r="F19" i="49"/>
  <c r="E19" i="49"/>
  <c r="N18" i="49"/>
  <c r="F18" i="49"/>
  <c r="H18" i="49" s="1"/>
  <c r="E18" i="49"/>
  <c r="F17" i="49"/>
  <c r="E17" i="49"/>
  <c r="N16" i="49"/>
  <c r="F16" i="49"/>
  <c r="E16" i="49"/>
  <c r="F15" i="49"/>
  <c r="E15" i="49"/>
  <c r="F14" i="49"/>
  <c r="E14" i="49"/>
  <c r="H16" i="49" s="1"/>
  <c r="F13" i="49"/>
  <c r="AF42" i="38"/>
  <c r="AC44" i="34"/>
  <c r="J16" i="48"/>
  <c r="J17" i="48"/>
  <c r="J18" i="48"/>
  <c r="J19" i="48"/>
  <c r="J20" i="48"/>
  <c r="J21" i="48"/>
  <c r="J22" i="48"/>
  <c r="J23" i="48"/>
  <c r="J24" i="48"/>
  <c r="J25" i="48"/>
  <c r="J26" i="48"/>
  <c r="J27" i="48"/>
  <c r="J28" i="48"/>
  <c r="J29" i="48"/>
  <c r="J30" i="48"/>
  <c r="J31" i="48"/>
  <c r="J32" i="48"/>
  <c r="J33" i="48"/>
  <c r="J34" i="48"/>
  <c r="J35" i="48"/>
  <c r="J36" i="48"/>
  <c r="J37" i="48"/>
  <c r="J38" i="48"/>
  <c r="J39" i="48"/>
  <c r="J40" i="48"/>
  <c r="J41" i="48"/>
  <c r="J42" i="48"/>
  <c r="J43" i="48"/>
  <c r="J44" i="48"/>
  <c r="J45" i="48"/>
  <c r="J46" i="48"/>
  <c r="J47" i="48"/>
  <c r="J48" i="48"/>
  <c r="J49" i="48"/>
  <c r="J50" i="48"/>
  <c r="J15" i="48"/>
  <c r="I7" i="48"/>
  <c r="I8" i="48"/>
  <c r="I9" i="48"/>
  <c r="I10" i="48"/>
  <c r="I11" i="48"/>
  <c r="I12" i="48"/>
  <c r="I13" i="48"/>
  <c r="I15" i="48"/>
  <c r="I16" i="48"/>
  <c r="I17" i="48"/>
  <c r="I18" i="48"/>
  <c r="I19" i="48"/>
  <c r="I20" i="48"/>
  <c r="I21" i="48"/>
  <c r="I22" i="48"/>
  <c r="I23" i="48"/>
  <c r="I24" i="48"/>
  <c r="I25" i="48"/>
  <c r="I26" i="48"/>
  <c r="I27" i="48"/>
  <c r="I28" i="48"/>
  <c r="I29" i="48"/>
  <c r="I30" i="48"/>
  <c r="I31" i="48"/>
  <c r="I32" i="48"/>
  <c r="I33" i="48"/>
  <c r="I34" i="48"/>
  <c r="I35" i="48"/>
  <c r="I36" i="48"/>
  <c r="I37" i="48"/>
  <c r="I38" i="48"/>
  <c r="I39" i="48"/>
  <c r="I40" i="48"/>
  <c r="I41" i="48"/>
  <c r="I42" i="48"/>
  <c r="I43" i="48"/>
  <c r="I44" i="48"/>
  <c r="I45" i="48"/>
  <c r="I46" i="48"/>
  <c r="I47" i="48"/>
  <c r="I48" i="48"/>
  <c r="I49" i="48"/>
  <c r="I50" i="48"/>
  <c r="I6" i="48"/>
  <c r="H4" i="48"/>
  <c r="H5" i="48"/>
  <c r="H6" i="48"/>
  <c r="H7" i="48"/>
  <c r="H8" i="48"/>
  <c r="H9" i="48"/>
  <c r="H10" i="48"/>
  <c r="H11" i="48"/>
  <c r="H12" i="48"/>
  <c r="H13" i="48"/>
  <c r="H15" i="48"/>
  <c r="H16" i="48"/>
  <c r="H17" i="48"/>
  <c r="H18" i="48"/>
  <c r="H19" i="48"/>
  <c r="H20" i="48"/>
  <c r="H21" i="48"/>
  <c r="H22" i="48"/>
  <c r="H23" i="48"/>
  <c r="H24" i="48"/>
  <c r="H25" i="48"/>
  <c r="H26" i="48"/>
  <c r="H27" i="48"/>
  <c r="H28" i="48"/>
  <c r="H29" i="48"/>
  <c r="H30" i="48"/>
  <c r="H31" i="48"/>
  <c r="H32" i="48"/>
  <c r="H33" i="48"/>
  <c r="H34" i="48"/>
  <c r="H35" i="48"/>
  <c r="H36" i="48"/>
  <c r="H37" i="48"/>
  <c r="H38" i="48"/>
  <c r="H39" i="48"/>
  <c r="H40" i="48"/>
  <c r="H41" i="48"/>
  <c r="H42" i="48"/>
  <c r="H43" i="48"/>
  <c r="H44" i="48"/>
  <c r="H45" i="48"/>
  <c r="H46" i="48"/>
  <c r="H47" i="48"/>
  <c r="H48" i="48"/>
  <c r="H49" i="48"/>
  <c r="H50" i="48"/>
  <c r="H3" i="48"/>
  <c r="D3" i="48"/>
  <c r="D4" i="48"/>
  <c r="D5" i="48"/>
  <c r="D6" i="48"/>
  <c r="D7" i="48"/>
  <c r="D8" i="48"/>
  <c r="D9" i="48"/>
  <c r="D10" i="48"/>
  <c r="D11" i="48"/>
  <c r="D12" i="48"/>
  <c r="D13" i="48"/>
  <c r="D15" i="48"/>
  <c r="D16" i="48"/>
  <c r="D17" i="48"/>
  <c r="D18" i="48"/>
  <c r="D19" i="48"/>
  <c r="D20" i="48"/>
  <c r="D21" i="48"/>
  <c r="D22" i="48"/>
  <c r="D23" i="48"/>
  <c r="D24" i="48"/>
  <c r="D25" i="48"/>
  <c r="D26" i="48"/>
  <c r="D27" i="48"/>
  <c r="D28" i="48"/>
  <c r="D29" i="48"/>
  <c r="D30" i="48"/>
  <c r="D31" i="48"/>
  <c r="D32" i="48"/>
  <c r="D33" i="48"/>
  <c r="D34" i="48"/>
  <c r="D35" i="48"/>
  <c r="D36" i="48"/>
  <c r="D37" i="48"/>
  <c r="D38" i="48"/>
  <c r="D39" i="48"/>
  <c r="D40" i="48"/>
  <c r="D41" i="48"/>
  <c r="D42" i="48"/>
  <c r="D43" i="48"/>
  <c r="D44" i="48"/>
  <c r="D45" i="48"/>
  <c r="D46" i="48"/>
  <c r="D47" i="48"/>
  <c r="D48" i="48"/>
  <c r="D49" i="48"/>
  <c r="D50" i="48"/>
  <c r="D2" i="48"/>
  <c r="E2" i="48"/>
  <c r="G50" i="48"/>
  <c r="F50" i="48"/>
  <c r="E50" i="48"/>
  <c r="G49" i="48"/>
  <c r="F49" i="48"/>
  <c r="E49" i="48"/>
  <c r="G48" i="48"/>
  <c r="F48" i="48"/>
  <c r="E48" i="48"/>
  <c r="G47" i="48"/>
  <c r="F47" i="48"/>
  <c r="E47" i="48"/>
  <c r="G46" i="48"/>
  <c r="F46" i="48"/>
  <c r="E46" i="48"/>
  <c r="G45" i="48"/>
  <c r="F45" i="48"/>
  <c r="E45" i="48"/>
  <c r="G44" i="48"/>
  <c r="F44" i="48"/>
  <c r="E44" i="48"/>
  <c r="G43" i="48"/>
  <c r="F43" i="48"/>
  <c r="E43" i="48"/>
  <c r="G42" i="48"/>
  <c r="F42" i="48"/>
  <c r="E42" i="48"/>
  <c r="G41" i="48"/>
  <c r="F41" i="48"/>
  <c r="E41" i="48"/>
  <c r="G40" i="48"/>
  <c r="F40" i="48"/>
  <c r="E40" i="48"/>
  <c r="G39" i="48"/>
  <c r="F39" i="48"/>
  <c r="E39" i="48"/>
  <c r="G38" i="48"/>
  <c r="F38" i="48"/>
  <c r="E38" i="48"/>
  <c r="G37" i="48"/>
  <c r="F37" i="48"/>
  <c r="E37" i="48"/>
  <c r="G36" i="48"/>
  <c r="F36" i="48"/>
  <c r="E36" i="48"/>
  <c r="G35" i="48"/>
  <c r="F35" i="48"/>
  <c r="E35" i="48"/>
  <c r="G34" i="48"/>
  <c r="F34" i="48"/>
  <c r="E34" i="48"/>
  <c r="G33" i="48"/>
  <c r="F33" i="48"/>
  <c r="E33" i="48"/>
  <c r="G32" i="48"/>
  <c r="F32" i="48"/>
  <c r="E32" i="48"/>
  <c r="G31" i="48"/>
  <c r="F31" i="48"/>
  <c r="E31" i="48"/>
  <c r="G30" i="48"/>
  <c r="F30" i="48"/>
  <c r="E30" i="48"/>
  <c r="G29" i="48"/>
  <c r="F29" i="48"/>
  <c r="E29" i="48"/>
  <c r="G28" i="48"/>
  <c r="F28" i="48"/>
  <c r="E28" i="48"/>
  <c r="G27" i="48"/>
  <c r="F27" i="48"/>
  <c r="E27" i="48"/>
  <c r="G26" i="48"/>
  <c r="F26" i="48"/>
  <c r="E26" i="48"/>
  <c r="G25" i="48"/>
  <c r="F25" i="48"/>
  <c r="E25" i="48"/>
  <c r="G24" i="48"/>
  <c r="F24" i="48"/>
  <c r="E24" i="48"/>
  <c r="G23" i="48"/>
  <c r="F23" i="48"/>
  <c r="E23" i="48"/>
  <c r="G22" i="48"/>
  <c r="F22" i="48"/>
  <c r="E22" i="48"/>
  <c r="G21" i="48"/>
  <c r="F21" i="48"/>
  <c r="E21" i="48"/>
  <c r="G20" i="48"/>
  <c r="F20" i="48"/>
  <c r="E20" i="48"/>
  <c r="G19" i="48"/>
  <c r="F19" i="48"/>
  <c r="E19" i="48"/>
  <c r="G18" i="48"/>
  <c r="F18" i="48"/>
  <c r="E18" i="48"/>
  <c r="G17" i="48"/>
  <c r="F17" i="48"/>
  <c r="E17" i="48"/>
  <c r="G16" i="48"/>
  <c r="F16" i="48"/>
  <c r="E16" i="48"/>
  <c r="G15" i="48"/>
  <c r="F15" i="48"/>
  <c r="E15" i="48"/>
  <c r="G13" i="48"/>
  <c r="F13" i="48"/>
  <c r="E13" i="48"/>
  <c r="G12" i="48"/>
  <c r="F12" i="48"/>
  <c r="E12" i="48"/>
  <c r="G11" i="48"/>
  <c r="F11" i="48"/>
  <c r="E11" i="48"/>
  <c r="G10" i="48"/>
  <c r="F10" i="48"/>
  <c r="E10" i="48"/>
  <c r="G9" i="48"/>
  <c r="F9" i="48"/>
  <c r="E9" i="48"/>
  <c r="G8" i="48"/>
  <c r="F8" i="48"/>
  <c r="E8" i="48"/>
  <c r="G7" i="48"/>
  <c r="F7" i="48"/>
  <c r="E7" i="48"/>
  <c r="G6" i="48"/>
  <c r="F6" i="48"/>
  <c r="E6" i="48"/>
  <c r="G5" i="48"/>
  <c r="F5" i="48"/>
  <c r="E5" i="48"/>
  <c r="G4" i="48"/>
  <c r="F4" i="48"/>
  <c r="E4" i="48"/>
  <c r="G3" i="48"/>
  <c r="F3" i="48"/>
  <c r="E3" i="48"/>
  <c r="G2" i="48"/>
  <c r="F2" i="48"/>
  <c r="A48" i="48"/>
  <c r="A49" i="48" s="1"/>
  <c r="A50" i="48" s="1"/>
  <c r="A44" i="48"/>
  <c r="A45" i="48" s="1"/>
  <c r="A46" i="48" s="1"/>
  <c r="A40" i="48"/>
  <c r="A41" i="48" s="1"/>
  <c r="A42" i="48" s="1"/>
  <c r="A36" i="48"/>
  <c r="A37" i="48" s="1"/>
  <c r="A38" i="48" s="1"/>
  <c r="A32" i="48"/>
  <c r="A33" i="48" s="1"/>
  <c r="A34" i="48" s="1"/>
  <c r="A28" i="48"/>
  <c r="A29" i="48" s="1"/>
  <c r="A30" i="48" s="1"/>
  <c r="A24" i="48"/>
  <c r="A25" i="48" s="1"/>
  <c r="A26" i="48" s="1"/>
  <c r="A20" i="48"/>
  <c r="A21" i="48" s="1"/>
  <c r="A22" i="48" s="1"/>
  <c r="A16" i="48"/>
  <c r="A17" i="48" s="1"/>
  <c r="A18" i="48" s="1"/>
  <c r="A11" i="48"/>
  <c r="A12" i="48" s="1"/>
  <c r="A13" i="48" s="1"/>
  <c r="A7" i="48"/>
  <c r="A8" i="48" s="1"/>
  <c r="A9" i="48" s="1"/>
  <c r="A3" i="48"/>
  <c r="A4" i="48" s="1"/>
  <c r="A5" i="48" s="1"/>
  <c r="J33" i="46"/>
  <c r="J34" i="46" s="1"/>
  <c r="J38" i="46"/>
  <c r="J39" i="46" s="1"/>
  <c r="J43" i="46"/>
  <c r="J44" i="46"/>
  <c r="J48" i="46"/>
  <c r="J49" i="46" s="1"/>
  <c r="J53" i="46"/>
  <c r="J54" i="46"/>
  <c r="J58" i="46"/>
  <c r="J59" i="46" s="1"/>
  <c r="J63" i="46"/>
  <c r="J64" i="46" s="1"/>
  <c r="J62" i="46"/>
  <c r="J57" i="46"/>
  <c r="J52" i="46"/>
  <c r="J47" i="46"/>
  <c r="J42" i="46"/>
  <c r="J37" i="46"/>
  <c r="J32" i="46"/>
  <c r="J28" i="46"/>
  <c r="J29" i="46" s="1"/>
  <c r="J27" i="46"/>
  <c r="J23" i="46"/>
  <c r="J24" i="46" s="1"/>
  <c r="J22" i="46"/>
  <c r="J18" i="46"/>
  <c r="J19" i="46" s="1"/>
  <c r="J17" i="46"/>
  <c r="J13" i="46"/>
  <c r="J14" i="46"/>
  <c r="J12" i="46"/>
  <c r="J8" i="46"/>
  <c r="J9" i="46"/>
  <c r="J7" i="46"/>
  <c r="E2" i="46"/>
  <c r="E3" i="46"/>
  <c r="E4" i="46"/>
  <c r="E5" i="46"/>
  <c r="E6" i="46"/>
  <c r="E7" i="46"/>
  <c r="E8" i="46"/>
  <c r="E9" i="46"/>
  <c r="E10" i="46"/>
  <c r="E11" i="46"/>
  <c r="E12" i="46"/>
  <c r="E13" i="46"/>
  <c r="E14" i="46"/>
  <c r="E15" i="46"/>
  <c r="E16" i="46"/>
  <c r="E17" i="46"/>
  <c r="E18" i="46"/>
  <c r="E19" i="46"/>
  <c r="E20" i="46"/>
  <c r="E21" i="46"/>
  <c r="E22" i="46"/>
  <c r="E23" i="46"/>
  <c r="E24" i="46"/>
  <c r="E25" i="46"/>
  <c r="E26" i="46"/>
  <c r="E27" i="46"/>
  <c r="E28" i="46"/>
  <c r="E29" i="46"/>
  <c r="E30" i="46"/>
  <c r="E31" i="46"/>
  <c r="E32" i="46"/>
  <c r="E33" i="46"/>
  <c r="E34" i="46"/>
  <c r="E35" i="46"/>
  <c r="E36" i="46"/>
  <c r="E37" i="46"/>
  <c r="E38" i="46"/>
  <c r="E39" i="46"/>
  <c r="E40" i="46"/>
  <c r="E41" i="46"/>
  <c r="E42" i="46"/>
  <c r="E43" i="46"/>
  <c r="E44" i="46"/>
  <c r="E45" i="46"/>
  <c r="E46" i="46"/>
  <c r="E47" i="46"/>
  <c r="E48" i="46"/>
  <c r="E49" i="46"/>
  <c r="E50" i="46"/>
  <c r="E51" i="46"/>
  <c r="E52" i="46"/>
  <c r="E53" i="46"/>
  <c r="E54" i="46"/>
  <c r="E55" i="46"/>
  <c r="E56" i="46"/>
  <c r="E57" i="46"/>
  <c r="E58" i="46"/>
  <c r="E59" i="46"/>
  <c r="E60" i="46"/>
  <c r="E61" i="46"/>
  <c r="E62" i="46"/>
  <c r="E63" i="46"/>
  <c r="E64" i="46"/>
  <c r="E65" i="46"/>
  <c r="E66" i="46"/>
  <c r="E67" i="46"/>
  <c r="E68" i="46"/>
  <c r="E69" i="46"/>
  <c r="E70" i="46"/>
  <c r="E71" i="46"/>
  <c r="E72" i="46"/>
  <c r="E73" i="46"/>
  <c r="E74" i="46"/>
  <c r="E75" i="46"/>
  <c r="E76" i="46"/>
  <c r="E77" i="46"/>
  <c r="E78" i="46"/>
  <c r="E79" i="46"/>
  <c r="E80" i="46"/>
  <c r="E81" i="46"/>
  <c r="E82" i="46"/>
  <c r="E83" i="46"/>
  <c r="E84" i="46"/>
  <c r="E85" i="46"/>
  <c r="E86" i="46"/>
  <c r="E87" i="46"/>
  <c r="E88" i="46"/>
  <c r="E89" i="46"/>
  <c r="E90" i="46"/>
  <c r="E91" i="46"/>
  <c r="E92" i="46"/>
  <c r="E93" i="46"/>
  <c r="E94" i="46"/>
  <c r="E95" i="46"/>
  <c r="E96" i="46"/>
  <c r="E97" i="46"/>
  <c r="E98" i="46"/>
  <c r="E99" i="46"/>
  <c r="E100" i="46"/>
  <c r="E101" i="46"/>
  <c r="E102" i="46"/>
  <c r="E103" i="46"/>
  <c r="E104" i="46"/>
  <c r="E105" i="46"/>
  <c r="E106" i="46"/>
  <c r="E107" i="46"/>
  <c r="E108" i="46"/>
  <c r="E109" i="46"/>
  <c r="E110" i="46"/>
  <c r="E111" i="46"/>
  <c r="E112" i="46"/>
  <c r="E113" i="46"/>
  <c r="E114" i="46"/>
  <c r="E115" i="46"/>
  <c r="E116" i="46"/>
  <c r="E117" i="46"/>
  <c r="E118" i="46"/>
  <c r="E119" i="46"/>
  <c r="E120" i="46"/>
  <c r="E121" i="46"/>
  <c r="E122" i="46"/>
  <c r="E123" i="46"/>
  <c r="E124" i="46"/>
  <c r="E125" i="46"/>
  <c r="E126" i="46"/>
  <c r="E127" i="46"/>
  <c r="E128" i="46"/>
  <c r="E129" i="46"/>
  <c r="E130" i="46"/>
  <c r="E131" i="46"/>
  <c r="E132" i="46"/>
  <c r="E133" i="46"/>
  <c r="E134" i="46"/>
  <c r="E135" i="46"/>
  <c r="E136" i="46"/>
  <c r="E137" i="46"/>
  <c r="E138" i="46"/>
  <c r="E139" i="46"/>
  <c r="E140" i="46"/>
  <c r="E141" i="46"/>
  <c r="E142" i="46"/>
  <c r="E143" i="46"/>
  <c r="E144" i="46"/>
  <c r="E145" i="46"/>
  <c r="H2" i="25"/>
  <c r="G2" i="25"/>
  <c r="F2" i="25"/>
  <c r="AE13" i="38" a="1"/>
  <c r="AE13" i="38" s="1"/>
  <c r="G27" i="38"/>
  <c r="G28" i="38"/>
  <c r="G29" i="38"/>
  <c r="G30" i="38"/>
  <c r="G31" i="38"/>
  <c r="G32" i="38"/>
  <c r="G33" i="38"/>
  <c r="G34" i="38"/>
  <c r="G35" i="38"/>
  <c r="G36" i="38"/>
  <c r="G37" i="38"/>
  <c r="G38" i="38"/>
  <c r="G39" i="38"/>
  <c r="G40" i="38"/>
  <c r="G41" i="38"/>
  <c r="G42" i="38"/>
  <c r="G43" i="38"/>
  <c r="G44" i="38"/>
  <c r="G45" i="38"/>
  <c r="G46" i="38"/>
  <c r="G47" i="38"/>
  <c r="G48" i="38"/>
  <c r="G49" i="38"/>
  <c r="G50" i="38"/>
  <c r="G51" i="38"/>
  <c r="G52" i="38"/>
  <c r="G53" i="38"/>
  <c r="G54" i="38"/>
  <c r="G55" i="38"/>
  <c r="G56" i="38"/>
  <c r="G57" i="38"/>
  <c r="G58" i="38"/>
  <c r="G59" i="38"/>
  <c r="G60" i="38"/>
  <c r="G61" i="38"/>
  <c r="G62" i="38"/>
  <c r="G63" i="38"/>
  <c r="G64" i="38"/>
  <c r="G65" i="38"/>
  <c r="G66" i="38"/>
  <c r="G67" i="38"/>
  <c r="G68" i="38"/>
  <c r="G69" i="38"/>
  <c r="G70" i="38"/>
  <c r="G71" i="38"/>
  <c r="G72" i="38"/>
  <c r="G73" i="38"/>
  <c r="G74" i="38"/>
  <c r="G75" i="38"/>
  <c r="G76" i="38"/>
  <c r="G77" i="38"/>
  <c r="G78" i="38"/>
  <c r="G79" i="38"/>
  <c r="G80" i="38"/>
  <c r="G81" i="38"/>
  <c r="G82" i="38"/>
  <c r="G83" i="38"/>
  <c r="G84" i="38"/>
  <c r="G85" i="38"/>
  <c r="G86" i="38"/>
  <c r="G87" i="38"/>
  <c r="G88" i="38"/>
  <c r="G89" i="38"/>
  <c r="G90" i="38"/>
  <c r="G91" i="38"/>
  <c r="G92" i="38"/>
  <c r="G93" i="38"/>
  <c r="G94" i="38"/>
  <c r="G95" i="38"/>
  <c r="G96" i="38"/>
  <c r="G97" i="38"/>
  <c r="G98" i="38"/>
  <c r="G99" i="38"/>
  <c r="G100" i="38"/>
  <c r="G101" i="38"/>
  <c r="G102" i="38"/>
  <c r="G103" i="38"/>
  <c r="G104" i="38"/>
  <c r="G105" i="38"/>
  <c r="G106" i="38"/>
  <c r="G107" i="38"/>
  <c r="G108" i="38"/>
  <c r="G109" i="38"/>
  <c r="G110" i="38"/>
  <c r="G111" i="38"/>
  <c r="G112" i="38"/>
  <c r="G113" i="38"/>
  <c r="G114" i="38"/>
  <c r="G115" i="38"/>
  <c r="G116" i="38"/>
  <c r="G117" i="38"/>
  <c r="G118" i="38"/>
  <c r="G119" i="38"/>
  <c r="G120" i="38"/>
  <c r="G121" i="38"/>
  <c r="G122" i="38"/>
  <c r="G123" i="38"/>
  <c r="G124" i="38"/>
  <c r="G125" i="38"/>
  <c r="G126" i="38"/>
  <c r="G127" i="38"/>
  <c r="G128" i="38"/>
  <c r="G129" i="38"/>
  <c r="G130" i="38"/>
  <c r="G131" i="38"/>
  <c r="G132" i="38"/>
  <c r="G133" i="38"/>
  <c r="G134" i="38"/>
  <c r="G135" i="38"/>
  <c r="G136" i="38"/>
  <c r="G137" i="38"/>
  <c r="G138" i="38"/>
  <c r="G139" i="38"/>
  <c r="G140" i="38"/>
  <c r="G141" i="38"/>
  <c r="G142" i="38"/>
  <c r="G143" i="38"/>
  <c r="G144" i="38"/>
  <c r="G145" i="38"/>
  <c r="G146" i="38"/>
  <c r="G26" i="38"/>
  <c r="G16" i="38"/>
  <c r="G17" i="38"/>
  <c r="G18" i="38"/>
  <c r="G19" i="38"/>
  <c r="G20" i="38"/>
  <c r="G21" i="38"/>
  <c r="G22" i="38"/>
  <c r="G23" i="38"/>
  <c r="G24" i="38"/>
  <c r="G25" i="38"/>
  <c r="G15" i="38"/>
  <c r="S23" i="29"/>
  <c r="K17" i="39"/>
  <c r="H156" i="39"/>
  <c r="G156" i="39"/>
  <c r="H155" i="39"/>
  <c r="G155" i="39"/>
  <c r="H154" i="39"/>
  <c r="G154" i="39"/>
  <c r="H153" i="39"/>
  <c r="G153" i="39"/>
  <c r="H152" i="39"/>
  <c r="G152" i="39"/>
  <c r="H151" i="39"/>
  <c r="G151" i="39"/>
  <c r="H150" i="39"/>
  <c r="G150" i="39"/>
  <c r="H149" i="39"/>
  <c r="G149" i="39"/>
  <c r="H148" i="39"/>
  <c r="G148" i="39"/>
  <c r="H147" i="39"/>
  <c r="G147" i="39"/>
  <c r="H146" i="39"/>
  <c r="G146" i="39"/>
  <c r="H145" i="39"/>
  <c r="G145" i="39"/>
  <c r="H144" i="39"/>
  <c r="G144" i="39"/>
  <c r="H143" i="39"/>
  <c r="G143" i="39"/>
  <c r="H142" i="39"/>
  <c r="G142" i="39"/>
  <c r="H141" i="39"/>
  <c r="G141" i="39"/>
  <c r="H140" i="39"/>
  <c r="G140" i="39"/>
  <c r="H139" i="39"/>
  <c r="G139" i="39"/>
  <c r="H138" i="39"/>
  <c r="G138" i="39"/>
  <c r="H137" i="39"/>
  <c r="G137" i="39"/>
  <c r="H136" i="39"/>
  <c r="G136" i="39"/>
  <c r="H135" i="39"/>
  <c r="G135" i="39"/>
  <c r="H134" i="39"/>
  <c r="G134" i="39"/>
  <c r="H133" i="39"/>
  <c r="G133" i="39"/>
  <c r="H132" i="39"/>
  <c r="G132" i="39"/>
  <c r="H131" i="39"/>
  <c r="G131" i="39"/>
  <c r="H130" i="39"/>
  <c r="G130" i="39"/>
  <c r="H129" i="39"/>
  <c r="G129" i="39"/>
  <c r="H128" i="39"/>
  <c r="G128" i="39"/>
  <c r="H127" i="39"/>
  <c r="G127" i="39"/>
  <c r="H126" i="39"/>
  <c r="G126" i="39"/>
  <c r="H125" i="39"/>
  <c r="G125" i="39"/>
  <c r="H124" i="39"/>
  <c r="G124" i="39"/>
  <c r="H123" i="39"/>
  <c r="G123" i="39"/>
  <c r="H122" i="39"/>
  <c r="G122" i="39"/>
  <c r="H121" i="39"/>
  <c r="G121" i="39"/>
  <c r="H120" i="39"/>
  <c r="G120" i="39"/>
  <c r="H119" i="39"/>
  <c r="G119" i="39"/>
  <c r="H118" i="39"/>
  <c r="G118" i="39"/>
  <c r="H117" i="39"/>
  <c r="G117" i="39"/>
  <c r="H116" i="39"/>
  <c r="G116" i="39"/>
  <c r="H115" i="39"/>
  <c r="G115" i="39"/>
  <c r="H114" i="39"/>
  <c r="G114" i="39"/>
  <c r="H113" i="39"/>
  <c r="G113" i="39"/>
  <c r="H112" i="39"/>
  <c r="G112" i="39"/>
  <c r="H111" i="39"/>
  <c r="G111" i="39"/>
  <c r="H110" i="39"/>
  <c r="G110" i="39"/>
  <c r="H109" i="39"/>
  <c r="G109" i="39"/>
  <c r="H108" i="39"/>
  <c r="G108" i="39"/>
  <c r="H107" i="39"/>
  <c r="G107" i="39"/>
  <c r="H106" i="39"/>
  <c r="G106" i="39"/>
  <c r="H105" i="39"/>
  <c r="G105" i="39"/>
  <c r="H104" i="39"/>
  <c r="G104" i="39"/>
  <c r="H103" i="39"/>
  <c r="G103" i="39"/>
  <c r="H102" i="39"/>
  <c r="G102" i="39"/>
  <c r="H101" i="39"/>
  <c r="G101" i="39"/>
  <c r="H100" i="39"/>
  <c r="G100" i="39"/>
  <c r="H99" i="39"/>
  <c r="G99" i="39"/>
  <c r="H98" i="39"/>
  <c r="G98" i="39"/>
  <c r="H97" i="39"/>
  <c r="G97" i="39"/>
  <c r="H96" i="39"/>
  <c r="G96" i="39"/>
  <c r="H95" i="39"/>
  <c r="G95" i="39"/>
  <c r="H94" i="39"/>
  <c r="G94" i="39"/>
  <c r="H93" i="39"/>
  <c r="G93" i="39"/>
  <c r="H92" i="39"/>
  <c r="G92" i="39"/>
  <c r="H91" i="39"/>
  <c r="G91" i="39"/>
  <c r="H90" i="39"/>
  <c r="G90" i="39"/>
  <c r="H89" i="39"/>
  <c r="G89" i="39"/>
  <c r="H88" i="39"/>
  <c r="G88" i="39"/>
  <c r="H87" i="39"/>
  <c r="G87" i="39"/>
  <c r="H86" i="39"/>
  <c r="G86" i="39"/>
  <c r="H85" i="39"/>
  <c r="G85" i="39"/>
  <c r="H84" i="39"/>
  <c r="G84" i="39"/>
  <c r="H83" i="39"/>
  <c r="G83" i="39"/>
  <c r="H82" i="39"/>
  <c r="G82" i="39"/>
  <c r="H81" i="39"/>
  <c r="G81" i="39"/>
  <c r="H80" i="39"/>
  <c r="G80" i="39"/>
  <c r="H79" i="39"/>
  <c r="G79" i="39"/>
  <c r="H78" i="39"/>
  <c r="G78" i="39"/>
  <c r="H77" i="39"/>
  <c r="G77" i="39"/>
  <c r="H76" i="39"/>
  <c r="G76" i="39"/>
  <c r="H75" i="39"/>
  <c r="G75" i="39"/>
  <c r="H74" i="39"/>
  <c r="G74" i="39"/>
  <c r="H73" i="39"/>
  <c r="G73" i="39"/>
  <c r="H72" i="39"/>
  <c r="G72" i="39"/>
  <c r="H71" i="39"/>
  <c r="G71" i="39"/>
  <c r="H70" i="39"/>
  <c r="G70" i="39"/>
  <c r="H69" i="39"/>
  <c r="G69" i="39"/>
  <c r="H68" i="39"/>
  <c r="G68" i="39"/>
  <c r="H67" i="39"/>
  <c r="G67" i="39"/>
  <c r="H66" i="39"/>
  <c r="G66" i="39"/>
  <c r="H65" i="39"/>
  <c r="G65" i="39"/>
  <c r="H64" i="39"/>
  <c r="G64" i="39"/>
  <c r="H63" i="39"/>
  <c r="G63" i="39"/>
  <c r="H62" i="39"/>
  <c r="G62" i="39"/>
  <c r="H61" i="39"/>
  <c r="G61" i="39"/>
  <c r="H60" i="39"/>
  <c r="G60" i="39"/>
  <c r="H59" i="39"/>
  <c r="G59" i="39"/>
  <c r="H58" i="39"/>
  <c r="G58" i="39"/>
  <c r="H57" i="39"/>
  <c r="G57" i="39"/>
  <c r="H56" i="39"/>
  <c r="G56" i="39"/>
  <c r="H55" i="39"/>
  <c r="G55" i="39"/>
  <c r="H54" i="39"/>
  <c r="G54" i="39"/>
  <c r="H53" i="39"/>
  <c r="G53" i="39"/>
  <c r="H52" i="39"/>
  <c r="G52" i="39"/>
  <c r="H51" i="39"/>
  <c r="G51" i="39"/>
  <c r="H50" i="39"/>
  <c r="G50" i="39"/>
  <c r="H49" i="39"/>
  <c r="G49" i="39"/>
  <c r="H48" i="39"/>
  <c r="G48" i="39"/>
  <c r="H47" i="39"/>
  <c r="G47" i="39"/>
  <c r="H46" i="39"/>
  <c r="G46" i="39"/>
  <c r="H45" i="39"/>
  <c r="G45" i="39"/>
  <c r="H44" i="39"/>
  <c r="G44" i="39"/>
  <c r="H43" i="39"/>
  <c r="G43" i="39"/>
  <c r="H42" i="39"/>
  <c r="G42" i="39"/>
  <c r="H41" i="39"/>
  <c r="G41" i="39"/>
  <c r="H40" i="39"/>
  <c r="G40" i="39"/>
  <c r="H39" i="39"/>
  <c r="G39" i="39"/>
  <c r="H38" i="39"/>
  <c r="G38" i="39"/>
  <c r="H37" i="39"/>
  <c r="G37" i="39"/>
  <c r="H36" i="39"/>
  <c r="G36" i="39"/>
  <c r="H35" i="39"/>
  <c r="G35" i="39"/>
  <c r="H34" i="39"/>
  <c r="G34" i="39"/>
  <c r="H33" i="39"/>
  <c r="G33" i="39"/>
  <c r="H32" i="39"/>
  <c r="G32" i="39"/>
  <c r="H31" i="39"/>
  <c r="G31" i="39"/>
  <c r="H30" i="39"/>
  <c r="G30" i="39"/>
  <c r="H29" i="39"/>
  <c r="G29" i="39"/>
  <c r="H28" i="39"/>
  <c r="G28" i="39"/>
  <c r="H27" i="39"/>
  <c r="G27" i="39"/>
  <c r="H26" i="39"/>
  <c r="G26" i="39"/>
  <c r="H25" i="39"/>
  <c r="G25" i="39"/>
  <c r="H24" i="39"/>
  <c r="G24" i="39"/>
  <c r="S23" i="39"/>
  <c r="H23" i="39"/>
  <c r="G23" i="39"/>
  <c r="H22" i="39"/>
  <c r="G22" i="39"/>
  <c r="S21" i="39"/>
  <c r="H21" i="39"/>
  <c r="G21" i="39"/>
  <c r="H20" i="39"/>
  <c r="G20" i="39"/>
  <c r="H19" i="39"/>
  <c r="G19" i="39"/>
  <c r="P18" i="39"/>
  <c r="H18" i="39"/>
  <c r="G18" i="39"/>
  <c r="H17" i="39"/>
  <c r="G17" i="39"/>
  <c r="P16" i="39"/>
  <c r="H16" i="39"/>
  <c r="G16" i="39"/>
  <c r="H15" i="39"/>
  <c r="G15" i="39"/>
  <c r="H14" i="39"/>
  <c r="G14" i="39"/>
  <c r="H13" i="39"/>
  <c r="F6" i="38"/>
  <c r="F7" i="38"/>
  <c r="F8" i="38"/>
  <c r="F9" i="38"/>
  <c r="F10" i="38"/>
  <c r="F11" i="38"/>
  <c r="F12" i="38"/>
  <c r="F13" i="38"/>
  <c r="F15" i="38"/>
  <c r="F16" i="38"/>
  <c r="F17" i="38"/>
  <c r="F18" i="38"/>
  <c r="F19" i="38"/>
  <c r="F20" i="38"/>
  <c r="F21" i="38"/>
  <c r="F22" i="38"/>
  <c r="F23" i="38"/>
  <c r="F24" i="38"/>
  <c r="F25" i="38"/>
  <c r="F26" i="38"/>
  <c r="F27" i="38"/>
  <c r="F28" i="38"/>
  <c r="F29" i="38"/>
  <c r="F30" i="38"/>
  <c r="F31" i="38"/>
  <c r="F32" i="38"/>
  <c r="F33" i="38"/>
  <c r="F34" i="38"/>
  <c r="F35" i="38"/>
  <c r="F36" i="38"/>
  <c r="F37" i="38"/>
  <c r="F38" i="38"/>
  <c r="F39" i="38"/>
  <c r="F40" i="38"/>
  <c r="F41" i="38"/>
  <c r="F42" i="38"/>
  <c r="F43" i="38"/>
  <c r="F44" i="38"/>
  <c r="F45" i="38"/>
  <c r="F46" i="38"/>
  <c r="F47" i="38"/>
  <c r="F48" i="38"/>
  <c r="F49" i="38"/>
  <c r="F50" i="38"/>
  <c r="F51" i="38"/>
  <c r="F52" i="38"/>
  <c r="F53" i="38"/>
  <c r="F54" i="38"/>
  <c r="F55" i="38"/>
  <c r="F56" i="38"/>
  <c r="F57" i="38"/>
  <c r="F58" i="38"/>
  <c r="F59" i="38"/>
  <c r="F60" i="38"/>
  <c r="F61" i="38"/>
  <c r="F62" i="38"/>
  <c r="F63" i="38"/>
  <c r="F64" i="38"/>
  <c r="F65" i="38"/>
  <c r="F66" i="38"/>
  <c r="F67" i="38"/>
  <c r="F68" i="38"/>
  <c r="F69" i="38"/>
  <c r="F70" i="38"/>
  <c r="F71" i="38"/>
  <c r="F72" i="38"/>
  <c r="F73" i="38"/>
  <c r="F74" i="38"/>
  <c r="F75" i="38"/>
  <c r="F76" i="38"/>
  <c r="F77" i="38"/>
  <c r="F78" i="38"/>
  <c r="F79" i="38"/>
  <c r="F80" i="38"/>
  <c r="F81" i="38"/>
  <c r="F82" i="38"/>
  <c r="F83" i="38"/>
  <c r="F84" i="38"/>
  <c r="F85" i="38"/>
  <c r="F86" i="38"/>
  <c r="F87" i="38"/>
  <c r="F88" i="38"/>
  <c r="F89" i="38"/>
  <c r="F90" i="38"/>
  <c r="F91" i="38"/>
  <c r="F92" i="38"/>
  <c r="F93" i="38"/>
  <c r="F94" i="38"/>
  <c r="F95" i="38"/>
  <c r="F96" i="38"/>
  <c r="F97" i="38"/>
  <c r="F98" i="38"/>
  <c r="F99" i="38"/>
  <c r="F100" i="38"/>
  <c r="F101" i="38"/>
  <c r="F102" i="38"/>
  <c r="F103" i="38"/>
  <c r="F104" i="38"/>
  <c r="F105" i="38"/>
  <c r="F106" i="38"/>
  <c r="F107" i="38"/>
  <c r="F108" i="38"/>
  <c r="F109" i="38"/>
  <c r="F110" i="38"/>
  <c r="F111" i="38"/>
  <c r="F112" i="38"/>
  <c r="F113" i="38"/>
  <c r="F114" i="38"/>
  <c r="F115" i="38"/>
  <c r="F116" i="38"/>
  <c r="F117" i="38"/>
  <c r="F118" i="38"/>
  <c r="F119" i="38"/>
  <c r="F120" i="38"/>
  <c r="F121" i="38"/>
  <c r="F122" i="38"/>
  <c r="F123" i="38"/>
  <c r="F124" i="38"/>
  <c r="F125" i="38"/>
  <c r="F126" i="38"/>
  <c r="F127" i="38"/>
  <c r="F128" i="38"/>
  <c r="F129" i="38"/>
  <c r="F130" i="38"/>
  <c r="F131" i="38"/>
  <c r="F132" i="38"/>
  <c r="F133" i="38"/>
  <c r="F134" i="38"/>
  <c r="F135" i="38"/>
  <c r="F136" i="38"/>
  <c r="F137" i="38"/>
  <c r="F138" i="38"/>
  <c r="F139" i="38"/>
  <c r="F140" i="38"/>
  <c r="F141" i="38"/>
  <c r="F142" i="38"/>
  <c r="F143" i="38"/>
  <c r="F144" i="38"/>
  <c r="F145" i="38"/>
  <c r="F146" i="38"/>
  <c r="H146" i="38"/>
  <c r="E146" i="38"/>
  <c r="D146" i="38"/>
  <c r="H145" i="38"/>
  <c r="E145" i="38"/>
  <c r="D145" i="38"/>
  <c r="H144" i="38"/>
  <c r="E144" i="38"/>
  <c r="D144" i="38"/>
  <c r="H143" i="38"/>
  <c r="E143" i="38"/>
  <c r="D143" i="38"/>
  <c r="H142" i="38"/>
  <c r="E142" i="38"/>
  <c r="D142" i="38"/>
  <c r="H141" i="38"/>
  <c r="E141" i="38"/>
  <c r="D141" i="38"/>
  <c r="H140" i="38"/>
  <c r="E140" i="38"/>
  <c r="D140" i="38"/>
  <c r="H139" i="38"/>
  <c r="E139" i="38"/>
  <c r="D139" i="38"/>
  <c r="H138" i="38"/>
  <c r="E138" i="38"/>
  <c r="D138" i="38"/>
  <c r="H137" i="38"/>
  <c r="E137" i="38"/>
  <c r="D137" i="38"/>
  <c r="H136" i="38"/>
  <c r="E136" i="38"/>
  <c r="D136" i="38"/>
  <c r="H135" i="38"/>
  <c r="E135" i="38"/>
  <c r="D135" i="38"/>
  <c r="H134" i="38"/>
  <c r="E134" i="38"/>
  <c r="D134" i="38"/>
  <c r="H133" i="38"/>
  <c r="E133" i="38"/>
  <c r="D133" i="38"/>
  <c r="H132" i="38"/>
  <c r="E132" i="38"/>
  <c r="D132" i="38"/>
  <c r="H131" i="38"/>
  <c r="E131" i="38"/>
  <c r="D131" i="38"/>
  <c r="H130" i="38"/>
  <c r="E130" i="38"/>
  <c r="D130" i="38"/>
  <c r="H129" i="38"/>
  <c r="E129" i="38"/>
  <c r="D129" i="38"/>
  <c r="H128" i="38"/>
  <c r="E128" i="38"/>
  <c r="D128" i="38"/>
  <c r="H127" i="38"/>
  <c r="E127" i="38"/>
  <c r="D127" i="38"/>
  <c r="H126" i="38"/>
  <c r="E126" i="38"/>
  <c r="D126" i="38"/>
  <c r="H125" i="38"/>
  <c r="E125" i="38"/>
  <c r="D125" i="38"/>
  <c r="H124" i="38"/>
  <c r="E124" i="38"/>
  <c r="D124" i="38"/>
  <c r="H123" i="38"/>
  <c r="E123" i="38"/>
  <c r="D123" i="38"/>
  <c r="H122" i="38"/>
  <c r="E122" i="38"/>
  <c r="D122" i="38"/>
  <c r="H121" i="38"/>
  <c r="E121" i="38"/>
  <c r="D121" i="38"/>
  <c r="H120" i="38"/>
  <c r="E120" i="38"/>
  <c r="D120" i="38"/>
  <c r="H119" i="38"/>
  <c r="E119" i="38"/>
  <c r="D119" i="38"/>
  <c r="H118" i="38"/>
  <c r="E118" i="38"/>
  <c r="D118" i="38"/>
  <c r="H117" i="38"/>
  <c r="E117" i="38"/>
  <c r="D117" i="38"/>
  <c r="H116" i="38"/>
  <c r="E116" i="38"/>
  <c r="D116" i="38"/>
  <c r="H115" i="38"/>
  <c r="E115" i="38"/>
  <c r="D115" i="38"/>
  <c r="H114" i="38"/>
  <c r="E114" i="38"/>
  <c r="D114" i="38"/>
  <c r="H113" i="38"/>
  <c r="E113" i="38"/>
  <c r="D113" i="38"/>
  <c r="H112" i="38"/>
  <c r="E112" i="38"/>
  <c r="D112" i="38"/>
  <c r="H111" i="38"/>
  <c r="E111" i="38"/>
  <c r="D111" i="38"/>
  <c r="H110" i="38"/>
  <c r="E110" i="38"/>
  <c r="D110" i="38"/>
  <c r="H109" i="38"/>
  <c r="E109" i="38"/>
  <c r="D109" i="38"/>
  <c r="H108" i="38"/>
  <c r="E108" i="38"/>
  <c r="D108" i="38"/>
  <c r="H107" i="38"/>
  <c r="E107" i="38"/>
  <c r="D107" i="38"/>
  <c r="H106" i="38"/>
  <c r="E106" i="38"/>
  <c r="D106" i="38"/>
  <c r="H105" i="38"/>
  <c r="E105" i="38"/>
  <c r="D105" i="38"/>
  <c r="H104" i="38"/>
  <c r="E104" i="38"/>
  <c r="D104" i="38"/>
  <c r="H103" i="38"/>
  <c r="E103" i="38"/>
  <c r="D103" i="38"/>
  <c r="H102" i="38"/>
  <c r="E102" i="38"/>
  <c r="D102" i="38"/>
  <c r="H101" i="38"/>
  <c r="E101" i="38"/>
  <c r="D101" i="38"/>
  <c r="H100" i="38"/>
  <c r="E100" i="38"/>
  <c r="D100" i="38"/>
  <c r="H99" i="38"/>
  <c r="E99" i="38"/>
  <c r="D99" i="38"/>
  <c r="H98" i="38"/>
  <c r="E98" i="38"/>
  <c r="D98" i="38"/>
  <c r="H97" i="38"/>
  <c r="E97" i="38"/>
  <c r="D97" i="38"/>
  <c r="H96" i="38"/>
  <c r="E96" i="38"/>
  <c r="D96" i="38"/>
  <c r="H95" i="38"/>
  <c r="E95" i="38"/>
  <c r="D95" i="38"/>
  <c r="H94" i="38"/>
  <c r="E94" i="38"/>
  <c r="D94" i="38"/>
  <c r="H93" i="38"/>
  <c r="E93" i="38"/>
  <c r="D93" i="38"/>
  <c r="H92" i="38"/>
  <c r="E92" i="38"/>
  <c r="D92" i="38"/>
  <c r="H91" i="38"/>
  <c r="E91" i="38"/>
  <c r="D91" i="38"/>
  <c r="H90" i="38"/>
  <c r="E90" i="38"/>
  <c r="D90" i="38"/>
  <c r="H89" i="38"/>
  <c r="E89" i="38"/>
  <c r="D89" i="38"/>
  <c r="H88" i="38"/>
  <c r="E88" i="38"/>
  <c r="D88" i="38"/>
  <c r="H87" i="38"/>
  <c r="E87" i="38"/>
  <c r="D87" i="38"/>
  <c r="H86" i="38"/>
  <c r="E86" i="38"/>
  <c r="D86" i="38"/>
  <c r="H85" i="38"/>
  <c r="E85" i="38"/>
  <c r="D85" i="38"/>
  <c r="H84" i="38"/>
  <c r="E84" i="38"/>
  <c r="D84" i="38"/>
  <c r="H83" i="38"/>
  <c r="E83" i="38"/>
  <c r="D83" i="38"/>
  <c r="H82" i="38"/>
  <c r="E82" i="38"/>
  <c r="D82" i="38"/>
  <c r="H81" i="38"/>
  <c r="E81" i="38"/>
  <c r="D81" i="38"/>
  <c r="H80" i="38"/>
  <c r="E80" i="38"/>
  <c r="D80" i="38"/>
  <c r="H79" i="38"/>
  <c r="E79" i="38"/>
  <c r="D79" i="38"/>
  <c r="H78" i="38"/>
  <c r="E78" i="38"/>
  <c r="D78" i="38"/>
  <c r="H77" i="38"/>
  <c r="E77" i="38"/>
  <c r="D77" i="38"/>
  <c r="H76" i="38"/>
  <c r="E76" i="38"/>
  <c r="D76" i="38"/>
  <c r="H75" i="38"/>
  <c r="E75" i="38"/>
  <c r="D75" i="38"/>
  <c r="H74" i="38"/>
  <c r="E74" i="38"/>
  <c r="D74" i="38"/>
  <c r="H73" i="38"/>
  <c r="E73" i="38"/>
  <c r="D73" i="38"/>
  <c r="H72" i="38"/>
  <c r="E72" i="38"/>
  <c r="D72" i="38"/>
  <c r="H71" i="38"/>
  <c r="E71" i="38"/>
  <c r="D71" i="38"/>
  <c r="H70" i="38"/>
  <c r="E70" i="38"/>
  <c r="D70" i="38"/>
  <c r="H69" i="38"/>
  <c r="E69" i="38"/>
  <c r="D69" i="38"/>
  <c r="H68" i="38"/>
  <c r="E68" i="38"/>
  <c r="D68" i="38"/>
  <c r="H67" i="38"/>
  <c r="E67" i="38"/>
  <c r="D67" i="38"/>
  <c r="H66" i="38"/>
  <c r="E66" i="38"/>
  <c r="D66" i="38"/>
  <c r="H65" i="38"/>
  <c r="E65" i="38"/>
  <c r="D65" i="38"/>
  <c r="H64" i="38"/>
  <c r="E64" i="38"/>
  <c r="D64" i="38"/>
  <c r="H63" i="38"/>
  <c r="E63" i="38"/>
  <c r="D63" i="38"/>
  <c r="H62" i="38"/>
  <c r="E62" i="38"/>
  <c r="D62" i="38"/>
  <c r="H61" i="38"/>
  <c r="E61" i="38"/>
  <c r="D61" i="38"/>
  <c r="H60" i="38"/>
  <c r="E60" i="38"/>
  <c r="D60" i="38"/>
  <c r="H59" i="38"/>
  <c r="E59" i="38"/>
  <c r="D59" i="38"/>
  <c r="H58" i="38"/>
  <c r="E58" i="38"/>
  <c r="D58" i="38"/>
  <c r="H57" i="38"/>
  <c r="E57" i="38"/>
  <c r="D57" i="38"/>
  <c r="H56" i="38"/>
  <c r="E56" i="38"/>
  <c r="D56" i="38"/>
  <c r="H55" i="38"/>
  <c r="E55" i="38"/>
  <c r="D55" i="38"/>
  <c r="H54" i="38"/>
  <c r="E54" i="38"/>
  <c r="D54" i="38"/>
  <c r="H53" i="38"/>
  <c r="E53" i="38"/>
  <c r="D53" i="38"/>
  <c r="H52" i="38"/>
  <c r="E52" i="38"/>
  <c r="D52" i="38"/>
  <c r="H51" i="38"/>
  <c r="E51" i="38"/>
  <c r="D51" i="38"/>
  <c r="H50" i="38"/>
  <c r="E50" i="38"/>
  <c r="D50" i="38"/>
  <c r="H49" i="38"/>
  <c r="E49" i="38"/>
  <c r="D49" i="38"/>
  <c r="H48" i="38"/>
  <c r="E48" i="38"/>
  <c r="D48" i="38"/>
  <c r="H47" i="38"/>
  <c r="E47" i="38"/>
  <c r="D47" i="38"/>
  <c r="H46" i="38"/>
  <c r="E46" i="38"/>
  <c r="D46" i="38"/>
  <c r="H45" i="38"/>
  <c r="E45" i="38"/>
  <c r="D45" i="38"/>
  <c r="H44" i="38"/>
  <c r="E44" i="38"/>
  <c r="D44" i="38"/>
  <c r="H43" i="38"/>
  <c r="E43" i="38"/>
  <c r="D43" i="38"/>
  <c r="H42" i="38"/>
  <c r="E42" i="38"/>
  <c r="D42" i="38"/>
  <c r="H41" i="38"/>
  <c r="E41" i="38"/>
  <c r="D41" i="38"/>
  <c r="H40" i="38"/>
  <c r="E40" i="38"/>
  <c r="D40" i="38"/>
  <c r="H39" i="38"/>
  <c r="E39" i="38"/>
  <c r="D39" i="38"/>
  <c r="H38" i="38"/>
  <c r="E38" i="38"/>
  <c r="D38" i="38"/>
  <c r="H37" i="38"/>
  <c r="E37" i="38"/>
  <c r="D37" i="38"/>
  <c r="H36" i="38"/>
  <c r="E36" i="38"/>
  <c r="D36" i="38"/>
  <c r="H35" i="38"/>
  <c r="E35" i="38"/>
  <c r="D35" i="38"/>
  <c r="H34" i="38"/>
  <c r="E34" i="38"/>
  <c r="D34" i="38"/>
  <c r="H33" i="38"/>
  <c r="E33" i="38"/>
  <c r="D33" i="38"/>
  <c r="H32" i="38"/>
  <c r="E32" i="38"/>
  <c r="D32" i="38"/>
  <c r="H31" i="38"/>
  <c r="E31" i="38"/>
  <c r="D31" i="38"/>
  <c r="H30" i="38"/>
  <c r="E30" i="38"/>
  <c r="D30" i="38"/>
  <c r="H29" i="38"/>
  <c r="E29" i="38"/>
  <c r="D29" i="38"/>
  <c r="H28" i="38"/>
  <c r="E28" i="38"/>
  <c r="D28" i="38"/>
  <c r="H27" i="38"/>
  <c r="E27" i="38"/>
  <c r="D27" i="38"/>
  <c r="H26" i="38"/>
  <c r="E26" i="38"/>
  <c r="D26" i="38"/>
  <c r="H25" i="38"/>
  <c r="E25" i="38"/>
  <c r="D25" i="38"/>
  <c r="H24" i="38"/>
  <c r="E24" i="38"/>
  <c r="D24" i="38"/>
  <c r="H23" i="38"/>
  <c r="E23" i="38"/>
  <c r="D23" i="38"/>
  <c r="H22" i="38"/>
  <c r="E22" i="38"/>
  <c r="D22" i="38"/>
  <c r="H21" i="38"/>
  <c r="E21" i="38"/>
  <c r="D21" i="38"/>
  <c r="H20" i="38"/>
  <c r="E20" i="38"/>
  <c r="D20" i="38"/>
  <c r="H19" i="38"/>
  <c r="E19" i="38"/>
  <c r="D19" i="38"/>
  <c r="H18" i="38"/>
  <c r="E18" i="38"/>
  <c r="D18" i="38"/>
  <c r="H17" i="38"/>
  <c r="E17" i="38"/>
  <c r="D17" i="38"/>
  <c r="H16" i="38"/>
  <c r="E16" i="38"/>
  <c r="D16" i="38"/>
  <c r="H15" i="38"/>
  <c r="E15" i="38"/>
  <c r="D15" i="38"/>
  <c r="E13" i="38"/>
  <c r="D13" i="38"/>
  <c r="E12" i="38"/>
  <c r="D12" i="38"/>
  <c r="E11" i="38"/>
  <c r="D11" i="38"/>
  <c r="E10" i="38"/>
  <c r="D10" i="38"/>
  <c r="E9" i="38"/>
  <c r="D9" i="38"/>
  <c r="E8" i="38"/>
  <c r="D8" i="38"/>
  <c r="E7" i="38"/>
  <c r="D7" i="38"/>
  <c r="E6" i="38"/>
  <c r="D6" i="38"/>
  <c r="E5" i="38"/>
  <c r="D5" i="38"/>
  <c r="E4" i="38"/>
  <c r="D4" i="38"/>
  <c r="E3" i="38"/>
  <c r="D3" i="38"/>
  <c r="D2" i="38"/>
  <c r="G14" i="33"/>
  <c r="C182" i="22"/>
  <c r="H156" i="37"/>
  <c r="G156" i="37"/>
  <c r="H155" i="37"/>
  <c r="G155" i="37"/>
  <c r="H154" i="37"/>
  <c r="G154" i="37"/>
  <c r="H153" i="37"/>
  <c r="G153" i="37"/>
  <c r="H152" i="37"/>
  <c r="G152" i="37"/>
  <c r="H151" i="37"/>
  <c r="G151" i="37"/>
  <c r="H150" i="37"/>
  <c r="G150" i="37"/>
  <c r="H149" i="37"/>
  <c r="G149" i="37"/>
  <c r="H148" i="37"/>
  <c r="G148" i="37"/>
  <c r="H147" i="37"/>
  <c r="G147" i="37"/>
  <c r="H146" i="37"/>
  <c r="G146" i="37"/>
  <c r="H145" i="37"/>
  <c r="G145" i="37"/>
  <c r="H144" i="37"/>
  <c r="G144" i="37"/>
  <c r="H143" i="37"/>
  <c r="G143" i="37"/>
  <c r="H142" i="37"/>
  <c r="G142" i="37"/>
  <c r="H141" i="37"/>
  <c r="G141" i="37"/>
  <c r="H140" i="37"/>
  <c r="G140" i="37"/>
  <c r="H139" i="37"/>
  <c r="G139" i="37"/>
  <c r="H138" i="37"/>
  <c r="G138" i="37"/>
  <c r="H137" i="37"/>
  <c r="G137" i="37"/>
  <c r="H136" i="37"/>
  <c r="G136" i="37"/>
  <c r="H135" i="37"/>
  <c r="G135" i="37"/>
  <c r="H134" i="37"/>
  <c r="G134" i="37"/>
  <c r="H133" i="37"/>
  <c r="G133" i="37"/>
  <c r="H132" i="37"/>
  <c r="G132" i="37"/>
  <c r="H131" i="37"/>
  <c r="G131" i="37"/>
  <c r="H130" i="37"/>
  <c r="G130" i="37"/>
  <c r="H129" i="37"/>
  <c r="G129" i="37"/>
  <c r="H128" i="37"/>
  <c r="G128" i="37"/>
  <c r="H127" i="37"/>
  <c r="G127" i="37"/>
  <c r="H126" i="37"/>
  <c r="G126" i="37"/>
  <c r="H125" i="37"/>
  <c r="G125" i="37"/>
  <c r="H124" i="37"/>
  <c r="G124" i="37"/>
  <c r="H123" i="37"/>
  <c r="G123" i="37"/>
  <c r="H122" i="37"/>
  <c r="G122" i="37"/>
  <c r="H121" i="37"/>
  <c r="G121" i="37"/>
  <c r="H120" i="37"/>
  <c r="G120" i="37"/>
  <c r="H119" i="37"/>
  <c r="G119" i="37"/>
  <c r="H118" i="37"/>
  <c r="G118" i="37"/>
  <c r="H117" i="37"/>
  <c r="G117" i="37"/>
  <c r="H116" i="37"/>
  <c r="G116" i="37"/>
  <c r="H115" i="37"/>
  <c r="G115" i="37"/>
  <c r="H114" i="37"/>
  <c r="G114" i="37"/>
  <c r="H113" i="37"/>
  <c r="G113" i="37"/>
  <c r="H112" i="37"/>
  <c r="G112" i="37"/>
  <c r="H111" i="37"/>
  <c r="G111" i="37"/>
  <c r="H110" i="37"/>
  <c r="G110" i="37"/>
  <c r="H109" i="37"/>
  <c r="G109" i="37"/>
  <c r="H108" i="37"/>
  <c r="G108" i="37"/>
  <c r="H107" i="37"/>
  <c r="G107" i="37"/>
  <c r="H106" i="37"/>
  <c r="G106" i="37"/>
  <c r="H105" i="37"/>
  <c r="G105" i="37"/>
  <c r="H104" i="37"/>
  <c r="G104" i="37"/>
  <c r="H103" i="37"/>
  <c r="G103" i="37"/>
  <c r="H102" i="37"/>
  <c r="G102" i="37"/>
  <c r="H101" i="37"/>
  <c r="G101" i="37"/>
  <c r="H100" i="37"/>
  <c r="G100" i="37"/>
  <c r="H99" i="37"/>
  <c r="G99" i="37"/>
  <c r="H98" i="37"/>
  <c r="G98" i="37"/>
  <c r="H97" i="37"/>
  <c r="G97" i="37"/>
  <c r="H96" i="37"/>
  <c r="G96" i="37"/>
  <c r="H95" i="37"/>
  <c r="G95" i="37"/>
  <c r="H94" i="37"/>
  <c r="G94" i="37"/>
  <c r="H93" i="37"/>
  <c r="G93" i="37"/>
  <c r="H92" i="37"/>
  <c r="G92" i="37"/>
  <c r="H91" i="37"/>
  <c r="G91" i="37"/>
  <c r="H90" i="37"/>
  <c r="G90" i="37"/>
  <c r="H89" i="37"/>
  <c r="G89" i="37"/>
  <c r="H88" i="37"/>
  <c r="G88" i="37"/>
  <c r="H87" i="37"/>
  <c r="G87" i="37"/>
  <c r="H86" i="37"/>
  <c r="G86" i="37"/>
  <c r="H85" i="37"/>
  <c r="G85" i="37"/>
  <c r="H84" i="37"/>
  <c r="G84" i="37"/>
  <c r="H83" i="37"/>
  <c r="G83" i="37"/>
  <c r="H82" i="37"/>
  <c r="G82" i="37"/>
  <c r="H81" i="37"/>
  <c r="G81" i="37"/>
  <c r="H80" i="37"/>
  <c r="G80" i="37"/>
  <c r="H79" i="37"/>
  <c r="G79" i="37"/>
  <c r="H78" i="37"/>
  <c r="G78" i="37"/>
  <c r="H77" i="37"/>
  <c r="G77" i="37"/>
  <c r="H76" i="37"/>
  <c r="G76" i="37"/>
  <c r="H75" i="37"/>
  <c r="G75" i="37"/>
  <c r="H74" i="37"/>
  <c r="G74" i="37"/>
  <c r="H73" i="37"/>
  <c r="G73" i="37"/>
  <c r="H72" i="37"/>
  <c r="G72" i="37"/>
  <c r="H71" i="37"/>
  <c r="G71" i="37"/>
  <c r="H70" i="37"/>
  <c r="G70" i="37"/>
  <c r="H69" i="37"/>
  <c r="G69" i="37"/>
  <c r="H68" i="37"/>
  <c r="G68" i="37"/>
  <c r="H67" i="37"/>
  <c r="G67" i="37"/>
  <c r="H66" i="37"/>
  <c r="G66" i="37"/>
  <c r="H65" i="37"/>
  <c r="G65" i="37"/>
  <c r="H64" i="37"/>
  <c r="G64" i="37"/>
  <c r="H63" i="37"/>
  <c r="G63" i="37"/>
  <c r="H62" i="37"/>
  <c r="G62" i="37"/>
  <c r="H61" i="37"/>
  <c r="G61" i="37"/>
  <c r="H60" i="37"/>
  <c r="G60" i="37"/>
  <c r="H59" i="37"/>
  <c r="G59" i="37"/>
  <c r="H58" i="37"/>
  <c r="G58" i="37"/>
  <c r="H57" i="37"/>
  <c r="G57" i="37"/>
  <c r="H56" i="37"/>
  <c r="G56" i="37"/>
  <c r="H55" i="37"/>
  <c r="G55" i="37"/>
  <c r="H54" i="37"/>
  <c r="G54" i="37"/>
  <c r="H53" i="37"/>
  <c r="G53" i="37"/>
  <c r="H52" i="37"/>
  <c r="G52" i="37"/>
  <c r="H51" i="37"/>
  <c r="G51" i="37"/>
  <c r="H50" i="37"/>
  <c r="G50" i="37"/>
  <c r="H49" i="37"/>
  <c r="G49" i="37"/>
  <c r="H48" i="37"/>
  <c r="G48" i="37"/>
  <c r="H47" i="37"/>
  <c r="G47" i="37"/>
  <c r="H46" i="37"/>
  <c r="G46" i="37"/>
  <c r="H45" i="37"/>
  <c r="G45" i="37"/>
  <c r="H44" i="37"/>
  <c r="G44" i="37"/>
  <c r="H43" i="37"/>
  <c r="G43" i="37"/>
  <c r="H42" i="37"/>
  <c r="G42" i="37"/>
  <c r="H41" i="37"/>
  <c r="G41" i="37"/>
  <c r="H40" i="37"/>
  <c r="G40" i="37"/>
  <c r="H39" i="37"/>
  <c r="G39" i="37"/>
  <c r="H38" i="37"/>
  <c r="G38" i="37"/>
  <c r="H37" i="37"/>
  <c r="G37" i="37"/>
  <c r="H36" i="37"/>
  <c r="G36" i="37"/>
  <c r="H35" i="37"/>
  <c r="G35" i="37"/>
  <c r="H34" i="37"/>
  <c r="G34" i="37"/>
  <c r="H33" i="37"/>
  <c r="G33" i="37"/>
  <c r="H32" i="37"/>
  <c r="G32" i="37"/>
  <c r="H31" i="37"/>
  <c r="G31" i="37"/>
  <c r="H30" i="37"/>
  <c r="G30" i="37"/>
  <c r="H29" i="37"/>
  <c r="G29" i="37"/>
  <c r="H28" i="37"/>
  <c r="G28" i="37"/>
  <c r="H27" i="37"/>
  <c r="G27" i="37"/>
  <c r="H26" i="37"/>
  <c r="G26" i="37"/>
  <c r="H25" i="37"/>
  <c r="G25" i="37"/>
  <c r="H24" i="37"/>
  <c r="G24" i="37"/>
  <c r="S23" i="37"/>
  <c r="H23" i="37"/>
  <c r="G23" i="37"/>
  <c r="H22" i="37"/>
  <c r="G22" i="37"/>
  <c r="S21" i="37"/>
  <c r="H21" i="37"/>
  <c r="G21" i="37"/>
  <c r="H20" i="37"/>
  <c r="G20" i="37"/>
  <c r="H19" i="37"/>
  <c r="G19" i="37"/>
  <c r="P18" i="37"/>
  <c r="H18" i="37"/>
  <c r="G18" i="37"/>
  <c r="H17" i="37"/>
  <c r="G17" i="37"/>
  <c r="P16" i="37"/>
  <c r="H16" i="37"/>
  <c r="G16" i="37"/>
  <c r="H15" i="37"/>
  <c r="G15" i="37"/>
  <c r="H14" i="37"/>
  <c r="G14" i="37"/>
  <c r="H13" i="37"/>
  <c r="F15" i="34"/>
  <c r="F16" i="34"/>
  <c r="F17" i="34"/>
  <c r="F18" i="34"/>
  <c r="F19" i="34"/>
  <c r="F20" i="34"/>
  <c r="F21" i="34"/>
  <c r="F22" i="34"/>
  <c r="F23" i="34"/>
  <c r="F24" i="34"/>
  <c r="F25" i="34"/>
  <c r="F26" i="34"/>
  <c r="F27" i="34"/>
  <c r="F28" i="34"/>
  <c r="F29" i="34"/>
  <c r="F30" i="34"/>
  <c r="F31" i="34"/>
  <c r="F32" i="34"/>
  <c r="F33" i="34"/>
  <c r="F34" i="34"/>
  <c r="F35" i="34"/>
  <c r="F36" i="34"/>
  <c r="F37" i="34"/>
  <c r="F38" i="34"/>
  <c r="F39" i="34"/>
  <c r="F40" i="34"/>
  <c r="F41" i="34"/>
  <c r="F42" i="34"/>
  <c r="F43" i="34"/>
  <c r="F44" i="34"/>
  <c r="F45" i="34"/>
  <c r="F46" i="34"/>
  <c r="F47" i="34"/>
  <c r="F48" i="34"/>
  <c r="F49" i="34"/>
  <c r="F50" i="34"/>
  <c r="F51" i="34"/>
  <c r="F52" i="34"/>
  <c r="F53" i="34"/>
  <c r="F54" i="34"/>
  <c r="F55" i="34"/>
  <c r="F56" i="34"/>
  <c r="F57" i="34"/>
  <c r="F58" i="34"/>
  <c r="F59" i="34"/>
  <c r="F60" i="34"/>
  <c r="F61" i="34"/>
  <c r="F62" i="34"/>
  <c r="F63" i="34"/>
  <c r="F64" i="34"/>
  <c r="F65" i="34"/>
  <c r="F66" i="34"/>
  <c r="F67" i="34"/>
  <c r="F68" i="34"/>
  <c r="F69" i="34"/>
  <c r="F70" i="34"/>
  <c r="F71" i="34"/>
  <c r="F72" i="34"/>
  <c r="F73" i="34"/>
  <c r="F74" i="34"/>
  <c r="F75" i="34"/>
  <c r="F76" i="34"/>
  <c r="F77" i="34"/>
  <c r="F78" i="34"/>
  <c r="F79" i="34"/>
  <c r="F80" i="34"/>
  <c r="F81" i="34"/>
  <c r="F82" i="34"/>
  <c r="F83" i="34"/>
  <c r="F84" i="34"/>
  <c r="F85" i="34"/>
  <c r="F86" i="34"/>
  <c r="F87" i="34"/>
  <c r="F88" i="34"/>
  <c r="F89" i="34"/>
  <c r="F90" i="34"/>
  <c r="F91" i="34"/>
  <c r="F92" i="34"/>
  <c r="F93" i="34"/>
  <c r="F94" i="34"/>
  <c r="F95" i="34"/>
  <c r="F96" i="34"/>
  <c r="F97" i="34"/>
  <c r="F98" i="34"/>
  <c r="F99" i="34"/>
  <c r="F100" i="34"/>
  <c r="F101" i="34"/>
  <c r="F102" i="34"/>
  <c r="F103" i="34"/>
  <c r="F104" i="34"/>
  <c r="F105" i="34"/>
  <c r="F106" i="34"/>
  <c r="F107" i="34"/>
  <c r="F108" i="34"/>
  <c r="F109" i="34"/>
  <c r="F110" i="34"/>
  <c r="F111" i="34"/>
  <c r="F112" i="34"/>
  <c r="F113" i="34"/>
  <c r="F114" i="34"/>
  <c r="F115" i="34"/>
  <c r="F116" i="34"/>
  <c r="F117" i="34"/>
  <c r="F118" i="34"/>
  <c r="F119" i="34"/>
  <c r="F120" i="34"/>
  <c r="F121" i="34"/>
  <c r="F122" i="34"/>
  <c r="F123" i="34"/>
  <c r="F124" i="34"/>
  <c r="F125" i="34"/>
  <c r="F126" i="34"/>
  <c r="F127" i="34"/>
  <c r="F128" i="34"/>
  <c r="F129" i="34"/>
  <c r="F130" i="34"/>
  <c r="F131" i="34"/>
  <c r="F132" i="34"/>
  <c r="F133" i="34"/>
  <c r="F134" i="34"/>
  <c r="F135" i="34"/>
  <c r="F136" i="34"/>
  <c r="F137" i="34"/>
  <c r="F138" i="34"/>
  <c r="F139" i="34"/>
  <c r="F140" i="34"/>
  <c r="F141" i="34"/>
  <c r="F142" i="34"/>
  <c r="F143" i="34"/>
  <c r="F144" i="34"/>
  <c r="F145" i="34"/>
  <c r="F14" i="34"/>
  <c r="O12" i="35"/>
  <c r="O11" i="35"/>
  <c r="O9" i="35"/>
  <c r="O10" i="35"/>
  <c r="O7" i="35"/>
  <c r="O8" i="35"/>
  <c r="O6" i="35"/>
  <c r="O5" i="35"/>
  <c r="O4" i="35"/>
  <c r="M15" i="35"/>
  <c r="M16" i="35"/>
  <c r="M17" i="35"/>
  <c r="M18" i="35"/>
  <c r="M19" i="35"/>
  <c r="M20" i="35"/>
  <c r="M21" i="35"/>
  <c r="M22" i="35"/>
  <c r="M23" i="35"/>
  <c r="M24" i="35"/>
  <c r="M25" i="35"/>
  <c r="M26" i="35"/>
  <c r="M27" i="35"/>
  <c r="M28" i="35"/>
  <c r="M29" i="35"/>
  <c r="M30" i="35"/>
  <c r="M31" i="35"/>
  <c r="M32" i="35"/>
  <c r="M33" i="35"/>
  <c r="M34" i="35"/>
  <c r="M35" i="35"/>
  <c r="M36" i="35"/>
  <c r="M37" i="35"/>
  <c r="M38" i="35"/>
  <c r="M39" i="35"/>
  <c r="M40" i="35"/>
  <c r="M41" i="35"/>
  <c r="M42" i="35"/>
  <c r="M43" i="35"/>
  <c r="M44" i="35"/>
  <c r="M45" i="35"/>
  <c r="M46" i="35"/>
  <c r="M47" i="35"/>
  <c r="M48" i="35"/>
  <c r="M49" i="35"/>
  <c r="M50" i="35"/>
  <c r="M51" i="35"/>
  <c r="M52" i="35"/>
  <c r="M53" i="35"/>
  <c r="M54" i="35"/>
  <c r="M55" i="35"/>
  <c r="M56" i="35"/>
  <c r="M57" i="35"/>
  <c r="M58" i="35"/>
  <c r="M59" i="35"/>
  <c r="M60" i="35"/>
  <c r="M61" i="35"/>
  <c r="M62" i="35"/>
  <c r="M63" i="35"/>
  <c r="M64" i="35"/>
  <c r="M65" i="35"/>
  <c r="M66" i="35"/>
  <c r="M67" i="35"/>
  <c r="M68" i="35"/>
  <c r="M69" i="35"/>
  <c r="M70" i="35"/>
  <c r="M71" i="35"/>
  <c r="M72" i="35"/>
  <c r="M73" i="35"/>
  <c r="M74" i="35"/>
  <c r="M75" i="35"/>
  <c r="M76" i="35"/>
  <c r="M77" i="35"/>
  <c r="M78" i="35"/>
  <c r="M79" i="35"/>
  <c r="M80" i="35"/>
  <c r="M81" i="35"/>
  <c r="M82" i="35"/>
  <c r="M83" i="35"/>
  <c r="M84" i="35"/>
  <c r="M85" i="35"/>
  <c r="M86" i="35"/>
  <c r="M87" i="35"/>
  <c r="M88" i="35"/>
  <c r="M89" i="35"/>
  <c r="M90" i="35"/>
  <c r="M91" i="35"/>
  <c r="M92" i="35"/>
  <c r="M93" i="35"/>
  <c r="M94" i="35"/>
  <c r="M95" i="35"/>
  <c r="M96" i="35"/>
  <c r="M97" i="35"/>
  <c r="M98" i="35"/>
  <c r="M99" i="35"/>
  <c r="M100" i="35"/>
  <c r="M101" i="35"/>
  <c r="M102" i="35"/>
  <c r="M103" i="35"/>
  <c r="M104" i="35"/>
  <c r="M105" i="35"/>
  <c r="M106" i="35"/>
  <c r="M107" i="35"/>
  <c r="M108" i="35"/>
  <c r="M109" i="35"/>
  <c r="M110" i="35"/>
  <c r="M111" i="35"/>
  <c r="M112" i="35"/>
  <c r="M113" i="35"/>
  <c r="M114" i="35"/>
  <c r="M115" i="35"/>
  <c r="M116" i="35"/>
  <c r="M117" i="35"/>
  <c r="M118" i="35"/>
  <c r="M119" i="35"/>
  <c r="M120" i="35"/>
  <c r="M121" i="35"/>
  <c r="M122" i="35"/>
  <c r="M123" i="35"/>
  <c r="M124" i="35"/>
  <c r="M125" i="35"/>
  <c r="M126" i="35"/>
  <c r="M127" i="35"/>
  <c r="M128" i="35"/>
  <c r="M129" i="35"/>
  <c r="M130" i="35"/>
  <c r="M131" i="35"/>
  <c r="M132" i="35"/>
  <c r="M133" i="35"/>
  <c r="M134" i="35"/>
  <c r="M135" i="35"/>
  <c r="M136" i="35"/>
  <c r="M137" i="35"/>
  <c r="M138" i="35"/>
  <c r="M139" i="35"/>
  <c r="M140" i="35"/>
  <c r="M141" i="35"/>
  <c r="M142" i="35"/>
  <c r="M143" i="35"/>
  <c r="M144" i="35"/>
  <c r="M145" i="35"/>
  <c r="L14" i="35"/>
  <c r="L15" i="35"/>
  <c r="L16" i="35"/>
  <c r="L17" i="35"/>
  <c r="L18" i="35"/>
  <c r="L19" i="35"/>
  <c r="L20" i="35"/>
  <c r="L21" i="35"/>
  <c r="L22" i="35"/>
  <c r="L23" i="35"/>
  <c r="L24" i="35"/>
  <c r="L25" i="35"/>
  <c r="L26" i="35"/>
  <c r="L27" i="35"/>
  <c r="L28" i="35"/>
  <c r="L29" i="35"/>
  <c r="L30" i="35"/>
  <c r="L31" i="35"/>
  <c r="L32" i="35"/>
  <c r="L33" i="35"/>
  <c r="L34" i="35"/>
  <c r="L35" i="35"/>
  <c r="L36" i="35"/>
  <c r="L37" i="35"/>
  <c r="L38" i="35"/>
  <c r="L39" i="35"/>
  <c r="L40" i="35"/>
  <c r="L41" i="35"/>
  <c r="L42" i="35"/>
  <c r="L43" i="35"/>
  <c r="L44" i="35"/>
  <c r="L45" i="35"/>
  <c r="L46" i="35"/>
  <c r="L47" i="35"/>
  <c r="L48" i="35"/>
  <c r="L49" i="35"/>
  <c r="L50" i="35"/>
  <c r="L51" i="35"/>
  <c r="L52" i="35"/>
  <c r="L53" i="35"/>
  <c r="L54" i="35"/>
  <c r="L55" i="35"/>
  <c r="L56" i="35"/>
  <c r="L57" i="35"/>
  <c r="L58" i="35"/>
  <c r="L59" i="35"/>
  <c r="L60" i="35"/>
  <c r="L61" i="35"/>
  <c r="L62" i="35"/>
  <c r="L63" i="35"/>
  <c r="L64" i="35"/>
  <c r="L65" i="35"/>
  <c r="L66" i="35"/>
  <c r="L67" i="35"/>
  <c r="L68" i="35"/>
  <c r="L69" i="35"/>
  <c r="L70" i="35"/>
  <c r="L71" i="35"/>
  <c r="L72" i="35"/>
  <c r="L73" i="35"/>
  <c r="L74" i="35"/>
  <c r="L75" i="35"/>
  <c r="L76" i="35"/>
  <c r="L77" i="35"/>
  <c r="L78" i="35"/>
  <c r="L79" i="35"/>
  <c r="L80" i="35"/>
  <c r="L81" i="35"/>
  <c r="L82" i="35"/>
  <c r="L83" i="35"/>
  <c r="L84" i="35"/>
  <c r="L85" i="35"/>
  <c r="L86" i="35"/>
  <c r="L87" i="35"/>
  <c r="L88" i="35"/>
  <c r="L89" i="35"/>
  <c r="L90" i="35"/>
  <c r="L91" i="35"/>
  <c r="L92" i="35"/>
  <c r="L93" i="35"/>
  <c r="L94" i="35"/>
  <c r="L95" i="35"/>
  <c r="L96" i="35"/>
  <c r="L97" i="35"/>
  <c r="L98" i="35"/>
  <c r="L99" i="35"/>
  <c r="L100" i="35"/>
  <c r="L101" i="35"/>
  <c r="L102" i="35"/>
  <c r="L103" i="35"/>
  <c r="L104" i="35"/>
  <c r="L105" i="35"/>
  <c r="L106" i="35"/>
  <c r="L107" i="35"/>
  <c r="L108" i="35"/>
  <c r="L109" i="35"/>
  <c r="L110" i="35"/>
  <c r="L111" i="35"/>
  <c r="L112" i="35"/>
  <c r="L113" i="35"/>
  <c r="L114" i="35"/>
  <c r="L115" i="35"/>
  <c r="L116" i="35"/>
  <c r="L117" i="35"/>
  <c r="L118" i="35"/>
  <c r="L119" i="35"/>
  <c r="L120" i="35"/>
  <c r="L121" i="35"/>
  <c r="L122" i="35"/>
  <c r="L123" i="35"/>
  <c r="L124" i="35"/>
  <c r="L125" i="35"/>
  <c r="L126" i="35"/>
  <c r="L127" i="35"/>
  <c r="L128" i="35"/>
  <c r="L129" i="35"/>
  <c r="L130" i="35"/>
  <c r="L131" i="35"/>
  <c r="L132" i="35"/>
  <c r="L133" i="35"/>
  <c r="L134" i="35"/>
  <c r="L135" i="35"/>
  <c r="L136" i="35"/>
  <c r="L137" i="35"/>
  <c r="L138" i="35"/>
  <c r="L139" i="35"/>
  <c r="L140" i="35"/>
  <c r="L141" i="35"/>
  <c r="L142" i="35"/>
  <c r="L143" i="35"/>
  <c r="L144" i="35"/>
  <c r="L145" i="35"/>
  <c r="K13" i="35"/>
  <c r="K14" i="35"/>
  <c r="K15" i="35"/>
  <c r="K16" i="35"/>
  <c r="K17" i="35"/>
  <c r="K18" i="35"/>
  <c r="K19" i="35"/>
  <c r="K20" i="35"/>
  <c r="K21" i="35"/>
  <c r="K22" i="35"/>
  <c r="K23" i="35"/>
  <c r="K24" i="35"/>
  <c r="K25" i="35"/>
  <c r="K26" i="35"/>
  <c r="K27" i="35"/>
  <c r="K28" i="35"/>
  <c r="K29" i="35"/>
  <c r="K30" i="35"/>
  <c r="K31" i="35"/>
  <c r="K32" i="35"/>
  <c r="K33" i="35"/>
  <c r="K34" i="35"/>
  <c r="K35" i="35"/>
  <c r="K36" i="35"/>
  <c r="K37" i="35"/>
  <c r="K38" i="35"/>
  <c r="K39" i="35"/>
  <c r="K40" i="35"/>
  <c r="K41" i="35"/>
  <c r="K42" i="35"/>
  <c r="K43" i="35"/>
  <c r="K44" i="35"/>
  <c r="K45" i="35"/>
  <c r="K46" i="35"/>
  <c r="K47" i="35"/>
  <c r="K48" i="35"/>
  <c r="K49" i="35"/>
  <c r="K50" i="35"/>
  <c r="K51" i="35"/>
  <c r="K52" i="35"/>
  <c r="K53" i="35"/>
  <c r="K54" i="35"/>
  <c r="K55" i="35"/>
  <c r="K56" i="35"/>
  <c r="K57" i="35"/>
  <c r="K58" i="35"/>
  <c r="K59" i="35"/>
  <c r="K60" i="35"/>
  <c r="K61" i="35"/>
  <c r="K62" i="35"/>
  <c r="K63" i="35"/>
  <c r="K64" i="35"/>
  <c r="K65" i="35"/>
  <c r="K66" i="35"/>
  <c r="K67" i="35"/>
  <c r="K68" i="35"/>
  <c r="K69" i="35"/>
  <c r="K70" i="35"/>
  <c r="K71" i="35"/>
  <c r="K72" i="35"/>
  <c r="K73" i="35"/>
  <c r="K74" i="35"/>
  <c r="K75" i="35"/>
  <c r="K76" i="35"/>
  <c r="K77" i="35"/>
  <c r="K78" i="35"/>
  <c r="K79" i="35"/>
  <c r="K80" i="35"/>
  <c r="K81" i="35"/>
  <c r="K82" i="35"/>
  <c r="K83" i="35"/>
  <c r="K84" i="35"/>
  <c r="K85" i="35"/>
  <c r="K86" i="35"/>
  <c r="K87" i="35"/>
  <c r="K88" i="35"/>
  <c r="K89" i="35"/>
  <c r="K90" i="35"/>
  <c r="K91" i="35"/>
  <c r="K92" i="35"/>
  <c r="K93" i="35"/>
  <c r="K94" i="35"/>
  <c r="K95" i="35"/>
  <c r="K96" i="35"/>
  <c r="K97" i="35"/>
  <c r="K98" i="35"/>
  <c r="K99" i="35"/>
  <c r="K100" i="35"/>
  <c r="K101" i="35"/>
  <c r="K102" i="35"/>
  <c r="K103" i="35"/>
  <c r="K104" i="35"/>
  <c r="K105" i="35"/>
  <c r="K106" i="35"/>
  <c r="K107" i="35"/>
  <c r="K108" i="35"/>
  <c r="K109" i="35"/>
  <c r="K110" i="35"/>
  <c r="K111" i="35"/>
  <c r="K112" i="35"/>
  <c r="K113" i="35"/>
  <c r="K114" i="35"/>
  <c r="K115" i="35"/>
  <c r="K116" i="35"/>
  <c r="K117" i="35"/>
  <c r="K118" i="35"/>
  <c r="K119" i="35"/>
  <c r="K120" i="35"/>
  <c r="K121" i="35"/>
  <c r="K122" i="35"/>
  <c r="K123" i="35"/>
  <c r="K124" i="35"/>
  <c r="K125" i="35"/>
  <c r="K126" i="35"/>
  <c r="K127" i="35"/>
  <c r="K128" i="35"/>
  <c r="K129" i="35"/>
  <c r="K130" i="35"/>
  <c r="K131" i="35"/>
  <c r="K132" i="35"/>
  <c r="K133" i="35"/>
  <c r="K134" i="35"/>
  <c r="K135" i="35"/>
  <c r="K136" i="35"/>
  <c r="K137" i="35"/>
  <c r="K138" i="35"/>
  <c r="K139" i="35"/>
  <c r="K140" i="35"/>
  <c r="K141" i="35"/>
  <c r="K142" i="35"/>
  <c r="K143" i="35"/>
  <c r="K144" i="35"/>
  <c r="K145" i="35"/>
  <c r="J12" i="35"/>
  <c r="J13" i="35"/>
  <c r="J14" i="35"/>
  <c r="J15" i="35"/>
  <c r="J16" i="35"/>
  <c r="J17" i="35"/>
  <c r="J18" i="35"/>
  <c r="J19" i="35"/>
  <c r="J20" i="35"/>
  <c r="J21" i="35"/>
  <c r="J22" i="35"/>
  <c r="J23" i="35"/>
  <c r="J24" i="35"/>
  <c r="J25" i="35"/>
  <c r="J26" i="35"/>
  <c r="J27" i="35"/>
  <c r="J28" i="35"/>
  <c r="J29" i="35"/>
  <c r="J30" i="35"/>
  <c r="J31" i="35"/>
  <c r="J32" i="35"/>
  <c r="J33" i="35"/>
  <c r="J34" i="35"/>
  <c r="J35" i="35"/>
  <c r="J36" i="35"/>
  <c r="J37" i="35"/>
  <c r="J38" i="35"/>
  <c r="J39" i="35"/>
  <c r="J40" i="35"/>
  <c r="J41" i="35"/>
  <c r="J42" i="35"/>
  <c r="J43" i="35"/>
  <c r="J44" i="35"/>
  <c r="J45" i="35"/>
  <c r="J46" i="35"/>
  <c r="J47" i="35"/>
  <c r="J48" i="35"/>
  <c r="J49" i="35"/>
  <c r="J50" i="35"/>
  <c r="J51" i="35"/>
  <c r="J52" i="35"/>
  <c r="J53" i="35"/>
  <c r="J54" i="35"/>
  <c r="J55" i="35"/>
  <c r="J56" i="35"/>
  <c r="J57" i="35"/>
  <c r="J58" i="35"/>
  <c r="J59" i="35"/>
  <c r="J60" i="35"/>
  <c r="J61" i="35"/>
  <c r="J62" i="35"/>
  <c r="J63" i="35"/>
  <c r="J64" i="35"/>
  <c r="J65" i="35"/>
  <c r="J66" i="35"/>
  <c r="J67" i="35"/>
  <c r="J68" i="35"/>
  <c r="J69" i="35"/>
  <c r="J70" i="35"/>
  <c r="J71" i="35"/>
  <c r="J72" i="35"/>
  <c r="J73" i="35"/>
  <c r="J74" i="35"/>
  <c r="J75" i="35"/>
  <c r="J76" i="35"/>
  <c r="J77" i="35"/>
  <c r="J78" i="35"/>
  <c r="J79" i="35"/>
  <c r="J80" i="35"/>
  <c r="J81" i="35"/>
  <c r="J82" i="35"/>
  <c r="J83" i="35"/>
  <c r="J84" i="35"/>
  <c r="J85" i="35"/>
  <c r="J86" i="35"/>
  <c r="J87" i="35"/>
  <c r="J88" i="35"/>
  <c r="J89" i="35"/>
  <c r="J90" i="35"/>
  <c r="J91" i="35"/>
  <c r="J92" i="35"/>
  <c r="J93" i="35"/>
  <c r="J94" i="35"/>
  <c r="J95" i="35"/>
  <c r="J96" i="35"/>
  <c r="J97" i="35"/>
  <c r="J98" i="35"/>
  <c r="J99" i="35"/>
  <c r="J100" i="35"/>
  <c r="J101" i="35"/>
  <c r="J102" i="35"/>
  <c r="J103" i="35"/>
  <c r="J104" i="35"/>
  <c r="J105" i="35"/>
  <c r="J106" i="35"/>
  <c r="J107" i="35"/>
  <c r="J108" i="35"/>
  <c r="J109" i="35"/>
  <c r="J110" i="35"/>
  <c r="J111" i="35"/>
  <c r="J112" i="35"/>
  <c r="J113" i="35"/>
  <c r="J114" i="35"/>
  <c r="J115" i="35"/>
  <c r="J116" i="35"/>
  <c r="J117" i="35"/>
  <c r="J118" i="35"/>
  <c r="J119" i="35"/>
  <c r="J120" i="35"/>
  <c r="J121" i="35"/>
  <c r="J122" i="35"/>
  <c r="J123" i="35"/>
  <c r="J124" i="35"/>
  <c r="J125" i="35"/>
  <c r="J126" i="35"/>
  <c r="J127" i="35"/>
  <c r="J128" i="35"/>
  <c r="J129" i="35"/>
  <c r="J130" i="35"/>
  <c r="J131" i="35"/>
  <c r="J132" i="35"/>
  <c r="J133" i="35"/>
  <c r="J134" i="35"/>
  <c r="J135" i="35"/>
  <c r="J136" i="35"/>
  <c r="J137" i="35"/>
  <c r="J138" i="35"/>
  <c r="J139" i="35"/>
  <c r="J140" i="35"/>
  <c r="J141" i="35"/>
  <c r="J142" i="35"/>
  <c r="J143" i="35"/>
  <c r="J144" i="35"/>
  <c r="J145" i="35"/>
  <c r="I11" i="35"/>
  <c r="I12" i="35"/>
  <c r="I13" i="35"/>
  <c r="I14" i="35"/>
  <c r="I15" i="35"/>
  <c r="I16" i="35"/>
  <c r="I17" i="35"/>
  <c r="I18" i="35"/>
  <c r="I19" i="35"/>
  <c r="I20" i="35"/>
  <c r="I21" i="35"/>
  <c r="I22" i="35"/>
  <c r="I23" i="35"/>
  <c r="I24" i="35"/>
  <c r="I25" i="35"/>
  <c r="I26" i="35"/>
  <c r="I27" i="35"/>
  <c r="I28" i="35"/>
  <c r="I29" i="35"/>
  <c r="I30" i="35"/>
  <c r="I31" i="35"/>
  <c r="I32" i="35"/>
  <c r="I33" i="35"/>
  <c r="I34" i="35"/>
  <c r="I35" i="35"/>
  <c r="I36" i="35"/>
  <c r="I37" i="35"/>
  <c r="I38" i="35"/>
  <c r="I39" i="35"/>
  <c r="I40" i="35"/>
  <c r="I41" i="35"/>
  <c r="I42" i="35"/>
  <c r="I43" i="35"/>
  <c r="I44" i="35"/>
  <c r="I45" i="35"/>
  <c r="I46" i="35"/>
  <c r="I47" i="35"/>
  <c r="I48" i="35"/>
  <c r="I49" i="35"/>
  <c r="I50" i="35"/>
  <c r="I51" i="35"/>
  <c r="I52" i="35"/>
  <c r="I53" i="35"/>
  <c r="I54" i="35"/>
  <c r="I55" i="35"/>
  <c r="I56" i="35"/>
  <c r="I57" i="35"/>
  <c r="I58" i="35"/>
  <c r="I59" i="35"/>
  <c r="I60" i="35"/>
  <c r="I61" i="35"/>
  <c r="I62" i="35"/>
  <c r="I63" i="35"/>
  <c r="I64" i="35"/>
  <c r="I65" i="35"/>
  <c r="I66" i="35"/>
  <c r="I67" i="35"/>
  <c r="I68" i="35"/>
  <c r="I69" i="35"/>
  <c r="I70" i="35"/>
  <c r="I71" i="35"/>
  <c r="I72" i="35"/>
  <c r="I73" i="35"/>
  <c r="I74" i="35"/>
  <c r="I75" i="35"/>
  <c r="I76" i="35"/>
  <c r="I77" i="35"/>
  <c r="I78" i="35"/>
  <c r="I79" i="35"/>
  <c r="I80" i="35"/>
  <c r="I81" i="35"/>
  <c r="I82" i="35"/>
  <c r="I83" i="35"/>
  <c r="I84" i="35"/>
  <c r="I85" i="35"/>
  <c r="I86" i="35"/>
  <c r="I87" i="35"/>
  <c r="I88" i="35"/>
  <c r="I89" i="35"/>
  <c r="I90" i="35"/>
  <c r="I91" i="35"/>
  <c r="I92" i="35"/>
  <c r="I93" i="35"/>
  <c r="I94" i="35"/>
  <c r="I95" i="35"/>
  <c r="I96" i="35"/>
  <c r="I97" i="35"/>
  <c r="I98" i="35"/>
  <c r="I99" i="35"/>
  <c r="I100" i="35"/>
  <c r="I101" i="35"/>
  <c r="I102" i="35"/>
  <c r="I103" i="35"/>
  <c r="I104" i="35"/>
  <c r="I105" i="35"/>
  <c r="I106" i="35"/>
  <c r="I107" i="35"/>
  <c r="I108" i="35"/>
  <c r="I109" i="35"/>
  <c r="I110" i="35"/>
  <c r="I111" i="35"/>
  <c r="I112" i="35"/>
  <c r="I113" i="35"/>
  <c r="I114" i="35"/>
  <c r="I115" i="35"/>
  <c r="I116" i="35"/>
  <c r="I117" i="35"/>
  <c r="I118" i="35"/>
  <c r="I119" i="35"/>
  <c r="I120" i="35"/>
  <c r="I121" i="35"/>
  <c r="I122" i="35"/>
  <c r="I123" i="35"/>
  <c r="I124" i="35"/>
  <c r="I125" i="35"/>
  <c r="I126" i="35"/>
  <c r="I127" i="35"/>
  <c r="I128" i="35"/>
  <c r="I129" i="35"/>
  <c r="I130" i="35"/>
  <c r="I131" i="35"/>
  <c r="I132" i="35"/>
  <c r="I133" i="35"/>
  <c r="I134" i="35"/>
  <c r="I135" i="35"/>
  <c r="I136" i="35"/>
  <c r="I137" i="35"/>
  <c r="I138" i="35"/>
  <c r="I139" i="35"/>
  <c r="I140" i="35"/>
  <c r="I141" i="35"/>
  <c r="I142" i="35"/>
  <c r="I143" i="35"/>
  <c r="I144" i="35"/>
  <c r="I145" i="35"/>
  <c r="H10" i="35"/>
  <c r="H11" i="35"/>
  <c r="H12" i="35"/>
  <c r="H13" i="35"/>
  <c r="H14" i="35"/>
  <c r="H15" i="35"/>
  <c r="H16" i="35"/>
  <c r="H17" i="35"/>
  <c r="H18" i="35"/>
  <c r="H19" i="35"/>
  <c r="H20" i="35"/>
  <c r="H21" i="35"/>
  <c r="H22" i="35"/>
  <c r="H23" i="35"/>
  <c r="H24" i="35"/>
  <c r="H25" i="35"/>
  <c r="H26" i="35"/>
  <c r="H27" i="35"/>
  <c r="H28" i="35"/>
  <c r="H29" i="35"/>
  <c r="H30" i="35"/>
  <c r="H31" i="35"/>
  <c r="H32" i="35"/>
  <c r="H33" i="35"/>
  <c r="H34" i="35"/>
  <c r="H35" i="35"/>
  <c r="H36" i="35"/>
  <c r="H37" i="35"/>
  <c r="H38" i="35"/>
  <c r="H39" i="35"/>
  <c r="H40" i="35"/>
  <c r="H41" i="35"/>
  <c r="H42" i="35"/>
  <c r="H43" i="35"/>
  <c r="H44" i="35"/>
  <c r="H45" i="35"/>
  <c r="H46" i="35"/>
  <c r="H47" i="35"/>
  <c r="H48" i="35"/>
  <c r="H49" i="35"/>
  <c r="H50" i="35"/>
  <c r="H51" i="35"/>
  <c r="H52" i="35"/>
  <c r="H53" i="35"/>
  <c r="H54" i="35"/>
  <c r="H55" i="35"/>
  <c r="H56" i="35"/>
  <c r="H57" i="35"/>
  <c r="H58" i="35"/>
  <c r="H59" i="35"/>
  <c r="H60" i="35"/>
  <c r="H61" i="35"/>
  <c r="H62" i="35"/>
  <c r="H63" i="35"/>
  <c r="H64" i="35"/>
  <c r="H65" i="35"/>
  <c r="H66" i="35"/>
  <c r="H67" i="35"/>
  <c r="H68" i="35"/>
  <c r="H69" i="35"/>
  <c r="H70" i="35"/>
  <c r="H71" i="35"/>
  <c r="H72" i="35"/>
  <c r="H73" i="35"/>
  <c r="H74" i="35"/>
  <c r="H75" i="35"/>
  <c r="H76" i="35"/>
  <c r="H77" i="35"/>
  <c r="H78" i="35"/>
  <c r="H79" i="35"/>
  <c r="H80" i="35"/>
  <c r="H81" i="35"/>
  <c r="H82" i="35"/>
  <c r="H83" i="35"/>
  <c r="H84" i="35"/>
  <c r="H85" i="35"/>
  <c r="H86" i="35"/>
  <c r="H87" i="35"/>
  <c r="H88" i="35"/>
  <c r="H89" i="35"/>
  <c r="H90" i="35"/>
  <c r="H91" i="35"/>
  <c r="H92" i="35"/>
  <c r="H93" i="35"/>
  <c r="H94" i="35"/>
  <c r="H95" i="35"/>
  <c r="H96" i="35"/>
  <c r="H97" i="35"/>
  <c r="H98" i="35"/>
  <c r="H99" i="35"/>
  <c r="H100" i="35"/>
  <c r="H101" i="35"/>
  <c r="H102" i="35"/>
  <c r="H103" i="35"/>
  <c r="H104" i="35"/>
  <c r="H105" i="35"/>
  <c r="H106" i="35"/>
  <c r="H107" i="35"/>
  <c r="H108" i="35"/>
  <c r="H109" i="35"/>
  <c r="H110" i="35"/>
  <c r="H111" i="35"/>
  <c r="H112" i="35"/>
  <c r="H113" i="35"/>
  <c r="H114" i="35"/>
  <c r="H115" i="35"/>
  <c r="H116" i="35"/>
  <c r="H117" i="35"/>
  <c r="H118" i="35"/>
  <c r="H119" i="35"/>
  <c r="H120" i="35"/>
  <c r="H121" i="35"/>
  <c r="H122" i="35"/>
  <c r="H123" i="35"/>
  <c r="H124" i="35"/>
  <c r="H125" i="35"/>
  <c r="H126" i="35"/>
  <c r="H127" i="35"/>
  <c r="H128" i="35"/>
  <c r="H129" i="35"/>
  <c r="H130" i="35"/>
  <c r="H131" i="35"/>
  <c r="H132" i="35"/>
  <c r="H133" i="35"/>
  <c r="H134" i="35"/>
  <c r="H135" i="35"/>
  <c r="H136" i="35"/>
  <c r="H137" i="35"/>
  <c r="H138" i="35"/>
  <c r="H139" i="35"/>
  <c r="H140" i="35"/>
  <c r="H141" i="35"/>
  <c r="H142" i="35"/>
  <c r="H143" i="35"/>
  <c r="H144" i="35"/>
  <c r="H145" i="35"/>
  <c r="G9" i="35"/>
  <c r="G10" i="35"/>
  <c r="G11" i="35"/>
  <c r="G12" i="35"/>
  <c r="G13" i="35"/>
  <c r="G14" i="35"/>
  <c r="G15" i="35"/>
  <c r="G16" i="35"/>
  <c r="G17" i="35"/>
  <c r="G18" i="35"/>
  <c r="G19" i="35"/>
  <c r="G20" i="35"/>
  <c r="G21" i="35"/>
  <c r="G22" i="35"/>
  <c r="G23" i="35"/>
  <c r="G24" i="35"/>
  <c r="G25" i="35"/>
  <c r="G26" i="35"/>
  <c r="G27" i="35"/>
  <c r="G28" i="35"/>
  <c r="G29" i="35"/>
  <c r="G30" i="35"/>
  <c r="G31" i="35"/>
  <c r="G32" i="35"/>
  <c r="G33" i="35"/>
  <c r="G34" i="35"/>
  <c r="G35" i="35"/>
  <c r="G36" i="35"/>
  <c r="G37" i="35"/>
  <c r="G38" i="35"/>
  <c r="G39" i="35"/>
  <c r="G40" i="35"/>
  <c r="G41" i="35"/>
  <c r="G42" i="35"/>
  <c r="G43" i="35"/>
  <c r="G44" i="35"/>
  <c r="G45" i="35"/>
  <c r="G46" i="35"/>
  <c r="G47" i="35"/>
  <c r="G48" i="35"/>
  <c r="G49" i="35"/>
  <c r="G50" i="35"/>
  <c r="G51" i="35"/>
  <c r="G52" i="35"/>
  <c r="G53" i="35"/>
  <c r="G54" i="35"/>
  <c r="G55" i="35"/>
  <c r="G56" i="35"/>
  <c r="G57" i="35"/>
  <c r="G58" i="35"/>
  <c r="G59" i="35"/>
  <c r="G60" i="35"/>
  <c r="G61" i="35"/>
  <c r="G62" i="35"/>
  <c r="G63" i="35"/>
  <c r="G64" i="35"/>
  <c r="G65" i="35"/>
  <c r="G66" i="35"/>
  <c r="G67" i="35"/>
  <c r="G68" i="35"/>
  <c r="G69" i="35"/>
  <c r="G70" i="35"/>
  <c r="G71" i="35"/>
  <c r="G72" i="35"/>
  <c r="G73" i="35"/>
  <c r="G74" i="35"/>
  <c r="G75" i="35"/>
  <c r="G76" i="35"/>
  <c r="G77" i="35"/>
  <c r="G78" i="35"/>
  <c r="G79" i="35"/>
  <c r="G80" i="35"/>
  <c r="G81" i="35"/>
  <c r="G82" i="35"/>
  <c r="G83" i="35"/>
  <c r="G84" i="35"/>
  <c r="G85" i="35"/>
  <c r="G86" i="35"/>
  <c r="G87" i="35"/>
  <c r="G88" i="35"/>
  <c r="G89" i="35"/>
  <c r="G90" i="35"/>
  <c r="G91" i="35"/>
  <c r="G92" i="35"/>
  <c r="G93" i="35"/>
  <c r="G94" i="35"/>
  <c r="G95" i="35"/>
  <c r="G96" i="35"/>
  <c r="G97" i="35"/>
  <c r="G98" i="35"/>
  <c r="G99" i="35"/>
  <c r="G100" i="35"/>
  <c r="G101" i="35"/>
  <c r="G102" i="35"/>
  <c r="G103" i="35"/>
  <c r="G104" i="35"/>
  <c r="G105" i="35"/>
  <c r="G106" i="35"/>
  <c r="G107" i="35"/>
  <c r="G108" i="35"/>
  <c r="G109" i="35"/>
  <c r="G110" i="35"/>
  <c r="G111" i="35"/>
  <c r="G112" i="35"/>
  <c r="G113" i="35"/>
  <c r="G114" i="35"/>
  <c r="G115" i="35"/>
  <c r="G116" i="35"/>
  <c r="G117" i="35"/>
  <c r="G118" i="35"/>
  <c r="G119" i="35"/>
  <c r="G120" i="35"/>
  <c r="G121" i="35"/>
  <c r="G122" i="35"/>
  <c r="G123" i="35"/>
  <c r="G124" i="35"/>
  <c r="G125" i="35"/>
  <c r="G126" i="35"/>
  <c r="G127" i="35"/>
  <c r="G128" i="35"/>
  <c r="G129" i="35"/>
  <c r="G130" i="35"/>
  <c r="G131" i="35"/>
  <c r="G132" i="35"/>
  <c r="G133" i="35"/>
  <c r="G134" i="35"/>
  <c r="G135" i="35"/>
  <c r="G136" i="35"/>
  <c r="G137" i="35"/>
  <c r="G138" i="35"/>
  <c r="G139" i="35"/>
  <c r="G140" i="35"/>
  <c r="G141" i="35"/>
  <c r="G142" i="35"/>
  <c r="G143" i="35"/>
  <c r="G144" i="35"/>
  <c r="G145" i="35"/>
  <c r="M14" i="35"/>
  <c r="L13" i="35"/>
  <c r="K12" i="35"/>
  <c r="J11" i="35"/>
  <c r="I10" i="35"/>
  <c r="H9" i="35"/>
  <c r="G8" i="35"/>
  <c r="E6" i="35"/>
  <c r="D5" i="35"/>
  <c r="O3" i="35"/>
  <c r="O2" i="35"/>
  <c r="B3" i="35"/>
  <c r="F7" i="35"/>
  <c r="C4" i="35"/>
  <c r="F8" i="35"/>
  <c r="F9" i="35"/>
  <c r="F10" i="35"/>
  <c r="F11" i="35"/>
  <c r="F12" i="35"/>
  <c r="F13" i="35"/>
  <c r="F14" i="35"/>
  <c r="F15" i="35"/>
  <c r="F16" i="35"/>
  <c r="F17" i="35"/>
  <c r="F18" i="35"/>
  <c r="F19" i="35"/>
  <c r="F20" i="35"/>
  <c r="F21" i="35"/>
  <c r="F22" i="35"/>
  <c r="F23" i="35"/>
  <c r="F24" i="35"/>
  <c r="F25" i="35"/>
  <c r="F26" i="35"/>
  <c r="F27" i="35"/>
  <c r="F28" i="35"/>
  <c r="F29" i="35"/>
  <c r="F30" i="35"/>
  <c r="F31" i="35"/>
  <c r="F32" i="35"/>
  <c r="F33" i="35"/>
  <c r="F34" i="35"/>
  <c r="F35" i="35"/>
  <c r="F36" i="35"/>
  <c r="F37" i="35"/>
  <c r="F38" i="35"/>
  <c r="F39" i="35"/>
  <c r="F40" i="35"/>
  <c r="F41" i="35"/>
  <c r="F42" i="35"/>
  <c r="F43" i="35"/>
  <c r="F44" i="35"/>
  <c r="F45" i="35"/>
  <c r="F46" i="35"/>
  <c r="F47" i="35"/>
  <c r="F48" i="35"/>
  <c r="F49" i="35"/>
  <c r="F50" i="35"/>
  <c r="F51" i="35"/>
  <c r="F52" i="35"/>
  <c r="F53" i="35"/>
  <c r="F54" i="35"/>
  <c r="F55" i="35"/>
  <c r="F56" i="35"/>
  <c r="F57" i="35"/>
  <c r="F58" i="35"/>
  <c r="F59" i="35"/>
  <c r="F60" i="35"/>
  <c r="F61" i="35"/>
  <c r="F62" i="35"/>
  <c r="F63" i="35"/>
  <c r="F64" i="35"/>
  <c r="F65" i="35"/>
  <c r="F66" i="35"/>
  <c r="F67" i="35"/>
  <c r="F68" i="35"/>
  <c r="F69" i="35"/>
  <c r="F70" i="35"/>
  <c r="F71" i="35"/>
  <c r="F72" i="35"/>
  <c r="F73" i="35"/>
  <c r="F74" i="35"/>
  <c r="F75" i="35"/>
  <c r="F76" i="35"/>
  <c r="F77" i="35"/>
  <c r="F78" i="35"/>
  <c r="F79" i="35"/>
  <c r="F80" i="35"/>
  <c r="F81" i="35"/>
  <c r="F82" i="35"/>
  <c r="F83" i="35"/>
  <c r="F84" i="35"/>
  <c r="F85" i="35"/>
  <c r="F86" i="35"/>
  <c r="F87" i="35"/>
  <c r="F88" i="35"/>
  <c r="F89" i="35"/>
  <c r="F90" i="35"/>
  <c r="F91" i="35"/>
  <c r="F92" i="35"/>
  <c r="F93" i="35"/>
  <c r="F94" i="35"/>
  <c r="F95" i="35"/>
  <c r="F96" i="35"/>
  <c r="F97" i="35"/>
  <c r="F98" i="35"/>
  <c r="F99" i="35"/>
  <c r="F100" i="35"/>
  <c r="F101" i="35"/>
  <c r="F102" i="35"/>
  <c r="F103" i="35"/>
  <c r="F104" i="35"/>
  <c r="F105" i="35"/>
  <c r="F106" i="35"/>
  <c r="F107" i="35"/>
  <c r="F108" i="35"/>
  <c r="F109" i="35"/>
  <c r="F110" i="35"/>
  <c r="F111" i="35"/>
  <c r="F112" i="35"/>
  <c r="F113" i="35"/>
  <c r="F114" i="35"/>
  <c r="F115" i="35"/>
  <c r="F116" i="35"/>
  <c r="F117" i="35"/>
  <c r="F118" i="35"/>
  <c r="F119" i="35"/>
  <c r="F120" i="35"/>
  <c r="F121" i="35"/>
  <c r="F122" i="35"/>
  <c r="F123" i="35"/>
  <c r="F124" i="35"/>
  <c r="F125" i="35"/>
  <c r="F126" i="35"/>
  <c r="F127" i="35"/>
  <c r="F128" i="35"/>
  <c r="F129" i="35"/>
  <c r="F130" i="35"/>
  <c r="F131" i="35"/>
  <c r="F132" i="35"/>
  <c r="F133" i="35"/>
  <c r="F134" i="35"/>
  <c r="F135" i="35"/>
  <c r="F136" i="35"/>
  <c r="F137" i="35"/>
  <c r="F138" i="35"/>
  <c r="F139" i="35"/>
  <c r="F140" i="35"/>
  <c r="F141" i="35"/>
  <c r="F142" i="35"/>
  <c r="F143" i="35"/>
  <c r="F144" i="35"/>
  <c r="F145" i="35"/>
  <c r="D6" i="35"/>
  <c r="D7" i="35"/>
  <c r="D8" i="35"/>
  <c r="E9" i="35" s="1"/>
  <c r="D9" i="35"/>
  <c r="E10" i="35" s="1"/>
  <c r="D10" i="35"/>
  <c r="D11" i="35"/>
  <c r="D12" i="35"/>
  <c r="D13" i="35"/>
  <c r="D14" i="35"/>
  <c r="D15" i="35"/>
  <c r="D16" i="35"/>
  <c r="D17" i="35"/>
  <c r="E18" i="35" s="1"/>
  <c r="D18" i="35"/>
  <c r="D19" i="35"/>
  <c r="D20" i="35"/>
  <c r="D21" i="35"/>
  <c r="D22" i="35"/>
  <c r="D23" i="35"/>
  <c r="D24" i="35"/>
  <c r="D25" i="35"/>
  <c r="E26" i="35" s="1"/>
  <c r="D26" i="35"/>
  <c r="D27" i="35"/>
  <c r="D28" i="35"/>
  <c r="D29" i="35"/>
  <c r="D30" i="35"/>
  <c r="D31" i="35"/>
  <c r="D32" i="35"/>
  <c r="D33" i="35"/>
  <c r="E34" i="35" s="1"/>
  <c r="D34" i="35"/>
  <c r="D35" i="35"/>
  <c r="D36" i="35"/>
  <c r="D37" i="35"/>
  <c r="D38" i="35"/>
  <c r="D39" i="35"/>
  <c r="D40" i="35"/>
  <c r="D41" i="35"/>
  <c r="E42" i="35" s="1"/>
  <c r="D42" i="35"/>
  <c r="D43" i="35"/>
  <c r="D44" i="35"/>
  <c r="D45" i="35"/>
  <c r="D46" i="35"/>
  <c r="D47" i="35"/>
  <c r="D48" i="35"/>
  <c r="D49" i="35"/>
  <c r="E50" i="35" s="1"/>
  <c r="D50" i="35"/>
  <c r="D51" i="35"/>
  <c r="D52" i="35"/>
  <c r="D53" i="35"/>
  <c r="D54" i="35"/>
  <c r="D55" i="35"/>
  <c r="D56" i="35"/>
  <c r="D57" i="35"/>
  <c r="E58" i="35" s="1"/>
  <c r="D58" i="35"/>
  <c r="D59" i="35"/>
  <c r="D60" i="35"/>
  <c r="D61" i="35"/>
  <c r="D62" i="35"/>
  <c r="D63" i="35"/>
  <c r="D64" i="35"/>
  <c r="D65" i="35"/>
  <c r="E66" i="35" s="1"/>
  <c r="D66" i="35"/>
  <c r="D67" i="35"/>
  <c r="D68" i="35"/>
  <c r="D69" i="35"/>
  <c r="D70" i="35"/>
  <c r="D71" i="35"/>
  <c r="D72" i="35"/>
  <c r="D73" i="35"/>
  <c r="E74" i="35" s="1"/>
  <c r="D74" i="35"/>
  <c r="D75" i="35"/>
  <c r="D76" i="35"/>
  <c r="D77" i="35"/>
  <c r="D78" i="35"/>
  <c r="D79" i="35"/>
  <c r="D80" i="35"/>
  <c r="D81" i="35"/>
  <c r="E82" i="35" s="1"/>
  <c r="D82" i="35"/>
  <c r="D83" i="35"/>
  <c r="D84" i="35"/>
  <c r="D85" i="35"/>
  <c r="D86" i="35"/>
  <c r="D87" i="35"/>
  <c r="D88" i="35"/>
  <c r="D89" i="35"/>
  <c r="E90" i="35" s="1"/>
  <c r="D90" i="35"/>
  <c r="D91" i="35"/>
  <c r="D92" i="35"/>
  <c r="D93" i="35"/>
  <c r="D94" i="35"/>
  <c r="D95" i="35"/>
  <c r="D96" i="35"/>
  <c r="D97" i="35"/>
  <c r="E98" i="35" s="1"/>
  <c r="D98" i="35"/>
  <c r="D99" i="35"/>
  <c r="D100" i="35"/>
  <c r="D101" i="35"/>
  <c r="D102" i="35"/>
  <c r="D103" i="35"/>
  <c r="D104" i="35"/>
  <c r="D105" i="35"/>
  <c r="E106" i="35" s="1"/>
  <c r="D106" i="35"/>
  <c r="D107" i="35"/>
  <c r="D108" i="35"/>
  <c r="D109" i="35"/>
  <c r="D110" i="35"/>
  <c r="D111" i="35"/>
  <c r="D112" i="35"/>
  <c r="D113" i="35"/>
  <c r="E114" i="35" s="1"/>
  <c r="D114" i="35"/>
  <c r="D115" i="35"/>
  <c r="D116" i="35"/>
  <c r="D117" i="35"/>
  <c r="D118" i="35"/>
  <c r="D119" i="35"/>
  <c r="D120" i="35"/>
  <c r="D121" i="35"/>
  <c r="E122" i="35" s="1"/>
  <c r="D122" i="35"/>
  <c r="D123" i="35"/>
  <c r="D124" i="35"/>
  <c r="D125" i="35"/>
  <c r="D126" i="35"/>
  <c r="D127" i="35"/>
  <c r="D128" i="35"/>
  <c r="D129" i="35"/>
  <c r="E130" i="35" s="1"/>
  <c r="D130" i="35"/>
  <c r="D131" i="35"/>
  <c r="D132" i="35"/>
  <c r="D133" i="35"/>
  <c r="D134" i="35"/>
  <c r="D135" i="35"/>
  <c r="D136" i="35"/>
  <c r="D137" i="35"/>
  <c r="E138" i="35" s="1"/>
  <c r="D138" i="35"/>
  <c r="D139" i="35"/>
  <c r="D140" i="35"/>
  <c r="D141" i="35"/>
  <c r="D142" i="35"/>
  <c r="D143" i="35"/>
  <c r="D144" i="35"/>
  <c r="D145" i="35"/>
  <c r="B4" i="35"/>
  <c r="E7" i="35"/>
  <c r="E8" i="35"/>
  <c r="E11" i="35"/>
  <c r="E12" i="35"/>
  <c r="E13" i="35"/>
  <c r="E14" i="35"/>
  <c r="E15" i="35"/>
  <c r="E16" i="35"/>
  <c r="E17" i="35"/>
  <c r="E19" i="35"/>
  <c r="E20" i="35"/>
  <c r="E21" i="35"/>
  <c r="E22" i="35"/>
  <c r="E23" i="35"/>
  <c r="E24" i="35"/>
  <c r="E25" i="35"/>
  <c r="E27" i="35"/>
  <c r="E28" i="35"/>
  <c r="E29" i="35"/>
  <c r="E30" i="35"/>
  <c r="E31" i="35"/>
  <c r="E32" i="35"/>
  <c r="E33" i="35"/>
  <c r="E35" i="35"/>
  <c r="E36" i="35"/>
  <c r="E37" i="35"/>
  <c r="E38" i="35"/>
  <c r="E39" i="35"/>
  <c r="E40" i="35"/>
  <c r="E41" i="35"/>
  <c r="E43" i="35"/>
  <c r="E44" i="35"/>
  <c r="E45" i="35"/>
  <c r="E46" i="35"/>
  <c r="E47" i="35"/>
  <c r="E48" i="35"/>
  <c r="E49" i="35"/>
  <c r="E51" i="35"/>
  <c r="E52" i="35"/>
  <c r="E53" i="35"/>
  <c r="E54" i="35"/>
  <c r="E55" i="35"/>
  <c r="E56" i="35"/>
  <c r="E57" i="35"/>
  <c r="E59" i="35"/>
  <c r="E60" i="35"/>
  <c r="E61" i="35"/>
  <c r="E62" i="35"/>
  <c r="E63" i="35"/>
  <c r="E64" i="35"/>
  <c r="E65" i="35"/>
  <c r="E67" i="35"/>
  <c r="E68" i="35"/>
  <c r="E69" i="35"/>
  <c r="E70" i="35"/>
  <c r="E71" i="35"/>
  <c r="E72" i="35"/>
  <c r="E73" i="35"/>
  <c r="E75" i="35"/>
  <c r="E76" i="35"/>
  <c r="E77" i="35"/>
  <c r="E78" i="35"/>
  <c r="E79" i="35"/>
  <c r="E80" i="35"/>
  <c r="E81" i="35"/>
  <c r="E83" i="35"/>
  <c r="E84" i="35"/>
  <c r="E85" i="35"/>
  <c r="E86" i="35"/>
  <c r="E87" i="35"/>
  <c r="E88" i="35"/>
  <c r="E89" i="35"/>
  <c r="E91" i="35"/>
  <c r="E92" i="35"/>
  <c r="E93" i="35"/>
  <c r="E94" i="35"/>
  <c r="E95" i="35"/>
  <c r="E96" i="35"/>
  <c r="E97" i="35"/>
  <c r="E99" i="35"/>
  <c r="E100" i="35"/>
  <c r="E101" i="35"/>
  <c r="E102" i="35"/>
  <c r="E103" i="35"/>
  <c r="E104" i="35"/>
  <c r="E105" i="35"/>
  <c r="E107" i="35"/>
  <c r="E108" i="35"/>
  <c r="E109" i="35"/>
  <c r="E110" i="35"/>
  <c r="E111" i="35"/>
  <c r="E112" i="35"/>
  <c r="E113" i="35"/>
  <c r="E115" i="35"/>
  <c r="E116" i="35"/>
  <c r="E117" i="35"/>
  <c r="E118" i="35"/>
  <c r="E119" i="35"/>
  <c r="E120" i="35"/>
  <c r="E121" i="35"/>
  <c r="E123" i="35"/>
  <c r="E124" i="35"/>
  <c r="E125" i="35"/>
  <c r="E126" i="35"/>
  <c r="E127" i="35"/>
  <c r="E128" i="35"/>
  <c r="E129" i="35"/>
  <c r="E131" i="35"/>
  <c r="E132" i="35"/>
  <c r="E133" i="35"/>
  <c r="E134" i="35"/>
  <c r="E135" i="35"/>
  <c r="E136" i="35"/>
  <c r="E137" i="35"/>
  <c r="E139" i="35"/>
  <c r="E140" i="35"/>
  <c r="E141" i="35"/>
  <c r="E142" i="35"/>
  <c r="E143" i="35"/>
  <c r="E144" i="35"/>
  <c r="E145" i="35"/>
  <c r="C5" i="35"/>
  <c r="C6" i="35"/>
  <c r="C7" i="35"/>
  <c r="C8" i="35"/>
  <c r="C9" i="35"/>
  <c r="C10" i="35"/>
  <c r="C11" i="35"/>
  <c r="C12" i="35"/>
  <c r="C13" i="35"/>
  <c r="C14" i="35"/>
  <c r="C15" i="35"/>
  <c r="C16" i="35"/>
  <c r="C17" i="35"/>
  <c r="C18" i="35"/>
  <c r="C19" i="35"/>
  <c r="C20" i="35"/>
  <c r="C21" i="35"/>
  <c r="C22" i="35"/>
  <c r="C23" i="35"/>
  <c r="C24" i="35"/>
  <c r="C25" i="35"/>
  <c r="C26" i="35"/>
  <c r="C27" i="35"/>
  <c r="C28" i="35"/>
  <c r="C29" i="35"/>
  <c r="C30" i="35"/>
  <c r="C31" i="35"/>
  <c r="C32" i="35"/>
  <c r="C33" i="35"/>
  <c r="C34" i="35"/>
  <c r="C35" i="35"/>
  <c r="C36" i="35"/>
  <c r="C37" i="35"/>
  <c r="C38" i="35"/>
  <c r="C39" i="35"/>
  <c r="C40" i="35"/>
  <c r="C41" i="35"/>
  <c r="C42" i="35"/>
  <c r="C43" i="35"/>
  <c r="C44" i="35"/>
  <c r="C45" i="35"/>
  <c r="C46" i="35"/>
  <c r="C47" i="35"/>
  <c r="C48" i="35"/>
  <c r="C49" i="35"/>
  <c r="C50" i="35"/>
  <c r="C51" i="35"/>
  <c r="C52" i="35"/>
  <c r="C53" i="35"/>
  <c r="C54" i="35"/>
  <c r="C55" i="35"/>
  <c r="C56" i="35"/>
  <c r="C57" i="35"/>
  <c r="C58" i="35"/>
  <c r="C59" i="35"/>
  <c r="C60" i="35"/>
  <c r="C61" i="35"/>
  <c r="C62" i="35"/>
  <c r="C63" i="35"/>
  <c r="C64" i="35"/>
  <c r="C65" i="35"/>
  <c r="C66" i="35"/>
  <c r="C67" i="35"/>
  <c r="C68" i="35"/>
  <c r="C69" i="35"/>
  <c r="C70" i="35"/>
  <c r="C71" i="35"/>
  <c r="C72" i="35"/>
  <c r="C73" i="35"/>
  <c r="C74" i="35"/>
  <c r="C75" i="35"/>
  <c r="C76" i="35"/>
  <c r="C77" i="35"/>
  <c r="C78" i="35"/>
  <c r="C79" i="35"/>
  <c r="C80" i="35"/>
  <c r="C81" i="35"/>
  <c r="C82" i="35"/>
  <c r="C83" i="35"/>
  <c r="C84" i="35"/>
  <c r="C85" i="35"/>
  <c r="C86" i="35"/>
  <c r="C87" i="35"/>
  <c r="C88" i="35"/>
  <c r="C89" i="35"/>
  <c r="C90" i="35"/>
  <c r="C91" i="35"/>
  <c r="C92" i="35"/>
  <c r="C93" i="35"/>
  <c r="C94" i="35"/>
  <c r="C95" i="35"/>
  <c r="C96" i="35"/>
  <c r="C97" i="35"/>
  <c r="C98" i="35"/>
  <c r="C99" i="35"/>
  <c r="C100" i="35"/>
  <c r="C101" i="35"/>
  <c r="C102" i="35"/>
  <c r="C103" i="35"/>
  <c r="C104" i="35"/>
  <c r="C105" i="35"/>
  <c r="C106" i="35"/>
  <c r="C107" i="35"/>
  <c r="C108" i="35"/>
  <c r="C109" i="35"/>
  <c r="C110" i="35"/>
  <c r="C111" i="35"/>
  <c r="C112" i="35"/>
  <c r="C113" i="35"/>
  <c r="C114" i="35"/>
  <c r="C115" i="35"/>
  <c r="C116" i="35"/>
  <c r="C117" i="35"/>
  <c r="C118" i="35"/>
  <c r="C119" i="35"/>
  <c r="C120" i="35"/>
  <c r="C121" i="35"/>
  <c r="C122" i="35"/>
  <c r="C123" i="35"/>
  <c r="C124" i="35"/>
  <c r="C125" i="35"/>
  <c r="C126" i="35"/>
  <c r="C127" i="35"/>
  <c r="C128" i="35"/>
  <c r="C129" i="35"/>
  <c r="C130" i="35"/>
  <c r="C131" i="35"/>
  <c r="C132" i="35"/>
  <c r="C133" i="35"/>
  <c r="C134" i="35"/>
  <c r="C135" i="35"/>
  <c r="C136" i="35"/>
  <c r="C137" i="35"/>
  <c r="C138" i="35"/>
  <c r="C139" i="35"/>
  <c r="C140" i="35"/>
  <c r="C141" i="35"/>
  <c r="C142" i="35"/>
  <c r="C143" i="35"/>
  <c r="C144" i="35"/>
  <c r="C145" i="35"/>
  <c r="B5" i="35"/>
  <c r="B6" i="35"/>
  <c r="B7" i="35"/>
  <c r="B8" i="35"/>
  <c r="B9" i="35"/>
  <c r="B10" i="35"/>
  <c r="B11" i="35"/>
  <c r="B12" i="35"/>
  <c r="B13" i="35"/>
  <c r="B14" i="35"/>
  <c r="B15" i="35"/>
  <c r="B16" i="35"/>
  <c r="B17" i="35"/>
  <c r="B18" i="35"/>
  <c r="B19" i="35"/>
  <c r="B20" i="35"/>
  <c r="B21" i="35"/>
  <c r="B22" i="35"/>
  <c r="B23" i="35"/>
  <c r="B24" i="35"/>
  <c r="B25" i="35"/>
  <c r="B26" i="35"/>
  <c r="B27" i="35"/>
  <c r="B28" i="35"/>
  <c r="B29" i="35"/>
  <c r="B30" i="35"/>
  <c r="B31" i="35"/>
  <c r="B32" i="35"/>
  <c r="B33" i="35"/>
  <c r="B34" i="35"/>
  <c r="B35" i="35"/>
  <c r="B36" i="35"/>
  <c r="B37" i="35"/>
  <c r="B38" i="35"/>
  <c r="B39" i="35"/>
  <c r="B40" i="35"/>
  <c r="B41" i="35"/>
  <c r="B42" i="35"/>
  <c r="B43" i="35"/>
  <c r="B44" i="35"/>
  <c r="B45" i="35"/>
  <c r="B46" i="35"/>
  <c r="B47" i="35"/>
  <c r="B48" i="35"/>
  <c r="B49" i="35"/>
  <c r="B50" i="35"/>
  <c r="B51" i="35"/>
  <c r="B52" i="35"/>
  <c r="B53" i="35"/>
  <c r="B54" i="35"/>
  <c r="B55" i="35"/>
  <c r="B56" i="35"/>
  <c r="B57" i="35"/>
  <c r="B58" i="35"/>
  <c r="B59" i="35"/>
  <c r="B60" i="35"/>
  <c r="B61" i="35"/>
  <c r="B62" i="35"/>
  <c r="B63" i="35"/>
  <c r="B64" i="35"/>
  <c r="B65" i="35"/>
  <c r="B66" i="35"/>
  <c r="B67" i="35"/>
  <c r="B68" i="35"/>
  <c r="B69" i="35"/>
  <c r="B70" i="35"/>
  <c r="B71" i="35"/>
  <c r="B72" i="35"/>
  <c r="B73" i="35"/>
  <c r="B74" i="35"/>
  <c r="B75" i="35"/>
  <c r="B76" i="35"/>
  <c r="B77" i="35"/>
  <c r="B78" i="35"/>
  <c r="B79" i="35"/>
  <c r="B80" i="35"/>
  <c r="B81" i="35"/>
  <c r="B82" i="35"/>
  <c r="B83" i="35"/>
  <c r="B84" i="35"/>
  <c r="B85" i="35"/>
  <c r="B86" i="35"/>
  <c r="B87" i="35"/>
  <c r="B88" i="35"/>
  <c r="B89" i="35"/>
  <c r="B90" i="35"/>
  <c r="B91" i="35"/>
  <c r="B92" i="35"/>
  <c r="B93" i="35"/>
  <c r="B94" i="35"/>
  <c r="B95" i="35"/>
  <c r="B96" i="35"/>
  <c r="B97" i="35"/>
  <c r="B98" i="35"/>
  <c r="B99" i="35"/>
  <c r="B100" i="35"/>
  <c r="B101" i="35"/>
  <c r="B102" i="35"/>
  <c r="B103" i="35"/>
  <c r="B104" i="35"/>
  <c r="B105" i="35"/>
  <c r="B106" i="35"/>
  <c r="B107" i="35"/>
  <c r="B108" i="35"/>
  <c r="B109" i="35"/>
  <c r="B110" i="35"/>
  <c r="B111" i="35"/>
  <c r="B112" i="35"/>
  <c r="B113" i="35"/>
  <c r="B114" i="35"/>
  <c r="B115" i="35"/>
  <c r="B116" i="35"/>
  <c r="B117" i="35"/>
  <c r="B118" i="35"/>
  <c r="B119" i="35"/>
  <c r="B120" i="35"/>
  <c r="B121" i="35"/>
  <c r="B122" i="35"/>
  <c r="B123" i="35"/>
  <c r="B124" i="35"/>
  <c r="B125" i="35"/>
  <c r="B126" i="35"/>
  <c r="B127" i="35"/>
  <c r="B128" i="35"/>
  <c r="B129" i="35"/>
  <c r="B130" i="35"/>
  <c r="B131" i="35"/>
  <c r="B132" i="35"/>
  <c r="B133" i="35"/>
  <c r="B134" i="35"/>
  <c r="B135" i="35"/>
  <c r="B136" i="35"/>
  <c r="B137" i="35"/>
  <c r="B138" i="35"/>
  <c r="B139" i="35"/>
  <c r="B140" i="35"/>
  <c r="B141" i="35"/>
  <c r="B142" i="35"/>
  <c r="B143" i="35"/>
  <c r="B144" i="35"/>
  <c r="B145" i="35"/>
  <c r="I17" i="49" l="1"/>
  <c r="U9" i="55"/>
  <c r="U48" i="55"/>
  <c r="U40" i="55"/>
  <c r="U32" i="55"/>
  <c r="U24" i="55"/>
  <c r="U16" i="55"/>
  <c r="U7" i="55"/>
  <c r="U47" i="55"/>
  <c r="U39" i="55"/>
  <c r="U31" i="55"/>
  <c r="U23" i="55"/>
  <c r="U15" i="55"/>
  <c r="U6" i="55"/>
  <c r="U46" i="55"/>
  <c r="U38" i="55"/>
  <c r="U30" i="55"/>
  <c r="U22" i="55"/>
  <c r="U13" i="55"/>
  <c r="U5" i="55"/>
  <c r="U45" i="55"/>
  <c r="U37" i="55"/>
  <c r="U29" i="55"/>
  <c r="U21" i="55"/>
  <c r="U12" i="55"/>
  <c r="U4" i="55"/>
  <c r="T16" i="55" s="1"/>
  <c r="T19" i="55" s="1"/>
  <c r="K17" i="56"/>
  <c r="G25" i="58"/>
  <c r="G33" i="58"/>
  <c r="G41" i="58"/>
  <c r="G49" i="58"/>
  <c r="G57" i="58"/>
  <c r="G22" i="58"/>
  <c r="H19" i="58"/>
  <c r="G27" i="58"/>
  <c r="G35" i="58"/>
  <c r="G43" i="58"/>
  <c r="G51" i="58"/>
  <c r="G59" i="58"/>
  <c r="G17" i="58"/>
  <c r="H27" i="58"/>
  <c r="H35" i="58"/>
  <c r="H43" i="58"/>
  <c r="H51" i="58"/>
  <c r="H59" i="58"/>
  <c r="P50" i="53"/>
  <c r="O38" i="53"/>
  <c r="O6" i="53"/>
  <c r="Q45" i="53"/>
  <c r="Q13" i="53"/>
  <c r="O45" i="53"/>
  <c r="P22" i="53"/>
  <c r="P30" i="53"/>
  <c r="O50" i="53"/>
  <c r="O42" i="53"/>
  <c r="O18" i="53"/>
  <c r="O10" i="53"/>
  <c r="Q49" i="53"/>
  <c r="Q25" i="53"/>
  <c r="Q17" i="53"/>
  <c r="R17" i="53"/>
  <c r="O23" i="53"/>
  <c r="P18" i="53"/>
  <c r="Q30" i="53"/>
  <c r="P32" i="53"/>
  <c r="K17" i="51"/>
  <c r="J18" i="39"/>
  <c r="J16" i="39"/>
  <c r="J18" i="37"/>
  <c r="J16" i="37"/>
  <c r="K17" i="37" s="1"/>
  <c r="E145" i="34"/>
  <c r="D145" i="34"/>
  <c r="E144" i="34"/>
  <c r="D144" i="34"/>
  <c r="E143" i="34"/>
  <c r="D143" i="34"/>
  <c r="E142" i="34"/>
  <c r="D142" i="34"/>
  <c r="E141" i="34"/>
  <c r="D141" i="34"/>
  <c r="E140" i="34"/>
  <c r="D140" i="34"/>
  <c r="E139" i="34"/>
  <c r="D139" i="34"/>
  <c r="E138" i="34"/>
  <c r="D138" i="34"/>
  <c r="E137" i="34"/>
  <c r="D137" i="34"/>
  <c r="E136" i="34"/>
  <c r="D136" i="34"/>
  <c r="E135" i="34"/>
  <c r="D135" i="34"/>
  <c r="E134" i="34"/>
  <c r="D134" i="34"/>
  <c r="E133" i="34"/>
  <c r="D133" i="34"/>
  <c r="E132" i="34"/>
  <c r="D132" i="34"/>
  <c r="E131" i="34"/>
  <c r="D131" i="34"/>
  <c r="E130" i="34"/>
  <c r="D130" i="34"/>
  <c r="E129" i="34"/>
  <c r="D129" i="34"/>
  <c r="E128" i="34"/>
  <c r="D128" i="34"/>
  <c r="E127" i="34"/>
  <c r="D127" i="34"/>
  <c r="E126" i="34"/>
  <c r="D126" i="34"/>
  <c r="E125" i="34"/>
  <c r="D125" i="34"/>
  <c r="E124" i="34"/>
  <c r="D124" i="34"/>
  <c r="E123" i="34"/>
  <c r="D123" i="34"/>
  <c r="E122" i="34"/>
  <c r="D122" i="34"/>
  <c r="E121" i="34"/>
  <c r="D121" i="34"/>
  <c r="E120" i="34"/>
  <c r="D120" i="34"/>
  <c r="E119" i="34"/>
  <c r="D119" i="34"/>
  <c r="E118" i="34"/>
  <c r="D118" i="34"/>
  <c r="E117" i="34"/>
  <c r="D117" i="34"/>
  <c r="E116" i="34"/>
  <c r="D116" i="34"/>
  <c r="E115" i="34"/>
  <c r="D115" i="34"/>
  <c r="E114" i="34"/>
  <c r="D114" i="34"/>
  <c r="E113" i="34"/>
  <c r="D113" i="34"/>
  <c r="E112" i="34"/>
  <c r="D112" i="34"/>
  <c r="E111" i="34"/>
  <c r="D111" i="34"/>
  <c r="E110" i="34"/>
  <c r="D110" i="34"/>
  <c r="E109" i="34"/>
  <c r="D109" i="34"/>
  <c r="E108" i="34"/>
  <c r="D108" i="34"/>
  <c r="E107" i="34"/>
  <c r="D107" i="34"/>
  <c r="E106" i="34"/>
  <c r="D106" i="34"/>
  <c r="E105" i="34"/>
  <c r="D105" i="34"/>
  <c r="E104" i="34"/>
  <c r="D104" i="34"/>
  <c r="E103" i="34"/>
  <c r="D103" i="34"/>
  <c r="E102" i="34"/>
  <c r="D102" i="34"/>
  <c r="E101" i="34"/>
  <c r="D101" i="34"/>
  <c r="E100" i="34"/>
  <c r="D100" i="34"/>
  <c r="E99" i="34"/>
  <c r="D99" i="34"/>
  <c r="E98" i="34"/>
  <c r="D98" i="34"/>
  <c r="E97" i="34"/>
  <c r="D97" i="34"/>
  <c r="E96" i="34"/>
  <c r="D96" i="34"/>
  <c r="E95" i="34"/>
  <c r="D95" i="34"/>
  <c r="E94" i="34"/>
  <c r="D94" i="34"/>
  <c r="E93" i="34"/>
  <c r="D93" i="34"/>
  <c r="E92" i="34"/>
  <c r="D92" i="34"/>
  <c r="E91" i="34"/>
  <c r="D91" i="34"/>
  <c r="E90" i="34"/>
  <c r="D90" i="34"/>
  <c r="E89" i="34"/>
  <c r="D89" i="34"/>
  <c r="E88" i="34"/>
  <c r="D88" i="34"/>
  <c r="E87" i="34"/>
  <c r="D87" i="34"/>
  <c r="E86" i="34"/>
  <c r="D86" i="34"/>
  <c r="E85" i="34"/>
  <c r="D85" i="34"/>
  <c r="E84" i="34"/>
  <c r="D84" i="34"/>
  <c r="E83" i="34"/>
  <c r="D83" i="34"/>
  <c r="E82" i="34"/>
  <c r="D82" i="34"/>
  <c r="E81" i="34"/>
  <c r="D81" i="34"/>
  <c r="E80" i="34"/>
  <c r="D80" i="34"/>
  <c r="E79" i="34"/>
  <c r="D79" i="34"/>
  <c r="E78" i="34"/>
  <c r="D78" i="34"/>
  <c r="E77" i="34"/>
  <c r="D77" i="34"/>
  <c r="E76" i="34"/>
  <c r="D76" i="34"/>
  <c r="E75" i="34"/>
  <c r="D75" i="34"/>
  <c r="E74" i="34"/>
  <c r="D74" i="34"/>
  <c r="E73" i="34"/>
  <c r="D73" i="34"/>
  <c r="E72" i="34"/>
  <c r="D72" i="34"/>
  <c r="E71" i="34"/>
  <c r="D71" i="34"/>
  <c r="E70" i="34"/>
  <c r="D70" i="34"/>
  <c r="E69" i="34"/>
  <c r="D69" i="34"/>
  <c r="E68" i="34"/>
  <c r="D68" i="34"/>
  <c r="E67" i="34"/>
  <c r="D67" i="34"/>
  <c r="E66" i="34"/>
  <c r="D66" i="34"/>
  <c r="E65" i="34"/>
  <c r="D65" i="34"/>
  <c r="E64" i="34"/>
  <c r="D64" i="34"/>
  <c r="E63" i="34"/>
  <c r="D63" i="34"/>
  <c r="E62" i="34"/>
  <c r="D62" i="34"/>
  <c r="E61" i="34"/>
  <c r="D61" i="34"/>
  <c r="E60" i="34"/>
  <c r="D60" i="34"/>
  <c r="E59" i="34"/>
  <c r="D59" i="34"/>
  <c r="E58" i="34"/>
  <c r="D58" i="34"/>
  <c r="E57" i="34"/>
  <c r="D57" i="34"/>
  <c r="E56" i="34"/>
  <c r="D56" i="34"/>
  <c r="E55" i="34"/>
  <c r="D55" i="34"/>
  <c r="E54" i="34"/>
  <c r="D54" i="34"/>
  <c r="E53" i="34"/>
  <c r="D53" i="34"/>
  <c r="E52" i="34"/>
  <c r="D52" i="34"/>
  <c r="E51" i="34"/>
  <c r="D51" i="34"/>
  <c r="E50" i="34"/>
  <c r="D50" i="34"/>
  <c r="E49" i="34"/>
  <c r="D49" i="34"/>
  <c r="E48" i="34"/>
  <c r="D48" i="34"/>
  <c r="E47" i="34"/>
  <c r="D47" i="34"/>
  <c r="E46" i="34"/>
  <c r="D46" i="34"/>
  <c r="E45" i="34"/>
  <c r="D45" i="34"/>
  <c r="E44" i="34"/>
  <c r="D44" i="34"/>
  <c r="E43" i="34"/>
  <c r="D43" i="34"/>
  <c r="E42" i="34"/>
  <c r="D42" i="34"/>
  <c r="E41" i="34"/>
  <c r="D41" i="34"/>
  <c r="E40" i="34"/>
  <c r="D40" i="34"/>
  <c r="E39" i="34"/>
  <c r="D39" i="34"/>
  <c r="E38" i="34"/>
  <c r="D38" i="34"/>
  <c r="E37" i="34"/>
  <c r="D37" i="34"/>
  <c r="E36" i="34"/>
  <c r="D36" i="34"/>
  <c r="E35" i="34"/>
  <c r="D35" i="34"/>
  <c r="E34" i="34"/>
  <c r="D34" i="34"/>
  <c r="E33" i="34"/>
  <c r="D33" i="34"/>
  <c r="E32" i="34"/>
  <c r="D32" i="34"/>
  <c r="E31" i="34"/>
  <c r="D31" i="34"/>
  <c r="E30" i="34"/>
  <c r="D30" i="34"/>
  <c r="E29" i="34"/>
  <c r="D29" i="34"/>
  <c r="E28" i="34"/>
  <c r="D28" i="34"/>
  <c r="E27" i="34"/>
  <c r="D27" i="34"/>
  <c r="E26" i="34"/>
  <c r="D26" i="34"/>
  <c r="E25" i="34"/>
  <c r="D25" i="34"/>
  <c r="E24" i="34"/>
  <c r="D24" i="34"/>
  <c r="E23" i="34"/>
  <c r="D23" i="34"/>
  <c r="E22" i="34"/>
  <c r="D22" i="34"/>
  <c r="E21" i="34"/>
  <c r="D21" i="34"/>
  <c r="E20" i="34"/>
  <c r="D20" i="34"/>
  <c r="E19" i="34"/>
  <c r="D19" i="34"/>
  <c r="E18" i="34"/>
  <c r="D18" i="34"/>
  <c r="E17" i="34"/>
  <c r="D17" i="34"/>
  <c r="E16" i="34"/>
  <c r="D16" i="34"/>
  <c r="E15" i="34"/>
  <c r="D15" i="34"/>
  <c r="E14" i="34"/>
  <c r="D14" i="34"/>
  <c r="E13" i="34"/>
  <c r="D13" i="34"/>
  <c r="E12" i="34"/>
  <c r="D12" i="34"/>
  <c r="E11" i="34"/>
  <c r="D11" i="34"/>
  <c r="E10" i="34"/>
  <c r="D10" i="34"/>
  <c r="E9" i="34"/>
  <c r="D9" i="34"/>
  <c r="E8" i="34"/>
  <c r="D8" i="34"/>
  <c r="E7" i="34"/>
  <c r="D7" i="34"/>
  <c r="E6" i="34"/>
  <c r="D6" i="34"/>
  <c r="E5" i="34"/>
  <c r="D5" i="34"/>
  <c r="E4" i="34"/>
  <c r="D4" i="34"/>
  <c r="E3" i="34"/>
  <c r="D3" i="34"/>
  <c r="D2" i="34"/>
  <c r="P18" i="33"/>
  <c r="H156" i="33"/>
  <c r="G156" i="33"/>
  <c r="H155" i="33"/>
  <c r="G155" i="33"/>
  <c r="H154" i="33"/>
  <c r="G154" i="33"/>
  <c r="H153" i="33"/>
  <c r="G153" i="33"/>
  <c r="H152" i="33"/>
  <c r="G152" i="33"/>
  <c r="H151" i="33"/>
  <c r="G151" i="33"/>
  <c r="H150" i="33"/>
  <c r="G150" i="33"/>
  <c r="H149" i="33"/>
  <c r="G149" i="33"/>
  <c r="H148" i="33"/>
  <c r="G148" i="33"/>
  <c r="H147" i="33"/>
  <c r="G147" i="33"/>
  <c r="H146" i="33"/>
  <c r="G146" i="33"/>
  <c r="H145" i="33"/>
  <c r="G145" i="33"/>
  <c r="H144" i="33"/>
  <c r="G144" i="33"/>
  <c r="H143" i="33"/>
  <c r="G143" i="33"/>
  <c r="H142" i="33"/>
  <c r="G142" i="33"/>
  <c r="H141" i="33"/>
  <c r="G141" i="33"/>
  <c r="H140" i="33"/>
  <c r="G140" i="33"/>
  <c r="H139" i="33"/>
  <c r="G139" i="33"/>
  <c r="H138" i="33"/>
  <c r="G138" i="33"/>
  <c r="H137" i="33"/>
  <c r="G137" i="33"/>
  <c r="H136" i="33"/>
  <c r="G136" i="33"/>
  <c r="H135" i="33"/>
  <c r="G135" i="33"/>
  <c r="H134" i="33"/>
  <c r="G134" i="33"/>
  <c r="H133" i="33"/>
  <c r="G133" i="33"/>
  <c r="H132" i="33"/>
  <c r="G132" i="33"/>
  <c r="H131" i="33"/>
  <c r="G131" i="33"/>
  <c r="H130" i="33"/>
  <c r="G130" i="33"/>
  <c r="H129" i="33"/>
  <c r="G129" i="33"/>
  <c r="H128" i="33"/>
  <c r="G128" i="33"/>
  <c r="H127" i="33"/>
  <c r="G127" i="33"/>
  <c r="H126" i="33"/>
  <c r="G126" i="33"/>
  <c r="H125" i="33"/>
  <c r="G125" i="33"/>
  <c r="H124" i="33"/>
  <c r="G124" i="33"/>
  <c r="H123" i="33"/>
  <c r="G123" i="33"/>
  <c r="H122" i="33"/>
  <c r="G122" i="33"/>
  <c r="H121" i="33"/>
  <c r="G121" i="33"/>
  <c r="H120" i="33"/>
  <c r="G120" i="33"/>
  <c r="H119" i="33"/>
  <c r="G119" i="33"/>
  <c r="H118" i="33"/>
  <c r="G118" i="33"/>
  <c r="H117" i="33"/>
  <c r="G117" i="33"/>
  <c r="H116" i="33"/>
  <c r="G116" i="33"/>
  <c r="H115" i="33"/>
  <c r="G115" i="33"/>
  <c r="H114" i="33"/>
  <c r="G114" i="33"/>
  <c r="H113" i="33"/>
  <c r="G113" i="33"/>
  <c r="H112" i="33"/>
  <c r="G112" i="33"/>
  <c r="H111" i="33"/>
  <c r="G111" i="33"/>
  <c r="H110" i="33"/>
  <c r="G110" i="33"/>
  <c r="H109" i="33"/>
  <c r="G109" i="33"/>
  <c r="H108" i="33"/>
  <c r="G108" i="33"/>
  <c r="H107" i="33"/>
  <c r="G107" i="33"/>
  <c r="H106" i="33"/>
  <c r="G106" i="33"/>
  <c r="H105" i="33"/>
  <c r="G105" i="33"/>
  <c r="H104" i="33"/>
  <c r="G104" i="33"/>
  <c r="H103" i="33"/>
  <c r="G103" i="33"/>
  <c r="H102" i="33"/>
  <c r="G102" i="33"/>
  <c r="H101" i="33"/>
  <c r="G101" i="33"/>
  <c r="H100" i="33"/>
  <c r="G100" i="33"/>
  <c r="H99" i="33"/>
  <c r="G99" i="33"/>
  <c r="H98" i="33"/>
  <c r="G98" i="33"/>
  <c r="H97" i="33"/>
  <c r="G97" i="33"/>
  <c r="H96" i="33"/>
  <c r="G96" i="33"/>
  <c r="H95" i="33"/>
  <c r="G95" i="33"/>
  <c r="H94" i="33"/>
  <c r="G94" i="33"/>
  <c r="H93" i="33"/>
  <c r="G93" i="33"/>
  <c r="H92" i="33"/>
  <c r="G92" i="33"/>
  <c r="H91" i="33"/>
  <c r="G91" i="33"/>
  <c r="H90" i="33"/>
  <c r="G90" i="33"/>
  <c r="H89" i="33"/>
  <c r="G89" i="33"/>
  <c r="H88" i="33"/>
  <c r="G88" i="33"/>
  <c r="H87" i="33"/>
  <c r="G87" i="33"/>
  <c r="H86" i="33"/>
  <c r="G86" i="33"/>
  <c r="H85" i="33"/>
  <c r="G85" i="33"/>
  <c r="H84" i="33"/>
  <c r="G84" i="33"/>
  <c r="H83" i="33"/>
  <c r="G83" i="33"/>
  <c r="H82" i="33"/>
  <c r="G82" i="33"/>
  <c r="H81" i="33"/>
  <c r="G81" i="33"/>
  <c r="H80" i="33"/>
  <c r="G80" i="33"/>
  <c r="H79" i="33"/>
  <c r="G79" i="33"/>
  <c r="H78" i="33"/>
  <c r="G78" i="33"/>
  <c r="H77" i="33"/>
  <c r="G77" i="33"/>
  <c r="H76" i="33"/>
  <c r="G76" i="33"/>
  <c r="H75" i="33"/>
  <c r="G75" i="33"/>
  <c r="H74" i="33"/>
  <c r="G74" i="33"/>
  <c r="H73" i="33"/>
  <c r="G73" i="33"/>
  <c r="H72" i="33"/>
  <c r="G72" i="33"/>
  <c r="H71" i="33"/>
  <c r="G71" i="33"/>
  <c r="H70" i="33"/>
  <c r="G70" i="33"/>
  <c r="H69" i="33"/>
  <c r="G69" i="33"/>
  <c r="H68" i="33"/>
  <c r="G68" i="33"/>
  <c r="H67" i="33"/>
  <c r="G67" i="33"/>
  <c r="H66" i="33"/>
  <c r="G66" i="33"/>
  <c r="H65" i="33"/>
  <c r="G65" i="33"/>
  <c r="H64" i="33"/>
  <c r="G64" i="33"/>
  <c r="H63" i="33"/>
  <c r="G63" i="33"/>
  <c r="H62" i="33"/>
  <c r="G62" i="33"/>
  <c r="H61" i="33"/>
  <c r="G61" i="33"/>
  <c r="H60" i="33"/>
  <c r="G60" i="33"/>
  <c r="H59" i="33"/>
  <c r="G59" i="33"/>
  <c r="H58" i="33"/>
  <c r="G58" i="33"/>
  <c r="H57" i="33"/>
  <c r="G57" i="33"/>
  <c r="H56" i="33"/>
  <c r="G56" i="33"/>
  <c r="H55" i="33"/>
  <c r="G55" i="33"/>
  <c r="H54" i="33"/>
  <c r="G54" i="33"/>
  <c r="H53" i="33"/>
  <c r="G53" i="33"/>
  <c r="H52" i="33"/>
  <c r="G52" i="33"/>
  <c r="H51" i="33"/>
  <c r="G51" i="33"/>
  <c r="H50" i="33"/>
  <c r="G50" i="33"/>
  <c r="H49" i="33"/>
  <c r="G49" i="33"/>
  <c r="H48" i="33"/>
  <c r="G48" i="33"/>
  <c r="H47" i="33"/>
  <c r="G47" i="33"/>
  <c r="H46" i="33"/>
  <c r="G46" i="33"/>
  <c r="H45" i="33"/>
  <c r="G45" i="33"/>
  <c r="H44" i="33"/>
  <c r="G44" i="33"/>
  <c r="H43" i="33"/>
  <c r="G43" i="33"/>
  <c r="H42" i="33"/>
  <c r="G42" i="33"/>
  <c r="H41" i="33"/>
  <c r="G41" i="33"/>
  <c r="H40" i="33"/>
  <c r="G40" i="33"/>
  <c r="H39" i="33"/>
  <c r="G39" i="33"/>
  <c r="H38" i="33"/>
  <c r="G38" i="33"/>
  <c r="H37" i="33"/>
  <c r="G37" i="33"/>
  <c r="H36" i="33"/>
  <c r="G36" i="33"/>
  <c r="H35" i="33"/>
  <c r="G35" i="33"/>
  <c r="H34" i="33"/>
  <c r="G34" i="33"/>
  <c r="H33" i="33"/>
  <c r="G33" i="33"/>
  <c r="H32" i="33"/>
  <c r="G32" i="33"/>
  <c r="H31" i="33"/>
  <c r="G31" i="33"/>
  <c r="H30" i="33"/>
  <c r="G30" i="33"/>
  <c r="H29" i="33"/>
  <c r="G29" i="33"/>
  <c r="H28" i="33"/>
  <c r="G28" i="33"/>
  <c r="H27" i="33"/>
  <c r="G27" i="33"/>
  <c r="H26" i="33"/>
  <c r="G26" i="33"/>
  <c r="H25" i="33"/>
  <c r="G25" i="33"/>
  <c r="H24" i="33"/>
  <c r="G24" i="33"/>
  <c r="S23" i="33"/>
  <c r="H23" i="33"/>
  <c r="G23" i="33"/>
  <c r="H22" i="33"/>
  <c r="G22" i="33"/>
  <c r="S21" i="33"/>
  <c r="H21" i="33"/>
  <c r="G21" i="33"/>
  <c r="H20" i="33"/>
  <c r="G20" i="33"/>
  <c r="H19" i="33"/>
  <c r="G19" i="33"/>
  <c r="H18" i="33"/>
  <c r="G18" i="33"/>
  <c r="H17" i="33"/>
  <c r="G17" i="33"/>
  <c r="P16" i="33"/>
  <c r="H16" i="33"/>
  <c r="G16" i="33"/>
  <c r="H15" i="33"/>
  <c r="G15" i="33"/>
  <c r="H14" i="33"/>
  <c r="H13" i="33"/>
  <c r="C4" i="32"/>
  <c r="C5" i="32"/>
  <c r="C6" i="32"/>
  <c r="C7" i="32"/>
  <c r="C8" i="32"/>
  <c r="C9" i="32"/>
  <c r="C10" i="32"/>
  <c r="C11" i="32"/>
  <c r="C12" i="32"/>
  <c r="C13" i="32"/>
  <c r="C14" i="32"/>
  <c r="C15" i="32"/>
  <c r="C16" i="32"/>
  <c r="C17" i="32"/>
  <c r="C18" i="32"/>
  <c r="C19" i="32"/>
  <c r="C20" i="32"/>
  <c r="C21" i="32"/>
  <c r="C22" i="32"/>
  <c r="C23" i="32"/>
  <c r="C24" i="32"/>
  <c r="C25" i="32"/>
  <c r="C26" i="32"/>
  <c r="C27" i="32"/>
  <c r="C28" i="32"/>
  <c r="C29" i="32"/>
  <c r="C30" i="32"/>
  <c r="C31" i="32"/>
  <c r="C32" i="32"/>
  <c r="C33" i="32"/>
  <c r="C34" i="32"/>
  <c r="C35" i="32"/>
  <c r="C36" i="32"/>
  <c r="C37" i="32"/>
  <c r="C38" i="32"/>
  <c r="C39" i="32"/>
  <c r="C40" i="32"/>
  <c r="C41" i="32"/>
  <c r="C42" i="32"/>
  <c r="C43" i="32"/>
  <c r="C44" i="32"/>
  <c r="C45" i="32"/>
  <c r="C46" i="32"/>
  <c r="C47" i="32"/>
  <c r="C48" i="32"/>
  <c r="C49" i="32"/>
  <c r="C50" i="32"/>
  <c r="C51" i="32"/>
  <c r="C52" i="32"/>
  <c r="C53" i="32"/>
  <c r="C54" i="32"/>
  <c r="C55" i="32"/>
  <c r="C56" i="32"/>
  <c r="C57" i="32"/>
  <c r="C58" i="32"/>
  <c r="C59" i="32"/>
  <c r="C60" i="32"/>
  <c r="C61" i="32"/>
  <c r="C62" i="32"/>
  <c r="C63" i="32"/>
  <c r="C64" i="32"/>
  <c r="C65" i="32"/>
  <c r="C66" i="32"/>
  <c r="C67" i="32"/>
  <c r="C68" i="32"/>
  <c r="C69" i="32"/>
  <c r="C70" i="32"/>
  <c r="C71" i="32"/>
  <c r="C72" i="32"/>
  <c r="C73" i="32"/>
  <c r="C74" i="32"/>
  <c r="C75" i="32"/>
  <c r="C76" i="32"/>
  <c r="C77" i="32"/>
  <c r="C78" i="32"/>
  <c r="C79" i="32"/>
  <c r="C80" i="32"/>
  <c r="C81" i="32"/>
  <c r="C82" i="32"/>
  <c r="C83" i="32"/>
  <c r="C84" i="32"/>
  <c r="C85" i="32"/>
  <c r="C86" i="32"/>
  <c r="C87" i="32"/>
  <c r="C88" i="32"/>
  <c r="C89" i="32"/>
  <c r="C90" i="32"/>
  <c r="C91" i="32"/>
  <c r="C92" i="32"/>
  <c r="C93" i="32"/>
  <c r="C94" i="32"/>
  <c r="C95" i="32"/>
  <c r="C96" i="32"/>
  <c r="C97" i="32"/>
  <c r="C98" i="32"/>
  <c r="C99" i="32"/>
  <c r="C100" i="32"/>
  <c r="C101" i="32"/>
  <c r="C102" i="32"/>
  <c r="C103" i="32"/>
  <c r="C104" i="32"/>
  <c r="C105" i="32"/>
  <c r="C106" i="32"/>
  <c r="C107" i="32"/>
  <c r="C108" i="32"/>
  <c r="C109" i="32"/>
  <c r="C110" i="32"/>
  <c r="C111" i="32"/>
  <c r="C112" i="32"/>
  <c r="C113" i="32"/>
  <c r="C114" i="32"/>
  <c r="C115" i="32"/>
  <c r="C116" i="32"/>
  <c r="C117" i="32"/>
  <c r="C118" i="32"/>
  <c r="C119" i="32"/>
  <c r="C120" i="32"/>
  <c r="C121" i="32"/>
  <c r="C122" i="32"/>
  <c r="C123" i="32"/>
  <c r="C124" i="32"/>
  <c r="C125" i="32"/>
  <c r="C126" i="32"/>
  <c r="C127" i="32"/>
  <c r="C128" i="32"/>
  <c r="C129" i="32"/>
  <c r="C130" i="32"/>
  <c r="C131" i="32"/>
  <c r="C132" i="32"/>
  <c r="C133" i="32"/>
  <c r="C134" i="32"/>
  <c r="C135" i="32"/>
  <c r="C136" i="32"/>
  <c r="C137" i="32"/>
  <c r="C138" i="32"/>
  <c r="C139" i="32"/>
  <c r="C140" i="32"/>
  <c r="C141" i="32"/>
  <c r="C142" i="32"/>
  <c r="C143" i="32"/>
  <c r="C144" i="32"/>
  <c r="C145" i="32"/>
  <c r="C3" i="32"/>
  <c r="B145" i="32"/>
  <c r="B144" i="32"/>
  <c r="B143" i="32"/>
  <c r="B142" i="32"/>
  <c r="B141" i="32"/>
  <c r="B140" i="32"/>
  <c r="B139" i="32"/>
  <c r="B138" i="32"/>
  <c r="B137" i="32"/>
  <c r="B136" i="32"/>
  <c r="B135" i="32"/>
  <c r="B134" i="32"/>
  <c r="B133" i="32"/>
  <c r="B132" i="32"/>
  <c r="B131" i="32"/>
  <c r="B130" i="32"/>
  <c r="B129" i="32"/>
  <c r="B128" i="32"/>
  <c r="B127" i="32"/>
  <c r="B126" i="32"/>
  <c r="B125" i="32"/>
  <c r="B124" i="32"/>
  <c r="B123" i="32"/>
  <c r="B122" i="32"/>
  <c r="B121" i="32"/>
  <c r="B120" i="32"/>
  <c r="B119" i="32"/>
  <c r="B118" i="32"/>
  <c r="B117" i="32"/>
  <c r="B116" i="32"/>
  <c r="B115" i="32"/>
  <c r="B114" i="32"/>
  <c r="B113" i="32"/>
  <c r="B112" i="32"/>
  <c r="B111" i="32"/>
  <c r="B110" i="32"/>
  <c r="B109" i="32"/>
  <c r="B108" i="32"/>
  <c r="B107" i="32"/>
  <c r="B106" i="32"/>
  <c r="B105" i="32"/>
  <c r="B104" i="32"/>
  <c r="B103" i="32"/>
  <c r="B102" i="32"/>
  <c r="B101" i="32"/>
  <c r="B100" i="32"/>
  <c r="B99" i="32"/>
  <c r="B98" i="32"/>
  <c r="B97" i="32"/>
  <c r="B96" i="32"/>
  <c r="B95" i="32"/>
  <c r="B94" i="32"/>
  <c r="B93" i="32"/>
  <c r="B92" i="32"/>
  <c r="B91" i="32"/>
  <c r="B90" i="32"/>
  <c r="B89" i="32"/>
  <c r="B88" i="32"/>
  <c r="B87" i="32"/>
  <c r="B86" i="32"/>
  <c r="B85" i="32"/>
  <c r="B84" i="32"/>
  <c r="B83" i="32"/>
  <c r="B82" i="32"/>
  <c r="B81" i="32"/>
  <c r="B80" i="32"/>
  <c r="B79" i="32"/>
  <c r="B78" i="32"/>
  <c r="B77" i="32"/>
  <c r="B76" i="32"/>
  <c r="B75" i="32"/>
  <c r="B74" i="32"/>
  <c r="B73" i="32"/>
  <c r="B72" i="32"/>
  <c r="B71" i="32"/>
  <c r="B70" i="32"/>
  <c r="B69" i="32"/>
  <c r="B68" i="32"/>
  <c r="B67" i="32"/>
  <c r="B66" i="32"/>
  <c r="B65" i="32"/>
  <c r="B64" i="32"/>
  <c r="B63" i="32"/>
  <c r="B62" i="32"/>
  <c r="B61" i="32"/>
  <c r="B60" i="32"/>
  <c r="B59" i="32"/>
  <c r="B58" i="32"/>
  <c r="B57" i="32"/>
  <c r="B56" i="32"/>
  <c r="B55" i="32"/>
  <c r="B54" i="32"/>
  <c r="B53" i="32"/>
  <c r="B52" i="32"/>
  <c r="B51" i="32"/>
  <c r="B50" i="32"/>
  <c r="B49" i="32"/>
  <c r="B48" i="32"/>
  <c r="B47" i="32"/>
  <c r="B46" i="32"/>
  <c r="B45" i="32"/>
  <c r="B44" i="32"/>
  <c r="B43" i="32"/>
  <c r="B42" i="32"/>
  <c r="B41" i="32"/>
  <c r="B40" i="32"/>
  <c r="B39" i="32"/>
  <c r="B38" i="32"/>
  <c r="B37" i="32"/>
  <c r="B36" i="32"/>
  <c r="B35" i="32"/>
  <c r="B34" i="32"/>
  <c r="B33" i="32"/>
  <c r="B32" i="32"/>
  <c r="B31" i="32"/>
  <c r="B30" i="32"/>
  <c r="B29" i="32"/>
  <c r="B28" i="32"/>
  <c r="B27" i="32"/>
  <c r="B26" i="32"/>
  <c r="B25" i="32"/>
  <c r="B24" i="32"/>
  <c r="B23" i="32"/>
  <c r="B22" i="32"/>
  <c r="B21" i="32"/>
  <c r="B20" i="32"/>
  <c r="B19" i="32"/>
  <c r="B18" i="32"/>
  <c r="B17" i="32"/>
  <c r="B16" i="32"/>
  <c r="B15" i="32"/>
  <c r="B14" i="32"/>
  <c r="B13" i="32"/>
  <c r="B12" i="32"/>
  <c r="B11" i="32"/>
  <c r="B10" i="32"/>
  <c r="B9" i="32"/>
  <c r="B8" i="32"/>
  <c r="B7" i="32"/>
  <c r="B6" i="32"/>
  <c r="B5" i="32"/>
  <c r="B4" i="32"/>
  <c r="B3" i="32"/>
  <c r="B2" i="32"/>
  <c r="H156" i="31"/>
  <c r="G156" i="31"/>
  <c r="H155" i="31"/>
  <c r="G155" i="31"/>
  <c r="H154" i="31"/>
  <c r="G154" i="31"/>
  <c r="H153" i="31"/>
  <c r="G153" i="31"/>
  <c r="H152" i="31"/>
  <c r="G152" i="31"/>
  <c r="H151" i="31"/>
  <c r="G151" i="31"/>
  <c r="H150" i="31"/>
  <c r="G150" i="31"/>
  <c r="H149" i="31"/>
  <c r="G149" i="31"/>
  <c r="H148" i="31"/>
  <c r="G148" i="31"/>
  <c r="H147" i="31"/>
  <c r="G147" i="31"/>
  <c r="H146" i="31"/>
  <c r="G146" i="31"/>
  <c r="H145" i="31"/>
  <c r="G145" i="31"/>
  <c r="H144" i="31"/>
  <c r="G144" i="31"/>
  <c r="H143" i="31"/>
  <c r="G143" i="31"/>
  <c r="H142" i="31"/>
  <c r="G142" i="31"/>
  <c r="H141" i="31"/>
  <c r="G141" i="31"/>
  <c r="H140" i="31"/>
  <c r="G140" i="31"/>
  <c r="H139" i="31"/>
  <c r="G139" i="31"/>
  <c r="H138" i="31"/>
  <c r="G138" i="31"/>
  <c r="H137" i="31"/>
  <c r="G137" i="31"/>
  <c r="H136" i="31"/>
  <c r="G136" i="31"/>
  <c r="H135" i="31"/>
  <c r="G135" i="31"/>
  <c r="H134" i="31"/>
  <c r="G134" i="31"/>
  <c r="H133" i="31"/>
  <c r="G133" i="31"/>
  <c r="H132" i="31"/>
  <c r="G132" i="31"/>
  <c r="H131" i="31"/>
  <c r="G131" i="31"/>
  <c r="H130" i="31"/>
  <c r="G130" i="31"/>
  <c r="H129" i="31"/>
  <c r="G129" i="31"/>
  <c r="H128" i="31"/>
  <c r="G128" i="31"/>
  <c r="H127" i="31"/>
  <c r="G127" i="31"/>
  <c r="H126" i="31"/>
  <c r="G126" i="31"/>
  <c r="H125" i="31"/>
  <c r="G125" i="31"/>
  <c r="H124" i="31"/>
  <c r="G124" i="31"/>
  <c r="H123" i="31"/>
  <c r="G123" i="31"/>
  <c r="H122" i="31"/>
  <c r="G122" i="31"/>
  <c r="H121" i="31"/>
  <c r="G121" i="31"/>
  <c r="H120" i="31"/>
  <c r="G120" i="31"/>
  <c r="H119" i="31"/>
  <c r="G119" i="31"/>
  <c r="H118" i="31"/>
  <c r="G118" i="31"/>
  <c r="H117" i="31"/>
  <c r="G117" i="31"/>
  <c r="H116" i="31"/>
  <c r="G116" i="31"/>
  <c r="H115" i="31"/>
  <c r="G115" i="31"/>
  <c r="H114" i="31"/>
  <c r="G114" i="31"/>
  <c r="H113" i="31"/>
  <c r="G113" i="31"/>
  <c r="H112" i="31"/>
  <c r="G112" i="31"/>
  <c r="H111" i="31"/>
  <c r="G111" i="31"/>
  <c r="H110" i="31"/>
  <c r="G110" i="31"/>
  <c r="H109" i="31"/>
  <c r="G109" i="31"/>
  <c r="H108" i="31"/>
  <c r="G108" i="31"/>
  <c r="H107" i="31"/>
  <c r="G107" i="31"/>
  <c r="H106" i="31"/>
  <c r="G106" i="31"/>
  <c r="H105" i="31"/>
  <c r="G105" i="31"/>
  <c r="H104" i="31"/>
  <c r="G104" i="31"/>
  <c r="H103" i="31"/>
  <c r="G103" i="31"/>
  <c r="H102" i="31"/>
  <c r="G102" i="31"/>
  <c r="H101" i="31"/>
  <c r="G101" i="31"/>
  <c r="H100" i="31"/>
  <c r="G100" i="31"/>
  <c r="H99" i="31"/>
  <c r="G99" i="31"/>
  <c r="H98" i="31"/>
  <c r="G98" i="31"/>
  <c r="H97" i="31"/>
  <c r="G97" i="31"/>
  <c r="H96" i="31"/>
  <c r="G96" i="31"/>
  <c r="H95" i="31"/>
  <c r="G95" i="31"/>
  <c r="H94" i="31"/>
  <c r="G94" i="31"/>
  <c r="H93" i="31"/>
  <c r="G93" i="31"/>
  <c r="H92" i="31"/>
  <c r="G92" i="31"/>
  <c r="H91" i="31"/>
  <c r="G91" i="31"/>
  <c r="H90" i="31"/>
  <c r="G90" i="31"/>
  <c r="H89" i="31"/>
  <c r="G89" i="31"/>
  <c r="H88" i="31"/>
  <c r="G88" i="31"/>
  <c r="H87" i="31"/>
  <c r="G87" i="31"/>
  <c r="H86" i="31"/>
  <c r="G86" i="31"/>
  <c r="H85" i="31"/>
  <c r="G85" i="31"/>
  <c r="H84" i="31"/>
  <c r="G84" i="31"/>
  <c r="H83" i="31"/>
  <c r="G83" i="31"/>
  <c r="H82" i="31"/>
  <c r="G82" i="31"/>
  <c r="H81" i="31"/>
  <c r="G81" i="31"/>
  <c r="H80" i="31"/>
  <c r="G80" i="31"/>
  <c r="H79" i="31"/>
  <c r="G79" i="31"/>
  <c r="H78" i="31"/>
  <c r="G78" i="31"/>
  <c r="H77" i="31"/>
  <c r="G77" i="31"/>
  <c r="H76" i="31"/>
  <c r="G76" i="31"/>
  <c r="H75" i="31"/>
  <c r="G75" i="31"/>
  <c r="H74" i="31"/>
  <c r="G74" i="31"/>
  <c r="H73" i="31"/>
  <c r="G73" i="31"/>
  <c r="H72" i="31"/>
  <c r="G72" i="31"/>
  <c r="H71" i="31"/>
  <c r="G71" i="31"/>
  <c r="H70" i="31"/>
  <c r="G70" i="31"/>
  <c r="H69" i="31"/>
  <c r="G69" i="31"/>
  <c r="H68" i="31"/>
  <c r="G68" i="31"/>
  <c r="H67" i="31"/>
  <c r="G67" i="31"/>
  <c r="H66" i="31"/>
  <c r="G66" i="31"/>
  <c r="H65" i="31"/>
  <c r="G65" i="31"/>
  <c r="H64" i="31"/>
  <c r="G64" i="31"/>
  <c r="H63" i="31"/>
  <c r="G63" i="31"/>
  <c r="H62" i="31"/>
  <c r="G62" i="31"/>
  <c r="H61" i="31"/>
  <c r="G61" i="31"/>
  <c r="H60" i="31"/>
  <c r="G60" i="31"/>
  <c r="H59" i="31"/>
  <c r="G59" i="31"/>
  <c r="H58" i="31"/>
  <c r="G58" i="31"/>
  <c r="H57" i="31"/>
  <c r="G57" i="31"/>
  <c r="H56" i="31"/>
  <c r="G56" i="31"/>
  <c r="H55" i="31"/>
  <c r="G55" i="31"/>
  <c r="H54" i="31"/>
  <c r="G54" i="31"/>
  <c r="H53" i="31"/>
  <c r="G53" i="31"/>
  <c r="H52" i="31"/>
  <c r="G52" i="31"/>
  <c r="H51" i="31"/>
  <c r="G51" i="31"/>
  <c r="H50" i="31"/>
  <c r="G50" i="31"/>
  <c r="H49" i="31"/>
  <c r="G49" i="31"/>
  <c r="H48" i="31"/>
  <c r="G48" i="31"/>
  <c r="H47" i="31"/>
  <c r="G47" i="31"/>
  <c r="H46" i="31"/>
  <c r="G46" i="31"/>
  <c r="H45" i="31"/>
  <c r="G45" i="31"/>
  <c r="H44" i="31"/>
  <c r="G44" i="31"/>
  <c r="H43" i="31"/>
  <c r="G43" i="31"/>
  <c r="H42" i="31"/>
  <c r="G42" i="31"/>
  <c r="H41" i="31"/>
  <c r="G41" i="31"/>
  <c r="H40" i="31"/>
  <c r="G40" i="31"/>
  <c r="H39" i="31"/>
  <c r="G39" i="31"/>
  <c r="H38" i="31"/>
  <c r="G38" i="31"/>
  <c r="H37" i="31"/>
  <c r="G37" i="31"/>
  <c r="H36" i="31"/>
  <c r="G36" i="31"/>
  <c r="H35" i="31"/>
  <c r="G35" i="31"/>
  <c r="H34" i="31"/>
  <c r="G34" i="31"/>
  <c r="H33" i="31"/>
  <c r="G33" i="31"/>
  <c r="H32" i="31"/>
  <c r="G32" i="31"/>
  <c r="H31" i="31"/>
  <c r="G31" i="31"/>
  <c r="H30" i="31"/>
  <c r="G30" i="31"/>
  <c r="H29" i="31"/>
  <c r="G29" i="31"/>
  <c r="H28" i="31"/>
  <c r="G28" i="31"/>
  <c r="H27" i="31"/>
  <c r="G27" i="31"/>
  <c r="H26" i="31"/>
  <c r="G26" i="31"/>
  <c r="H25" i="31"/>
  <c r="G25" i="31"/>
  <c r="H24" i="31"/>
  <c r="G24" i="31"/>
  <c r="S23" i="31"/>
  <c r="H23" i="31"/>
  <c r="G23" i="31"/>
  <c r="H22" i="31"/>
  <c r="G22" i="31"/>
  <c r="S21" i="31"/>
  <c r="H21" i="31"/>
  <c r="G21" i="31"/>
  <c r="H20" i="31"/>
  <c r="G20" i="31"/>
  <c r="H19" i="31"/>
  <c r="G19" i="31"/>
  <c r="P18" i="31"/>
  <c r="H18" i="31"/>
  <c r="G18" i="31"/>
  <c r="H17" i="31"/>
  <c r="G17" i="31"/>
  <c r="P16" i="31"/>
  <c r="H16" i="31"/>
  <c r="G16" i="31"/>
  <c r="H15" i="31"/>
  <c r="G15" i="31"/>
  <c r="H14" i="31"/>
  <c r="G14" i="31"/>
  <c r="J16" i="31" s="1"/>
  <c r="K17" i="31" s="1"/>
  <c r="H13" i="31"/>
  <c r="J18" i="31" s="1"/>
  <c r="H13" i="29"/>
  <c r="C183" i="22"/>
  <c r="G14" i="29"/>
  <c r="B3" i="30"/>
  <c r="B4" i="30"/>
  <c r="B5" i="30"/>
  <c r="B6" i="30"/>
  <c r="B7" i="30"/>
  <c r="B8" i="30"/>
  <c r="B9" i="30"/>
  <c r="B10" i="30"/>
  <c r="B11" i="30"/>
  <c r="B12" i="30"/>
  <c r="B13" i="30"/>
  <c r="B14" i="30"/>
  <c r="B15" i="30"/>
  <c r="B16" i="30"/>
  <c r="B17" i="30"/>
  <c r="B18" i="30"/>
  <c r="B19" i="30"/>
  <c r="B20" i="30"/>
  <c r="B21" i="30"/>
  <c r="B22" i="30"/>
  <c r="B23" i="30"/>
  <c r="B24" i="30"/>
  <c r="B25" i="30"/>
  <c r="B26" i="30"/>
  <c r="B27" i="30"/>
  <c r="B28" i="30"/>
  <c r="B29" i="30"/>
  <c r="B30" i="30"/>
  <c r="B31" i="30"/>
  <c r="B32" i="30"/>
  <c r="B33" i="30"/>
  <c r="B34" i="30"/>
  <c r="B35" i="30"/>
  <c r="B36" i="30"/>
  <c r="B37" i="30"/>
  <c r="B38" i="30"/>
  <c r="B39" i="30"/>
  <c r="B40" i="30"/>
  <c r="B41" i="30"/>
  <c r="B42" i="30"/>
  <c r="B43" i="30"/>
  <c r="B44" i="30"/>
  <c r="B45" i="30"/>
  <c r="B46" i="30"/>
  <c r="B47" i="30"/>
  <c r="B48" i="30"/>
  <c r="B49" i="30"/>
  <c r="B50" i="30"/>
  <c r="B51" i="30"/>
  <c r="B52" i="30"/>
  <c r="B53" i="30"/>
  <c r="B54" i="30"/>
  <c r="B55" i="30"/>
  <c r="B56" i="30"/>
  <c r="B57" i="30"/>
  <c r="B58" i="30"/>
  <c r="B59" i="30"/>
  <c r="B60" i="30"/>
  <c r="B61" i="30"/>
  <c r="B62" i="30"/>
  <c r="B63" i="30"/>
  <c r="B64" i="30"/>
  <c r="B65" i="30"/>
  <c r="B66" i="30"/>
  <c r="B67" i="30"/>
  <c r="B68" i="30"/>
  <c r="B69" i="30"/>
  <c r="B70" i="30"/>
  <c r="B71" i="30"/>
  <c r="B72" i="30"/>
  <c r="B73" i="30"/>
  <c r="B74" i="30"/>
  <c r="B75" i="30"/>
  <c r="B76" i="30"/>
  <c r="B77" i="30"/>
  <c r="B78" i="30"/>
  <c r="B79" i="30"/>
  <c r="B80" i="30"/>
  <c r="B81" i="30"/>
  <c r="B82" i="30"/>
  <c r="B83" i="30"/>
  <c r="B84" i="30"/>
  <c r="B85" i="30"/>
  <c r="B86" i="30"/>
  <c r="B87" i="30"/>
  <c r="B88" i="30"/>
  <c r="B89" i="30"/>
  <c r="B90" i="30"/>
  <c r="B91" i="30"/>
  <c r="B92" i="30"/>
  <c r="B93" i="30"/>
  <c r="B94" i="30"/>
  <c r="B95" i="30"/>
  <c r="B96" i="30"/>
  <c r="B97" i="30"/>
  <c r="B98" i="30"/>
  <c r="B99" i="30"/>
  <c r="B100" i="30"/>
  <c r="B101" i="30"/>
  <c r="B102" i="30"/>
  <c r="B103" i="30"/>
  <c r="B104" i="30"/>
  <c r="B105" i="30"/>
  <c r="B106" i="30"/>
  <c r="B107" i="30"/>
  <c r="B108" i="30"/>
  <c r="B109" i="30"/>
  <c r="B110" i="30"/>
  <c r="B111" i="30"/>
  <c r="B112" i="30"/>
  <c r="B113" i="30"/>
  <c r="B114" i="30"/>
  <c r="B115" i="30"/>
  <c r="B116" i="30"/>
  <c r="B117" i="30"/>
  <c r="B118" i="30"/>
  <c r="B119" i="30"/>
  <c r="B120" i="30"/>
  <c r="B121" i="30"/>
  <c r="B122" i="30"/>
  <c r="B123" i="30"/>
  <c r="B124" i="30"/>
  <c r="B125" i="30"/>
  <c r="B126" i="30"/>
  <c r="B127" i="30"/>
  <c r="B128" i="30"/>
  <c r="B129" i="30"/>
  <c r="B130" i="30"/>
  <c r="B131" i="30"/>
  <c r="B132" i="30"/>
  <c r="B133" i="30"/>
  <c r="B134" i="30"/>
  <c r="B135" i="30"/>
  <c r="B136" i="30"/>
  <c r="B137" i="30"/>
  <c r="B138" i="30"/>
  <c r="B139" i="30"/>
  <c r="B140" i="30"/>
  <c r="B141" i="30"/>
  <c r="B142" i="30"/>
  <c r="B143" i="30"/>
  <c r="B144" i="30"/>
  <c r="B145" i="30"/>
  <c r="B2" i="30"/>
  <c r="H14" i="29"/>
  <c r="S21" i="29"/>
  <c r="J4" i="23"/>
  <c r="J5" i="23"/>
  <c r="J6" i="23"/>
  <c r="J7" i="23"/>
  <c r="J8" i="23"/>
  <c r="J9" i="23"/>
  <c r="J10" i="23"/>
  <c r="J11" i="23"/>
  <c r="J12" i="23"/>
  <c r="J13" i="23"/>
  <c r="J14" i="23"/>
  <c r="J15" i="23"/>
  <c r="J16" i="23"/>
  <c r="J17" i="23"/>
  <c r="J18" i="23"/>
  <c r="J19" i="23"/>
  <c r="J20" i="23"/>
  <c r="J21" i="23"/>
  <c r="J22" i="23"/>
  <c r="J23" i="23"/>
  <c r="J24" i="23"/>
  <c r="J25" i="23"/>
  <c r="J26" i="23"/>
  <c r="J27" i="23"/>
  <c r="J28" i="23"/>
  <c r="J29" i="23"/>
  <c r="J30" i="23"/>
  <c r="J31" i="23"/>
  <c r="J32" i="23"/>
  <c r="J33" i="23"/>
  <c r="J34" i="23"/>
  <c r="J35" i="23"/>
  <c r="J36" i="23"/>
  <c r="J37" i="23"/>
  <c r="J38" i="23"/>
  <c r="J39" i="23"/>
  <c r="J40" i="23"/>
  <c r="J41" i="23"/>
  <c r="J42" i="23"/>
  <c r="J43" i="23"/>
  <c r="J44" i="23"/>
  <c r="J45" i="23"/>
  <c r="J46" i="23"/>
  <c r="J47" i="23"/>
  <c r="J48" i="23"/>
  <c r="J49" i="23"/>
  <c r="J50" i="23"/>
  <c r="J51" i="23"/>
  <c r="J52" i="23"/>
  <c r="J53" i="23"/>
  <c r="J54" i="23"/>
  <c r="J55" i="23"/>
  <c r="J56" i="23"/>
  <c r="J57" i="23"/>
  <c r="J58" i="23"/>
  <c r="J59" i="23"/>
  <c r="J60" i="23"/>
  <c r="J61" i="23"/>
  <c r="J62" i="23"/>
  <c r="J63" i="23"/>
  <c r="J64" i="23"/>
  <c r="J65" i="23"/>
  <c r="J66" i="23"/>
  <c r="J67" i="23"/>
  <c r="J68" i="23"/>
  <c r="J69" i="23"/>
  <c r="J70" i="23"/>
  <c r="J71" i="23"/>
  <c r="J72" i="23"/>
  <c r="J73" i="23"/>
  <c r="J74" i="23"/>
  <c r="J75" i="23"/>
  <c r="J76" i="23"/>
  <c r="J77" i="23"/>
  <c r="J78" i="23"/>
  <c r="J79" i="23"/>
  <c r="J80" i="23"/>
  <c r="J81" i="23"/>
  <c r="J82" i="23"/>
  <c r="J83" i="23"/>
  <c r="J84" i="23"/>
  <c r="J85" i="23"/>
  <c r="J86" i="23"/>
  <c r="J87" i="23"/>
  <c r="J88" i="23"/>
  <c r="J89" i="23"/>
  <c r="J90" i="23"/>
  <c r="J91" i="23"/>
  <c r="J92" i="23"/>
  <c r="J93" i="23"/>
  <c r="J94" i="23"/>
  <c r="J95" i="23"/>
  <c r="J96" i="23"/>
  <c r="J97" i="23"/>
  <c r="J98" i="23"/>
  <c r="J99" i="23"/>
  <c r="J100" i="23"/>
  <c r="J101" i="23"/>
  <c r="J102" i="23"/>
  <c r="J103" i="23"/>
  <c r="J104" i="23"/>
  <c r="J105" i="23"/>
  <c r="J106" i="23"/>
  <c r="J107" i="23"/>
  <c r="J108" i="23"/>
  <c r="J109" i="23"/>
  <c r="J110" i="23"/>
  <c r="J111" i="23"/>
  <c r="J112" i="23"/>
  <c r="J113" i="23"/>
  <c r="J114" i="23"/>
  <c r="J115" i="23"/>
  <c r="J116" i="23"/>
  <c r="J117" i="23"/>
  <c r="J118" i="23"/>
  <c r="J119" i="23"/>
  <c r="J120" i="23"/>
  <c r="J121" i="23"/>
  <c r="J122" i="23"/>
  <c r="J123" i="23"/>
  <c r="J124" i="23"/>
  <c r="J125" i="23"/>
  <c r="J126" i="23"/>
  <c r="J127" i="23"/>
  <c r="J128" i="23"/>
  <c r="J129" i="23"/>
  <c r="J130" i="23"/>
  <c r="J131" i="23"/>
  <c r="J132" i="23"/>
  <c r="J133" i="23"/>
  <c r="J134" i="23"/>
  <c r="J135" i="23"/>
  <c r="J136" i="23"/>
  <c r="J137" i="23"/>
  <c r="J138" i="23"/>
  <c r="J139" i="23"/>
  <c r="J140" i="23"/>
  <c r="J141" i="23"/>
  <c r="J142" i="23"/>
  <c r="J143" i="23"/>
  <c r="J144" i="23"/>
  <c r="J145" i="23"/>
  <c r="J3" i="23"/>
  <c r="I4" i="23"/>
  <c r="I5" i="23"/>
  <c r="I6" i="23"/>
  <c r="I7" i="23"/>
  <c r="I8" i="23"/>
  <c r="I9" i="23"/>
  <c r="I10" i="23"/>
  <c r="I11" i="23"/>
  <c r="I12" i="23"/>
  <c r="I13" i="23"/>
  <c r="I14" i="23"/>
  <c r="I15" i="23"/>
  <c r="I16" i="23"/>
  <c r="I17" i="23"/>
  <c r="I18" i="23"/>
  <c r="I19" i="23"/>
  <c r="I20" i="23"/>
  <c r="I21" i="23"/>
  <c r="I22" i="23"/>
  <c r="I23" i="23"/>
  <c r="I24" i="23"/>
  <c r="I25" i="23"/>
  <c r="I26" i="23"/>
  <c r="I27" i="23"/>
  <c r="I28" i="23"/>
  <c r="I29" i="23"/>
  <c r="I30" i="23"/>
  <c r="I31" i="23"/>
  <c r="I32" i="23"/>
  <c r="I33" i="23"/>
  <c r="I34" i="23"/>
  <c r="I35" i="23"/>
  <c r="I36" i="23"/>
  <c r="I37" i="23"/>
  <c r="I38" i="23"/>
  <c r="I39" i="23"/>
  <c r="I40" i="23"/>
  <c r="I41" i="23"/>
  <c r="I42" i="23"/>
  <c r="I43" i="23"/>
  <c r="I44" i="23"/>
  <c r="I45" i="23"/>
  <c r="I46" i="23"/>
  <c r="I47" i="23"/>
  <c r="I48" i="23"/>
  <c r="I49" i="23"/>
  <c r="I50" i="23"/>
  <c r="I51" i="23"/>
  <c r="I52" i="23"/>
  <c r="I53" i="23"/>
  <c r="I54" i="23"/>
  <c r="I55" i="23"/>
  <c r="I56" i="23"/>
  <c r="I57" i="23"/>
  <c r="I58" i="23"/>
  <c r="I59" i="23"/>
  <c r="I60" i="23"/>
  <c r="I61" i="23"/>
  <c r="I62" i="23"/>
  <c r="I63" i="23"/>
  <c r="I64" i="23"/>
  <c r="I65" i="23"/>
  <c r="I66" i="23"/>
  <c r="I67" i="23"/>
  <c r="I68" i="23"/>
  <c r="I69" i="23"/>
  <c r="I70" i="23"/>
  <c r="I71" i="23"/>
  <c r="I72" i="23"/>
  <c r="I73" i="23"/>
  <c r="I74" i="23"/>
  <c r="I75" i="23"/>
  <c r="I76" i="23"/>
  <c r="I77" i="23"/>
  <c r="I78" i="23"/>
  <c r="I79" i="23"/>
  <c r="I80" i="23"/>
  <c r="I81" i="23"/>
  <c r="I82" i="23"/>
  <c r="I83" i="23"/>
  <c r="I84" i="23"/>
  <c r="I85" i="23"/>
  <c r="I86" i="23"/>
  <c r="I87" i="23"/>
  <c r="I88" i="23"/>
  <c r="I89" i="23"/>
  <c r="I90" i="23"/>
  <c r="I91" i="23"/>
  <c r="I92" i="23"/>
  <c r="I93" i="23"/>
  <c r="I94" i="23"/>
  <c r="I95" i="23"/>
  <c r="I96" i="23"/>
  <c r="I97" i="23"/>
  <c r="I98" i="23"/>
  <c r="I99" i="23"/>
  <c r="I100" i="23"/>
  <c r="I101" i="23"/>
  <c r="I102" i="23"/>
  <c r="I103" i="23"/>
  <c r="I104" i="23"/>
  <c r="I105" i="23"/>
  <c r="I106" i="23"/>
  <c r="I107" i="23"/>
  <c r="I108" i="23"/>
  <c r="I109" i="23"/>
  <c r="I110" i="23"/>
  <c r="I111" i="23"/>
  <c r="I112" i="23"/>
  <c r="I113" i="23"/>
  <c r="I114" i="23"/>
  <c r="I115" i="23"/>
  <c r="I116" i="23"/>
  <c r="I117" i="23"/>
  <c r="I118" i="23"/>
  <c r="I119" i="23"/>
  <c r="I120" i="23"/>
  <c r="I121" i="23"/>
  <c r="I122" i="23"/>
  <c r="I123" i="23"/>
  <c r="I124" i="23"/>
  <c r="I125" i="23"/>
  <c r="I126" i="23"/>
  <c r="I127" i="23"/>
  <c r="I128" i="23"/>
  <c r="I129" i="23"/>
  <c r="I130" i="23"/>
  <c r="I131" i="23"/>
  <c r="I132" i="23"/>
  <c r="I133" i="23"/>
  <c r="I134" i="23"/>
  <c r="I135" i="23"/>
  <c r="I136" i="23"/>
  <c r="I137" i="23"/>
  <c r="I138" i="23"/>
  <c r="I139" i="23"/>
  <c r="I140" i="23"/>
  <c r="I141" i="23"/>
  <c r="I142" i="23"/>
  <c r="I143" i="23"/>
  <c r="I144" i="23"/>
  <c r="I145" i="23"/>
  <c r="I3" i="23"/>
  <c r="F10" i="23"/>
  <c r="F13" i="23"/>
  <c r="K17" i="58" l="1"/>
  <c r="J18" i="33"/>
  <c r="J16" i="33"/>
  <c r="K17" i="33" s="1"/>
  <c r="J40" i="20" l="1"/>
  <c r="M46" i="20"/>
  <c r="C2" i="18" l="1"/>
  <c r="F22" i="23" l="1"/>
  <c r="G3" i="23"/>
  <c r="P16" i="29" l="1"/>
  <c r="H96" i="29" l="1"/>
  <c r="G96" i="29"/>
  <c r="G95" i="29"/>
  <c r="H97" i="29"/>
  <c r="G97" i="29"/>
  <c r="P18" i="29" l="1"/>
  <c r="H15" i="29"/>
  <c r="H16" i="29"/>
  <c r="H17" i="29"/>
  <c r="H18" i="29"/>
  <c r="H19" i="29"/>
  <c r="H20" i="29"/>
  <c r="H21" i="29"/>
  <c r="H22" i="29"/>
  <c r="H23" i="29"/>
  <c r="H24" i="29"/>
  <c r="H25" i="29"/>
  <c r="H26" i="29"/>
  <c r="H27" i="29"/>
  <c r="H28" i="29"/>
  <c r="H29" i="29"/>
  <c r="H30" i="29"/>
  <c r="H31" i="29"/>
  <c r="H32" i="29"/>
  <c r="H33" i="29"/>
  <c r="H34" i="29"/>
  <c r="H35" i="29"/>
  <c r="H36" i="29"/>
  <c r="H37" i="29"/>
  <c r="H38" i="29"/>
  <c r="H39" i="29"/>
  <c r="H40" i="29"/>
  <c r="H41" i="29"/>
  <c r="H42" i="29"/>
  <c r="H43" i="29"/>
  <c r="H44" i="29"/>
  <c r="H45" i="29"/>
  <c r="H46" i="29"/>
  <c r="H47" i="29"/>
  <c r="H48" i="29"/>
  <c r="H49" i="29"/>
  <c r="H50" i="29"/>
  <c r="H51" i="29"/>
  <c r="H52" i="29"/>
  <c r="H53" i="29"/>
  <c r="H54" i="29"/>
  <c r="H55" i="29"/>
  <c r="H56" i="29"/>
  <c r="H57" i="29"/>
  <c r="H58" i="29"/>
  <c r="H59" i="29"/>
  <c r="H60" i="29"/>
  <c r="H61" i="29"/>
  <c r="H62" i="29"/>
  <c r="H63" i="29"/>
  <c r="H64" i="29"/>
  <c r="H65" i="29"/>
  <c r="H66" i="29"/>
  <c r="H67" i="29"/>
  <c r="H68" i="29"/>
  <c r="H69" i="29"/>
  <c r="H70" i="29"/>
  <c r="H71" i="29"/>
  <c r="H72" i="29"/>
  <c r="H73" i="29"/>
  <c r="H74" i="29"/>
  <c r="H75" i="29"/>
  <c r="H76" i="29"/>
  <c r="H77" i="29"/>
  <c r="H78" i="29"/>
  <c r="H79" i="29"/>
  <c r="H80" i="29"/>
  <c r="H81" i="29"/>
  <c r="H82" i="29"/>
  <c r="H83" i="29"/>
  <c r="H84" i="29"/>
  <c r="H85" i="29"/>
  <c r="H86" i="29"/>
  <c r="H87" i="29"/>
  <c r="H88" i="29"/>
  <c r="H89" i="29"/>
  <c r="H90" i="29"/>
  <c r="H91" i="29"/>
  <c r="H92" i="29"/>
  <c r="H93" i="29"/>
  <c r="H94" i="29"/>
  <c r="H95" i="29"/>
  <c r="H98" i="29"/>
  <c r="H99" i="29"/>
  <c r="H100" i="29"/>
  <c r="H101" i="29"/>
  <c r="H102" i="29"/>
  <c r="H103" i="29"/>
  <c r="H104" i="29"/>
  <c r="H105" i="29"/>
  <c r="H106" i="29"/>
  <c r="H107" i="29"/>
  <c r="H108" i="29"/>
  <c r="H109" i="29"/>
  <c r="H110" i="29"/>
  <c r="H111" i="29"/>
  <c r="H112" i="29"/>
  <c r="H113" i="29"/>
  <c r="H114" i="29"/>
  <c r="H115" i="29"/>
  <c r="H116" i="29"/>
  <c r="H117" i="29"/>
  <c r="H118" i="29"/>
  <c r="H119" i="29"/>
  <c r="H120" i="29"/>
  <c r="H121" i="29"/>
  <c r="H122" i="29"/>
  <c r="H123" i="29"/>
  <c r="H124" i="29"/>
  <c r="H125" i="29"/>
  <c r="H126" i="29"/>
  <c r="H127" i="29"/>
  <c r="H128" i="29"/>
  <c r="H129" i="29"/>
  <c r="H130" i="29"/>
  <c r="H131" i="29"/>
  <c r="H132" i="29"/>
  <c r="H133" i="29"/>
  <c r="H134" i="29"/>
  <c r="H135" i="29"/>
  <c r="H136" i="29"/>
  <c r="H137" i="29"/>
  <c r="H138" i="29"/>
  <c r="H139" i="29"/>
  <c r="H140" i="29"/>
  <c r="H141" i="29"/>
  <c r="H142" i="29"/>
  <c r="H143" i="29"/>
  <c r="H144" i="29"/>
  <c r="H145" i="29"/>
  <c r="H146" i="29"/>
  <c r="H147" i="29"/>
  <c r="H148" i="29"/>
  <c r="H149" i="29"/>
  <c r="H150" i="29"/>
  <c r="H151" i="29"/>
  <c r="H152" i="29"/>
  <c r="H153" i="29"/>
  <c r="H154" i="29"/>
  <c r="H155" i="29"/>
  <c r="H156" i="29"/>
  <c r="G15" i="29"/>
  <c r="G16" i="29"/>
  <c r="G17" i="29"/>
  <c r="G18" i="29"/>
  <c r="G19" i="29"/>
  <c r="G20" i="29"/>
  <c r="G21" i="29"/>
  <c r="G22" i="29"/>
  <c r="G23" i="29"/>
  <c r="G24" i="29"/>
  <c r="G25" i="29"/>
  <c r="G26" i="29"/>
  <c r="G27" i="29"/>
  <c r="G28" i="29"/>
  <c r="G29" i="29"/>
  <c r="G30" i="29"/>
  <c r="G31" i="29"/>
  <c r="G32" i="29"/>
  <c r="G33" i="29"/>
  <c r="G34" i="29"/>
  <c r="G35" i="29"/>
  <c r="G36" i="29"/>
  <c r="G37" i="29"/>
  <c r="G38" i="29"/>
  <c r="G39" i="29"/>
  <c r="G40" i="29"/>
  <c r="G41" i="29"/>
  <c r="G42" i="29"/>
  <c r="G43" i="29"/>
  <c r="G44" i="29"/>
  <c r="G45" i="29"/>
  <c r="G46" i="29"/>
  <c r="G47" i="29"/>
  <c r="G48" i="29"/>
  <c r="G49" i="29"/>
  <c r="G50" i="29"/>
  <c r="G51" i="29"/>
  <c r="G52" i="29"/>
  <c r="G53" i="29"/>
  <c r="G54" i="29"/>
  <c r="G55" i="29"/>
  <c r="G56" i="29"/>
  <c r="G57" i="29"/>
  <c r="G58" i="29"/>
  <c r="G59" i="29"/>
  <c r="G60" i="29"/>
  <c r="G61" i="29"/>
  <c r="G62" i="29"/>
  <c r="G63" i="29"/>
  <c r="G64" i="29"/>
  <c r="G65" i="29"/>
  <c r="G66" i="29"/>
  <c r="G67" i="29"/>
  <c r="G68" i="29"/>
  <c r="G69" i="29"/>
  <c r="G70" i="29"/>
  <c r="G71" i="29"/>
  <c r="G72" i="29"/>
  <c r="G73" i="29"/>
  <c r="G74" i="29"/>
  <c r="G75" i="29"/>
  <c r="G76" i="29"/>
  <c r="G77" i="29"/>
  <c r="G78" i="29"/>
  <c r="G79" i="29"/>
  <c r="G80" i="29"/>
  <c r="G81" i="29"/>
  <c r="G82" i="29"/>
  <c r="G83" i="29"/>
  <c r="G84" i="29"/>
  <c r="G85" i="29"/>
  <c r="G86" i="29"/>
  <c r="G87" i="29"/>
  <c r="G88" i="29"/>
  <c r="G89" i="29"/>
  <c r="G90" i="29"/>
  <c r="G91" i="29"/>
  <c r="G92" i="29"/>
  <c r="G93" i="29"/>
  <c r="G94" i="29"/>
  <c r="G98" i="29"/>
  <c r="G99" i="29"/>
  <c r="G100" i="29"/>
  <c r="G101" i="29"/>
  <c r="G102" i="29"/>
  <c r="G103" i="29"/>
  <c r="G104" i="29"/>
  <c r="G105" i="29"/>
  <c r="G106" i="29"/>
  <c r="G107" i="29"/>
  <c r="G108" i="29"/>
  <c r="G109" i="29"/>
  <c r="G110" i="29"/>
  <c r="G111" i="29"/>
  <c r="G112" i="29"/>
  <c r="G113" i="29"/>
  <c r="G114" i="29"/>
  <c r="G115" i="29"/>
  <c r="G116" i="29"/>
  <c r="G117" i="29"/>
  <c r="G118" i="29"/>
  <c r="G119" i="29"/>
  <c r="G120" i="29"/>
  <c r="G121" i="29"/>
  <c r="G122" i="29"/>
  <c r="G123" i="29"/>
  <c r="G124" i="29"/>
  <c r="G125" i="29"/>
  <c r="G126" i="29"/>
  <c r="G127" i="29"/>
  <c r="G128" i="29"/>
  <c r="G129" i="29"/>
  <c r="G130" i="29"/>
  <c r="G131" i="29"/>
  <c r="G132" i="29"/>
  <c r="G133" i="29"/>
  <c r="G134" i="29"/>
  <c r="G135" i="29"/>
  <c r="G136" i="29"/>
  <c r="G137" i="29"/>
  <c r="G138" i="29"/>
  <c r="G139" i="29"/>
  <c r="G140" i="29"/>
  <c r="G141" i="29"/>
  <c r="G142" i="29"/>
  <c r="G143" i="29"/>
  <c r="G144" i="29"/>
  <c r="G145" i="29"/>
  <c r="G146" i="29"/>
  <c r="G147" i="29"/>
  <c r="G148" i="29"/>
  <c r="G149" i="29"/>
  <c r="G150" i="29"/>
  <c r="G151" i="29"/>
  <c r="G152" i="29"/>
  <c r="G153" i="29"/>
  <c r="G154" i="29"/>
  <c r="G155" i="29"/>
  <c r="G156" i="29"/>
  <c r="J18" i="29" l="1"/>
  <c r="J16" i="29"/>
  <c r="C136" i="25"/>
  <c r="C137" i="25"/>
  <c r="C138" i="25"/>
  <c r="C139" i="25"/>
  <c r="C140" i="25"/>
  <c r="C141" i="25"/>
  <c r="C142" i="25"/>
  <c r="C143" i="25"/>
  <c r="C144" i="25"/>
  <c r="C145" i="25"/>
  <c r="C5" i="25"/>
  <c r="C6" i="25"/>
  <c r="C7" i="25"/>
  <c r="C8" i="25"/>
  <c r="C9" i="25"/>
  <c r="C10" i="25"/>
  <c r="C11" i="25"/>
  <c r="C12" i="25"/>
  <c r="C13" i="25"/>
  <c r="C14" i="25"/>
  <c r="C15" i="25"/>
  <c r="C16" i="25"/>
  <c r="C17" i="25"/>
  <c r="C18" i="25"/>
  <c r="C19" i="25"/>
  <c r="C20" i="25"/>
  <c r="C21" i="25"/>
  <c r="C22" i="25"/>
  <c r="C23" i="25"/>
  <c r="C24" i="25"/>
  <c r="C25" i="25"/>
  <c r="C26" i="25"/>
  <c r="C27" i="25"/>
  <c r="C28" i="25"/>
  <c r="C29" i="25"/>
  <c r="C30" i="25"/>
  <c r="C31" i="25"/>
  <c r="C32" i="25"/>
  <c r="C33" i="25"/>
  <c r="C34" i="25"/>
  <c r="C35" i="25"/>
  <c r="C36" i="25"/>
  <c r="C37" i="25"/>
  <c r="C38" i="25"/>
  <c r="C39" i="25"/>
  <c r="C40" i="25"/>
  <c r="C41" i="25"/>
  <c r="C42" i="25"/>
  <c r="C43" i="25"/>
  <c r="C44" i="25"/>
  <c r="C45" i="25"/>
  <c r="C46" i="25"/>
  <c r="C47" i="25"/>
  <c r="C48" i="25"/>
  <c r="C49" i="25"/>
  <c r="C50" i="25"/>
  <c r="C51" i="25"/>
  <c r="C52" i="25"/>
  <c r="C53" i="25"/>
  <c r="C54" i="25"/>
  <c r="C55" i="25"/>
  <c r="C56" i="25"/>
  <c r="C57" i="25"/>
  <c r="C58" i="25"/>
  <c r="C59" i="25"/>
  <c r="C60" i="25"/>
  <c r="C61" i="25"/>
  <c r="C62" i="25"/>
  <c r="C63" i="25"/>
  <c r="C64" i="25"/>
  <c r="C65" i="25"/>
  <c r="C66" i="25"/>
  <c r="C67" i="25"/>
  <c r="C68" i="25"/>
  <c r="C69" i="25"/>
  <c r="C70" i="25"/>
  <c r="C71" i="25"/>
  <c r="C72" i="25"/>
  <c r="C73" i="25"/>
  <c r="C74" i="25"/>
  <c r="C75" i="25"/>
  <c r="C76" i="25"/>
  <c r="C77" i="25"/>
  <c r="C78" i="25"/>
  <c r="C79" i="25"/>
  <c r="C80" i="25"/>
  <c r="C81" i="25"/>
  <c r="C82" i="25"/>
  <c r="C83" i="25"/>
  <c r="C84" i="25"/>
  <c r="C85" i="25"/>
  <c r="C86" i="25"/>
  <c r="C87" i="25"/>
  <c r="C88" i="25"/>
  <c r="C89" i="25"/>
  <c r="C90" i="25"/>
  <c r="C91" i="25"/>
  <c r="C92" i="25"/>
  <c r="C93" i="25"/>
  <c r="C94" i="25"/>
  <c r="C95" i="25"/>
  <c r="C96" i="25"/>
  <c r="C97" i="25"/>
  <c r="C98" i="25"/>
  <c r="C99" i="25"/>
  <c r="C100" i="25"/>
  <c r="C101" i="25"/>
  <c r="C102" i="25"/>
  <c r="C103" i="25"/>
  <c r="C104" i="25"/>
  <c r="C105" i="25"/>
  <c r="C106" i="25"/>
  <c r="C107" i="25"/>
  <c r="C108" i="25"/>
  <c r="C109" i="25"/>
  <c r="C110" i="25"/>
  <c r="C111" i="25"/>
  <c r="C112" i="25"/>
  <c r="C113" i="25"/>
  <c r="C114" i="25"/>
  <c r="C115" i="25"/>
  <c r="C116" i="25"/>
  <c r="C117" i="25"/>
  <c r="C118" i="25"/>
  <c r="C119" i="25"/>
  <c r="C120" i="25"/>
  <c r="C121" i="25"/>
  <c r="C122" i="25"/>
  <c r="C123" i="25"/>
  <c r="C124" i="25"/>
  <c r="C125" i="25"/>
  <c r="C126" i="25"/>
  <c r="C127" i="25"/>
  <c r="C128" i="25"/>
  <c r="C129" i="25"/>
  <c r="C130" i="25"/>
  <c r="C131" i="25"/>
  <c r="C132" i="25"/>
  <c r="C133" i="25"/>
  <c r="C134" i="25"/>
  <c r="C135" i="25"/>
  <c r="C3" i="25"/>
  <c r="C4" i="25"/>
  <c r="C2" i="25"/>
  <c r="H3" i="23"/>
  <c r="M25" i="24" l="1"/>
  <c r="K26" i="24"/>
  <c r="K27" i="24"/>
  <c r="K28" i="24"/>
  <c r="K29" i="24"/>
  <c r="K30" i="24"/>
  <c r="K31" i="24"/>
  <c r="K32" i="24"/>
  <c r="K33" i="24"/>
  <c r="K34" i="24"/>
  <c r="K35" i="24"/>
  <c r="K36" i="24"/>
  <c r="K37" i="24"/>
  <c r="K38" i="24"/>
  <c r="K39" i="24"/>
  <c r="K40" i="24"/>
  <c r="K41" i="24"/>
  <c r="K42" i="24"/>
  <c r="K43" i="24"/>
  <c r="K44" i="24"/>
  <c r="K45" i="24"/>
  <c r="K46" i="24"/>
  <c r="K47" i="24"/>
  <c r="K48" i="24"/>
  <c r="K49" i="24"/>
  <c r="K50" i="24"/>
  <c r="K51" i="24"/>
  <c r="K52" i="24"/>
  <c r="K53" i="24"/>
  <c r="K54" i="24"/>
  <c r="K55" i="24"/>
  <c r="K56" i="24"/>
  <c r="K57" i="24"/>
  <c r="K58" i="24"/>
  <c r="K59" i="24"/>
  <c r="K60" i="24"/>
  <c r="K61" i="24"/>
  <c r="K62" i="24"/>
  <c r="K63" i="24"/>
  <c r="K64" i="24"/>
  <c r="K65" i="24"/>
  <c r="K66" i="24"/>
  <c r="K67" i="24"/>
  <c r="K68" i="24"/>
  <c r="K69" i="24"/>
  <c r="K70" i="24"/>
  <c r="K71" i="24"/>
  <c r="K72" i="24"/>
  <c r="K73" i="24"/>
  <c r="K74" i="24"/>
  <c r="K75" i="24"/>
  <c r="K76" i="24"/>
  <c r="K77" i="24"/>
  <c r="K78" i="24"/>
  <c r="K79" i="24"/>
  <c r="K80" i="24"/>
  <c r="K81" i="24"/>
  <c r="K82" i="24"/>
  <c r="K83" i="24"/>
  <c r="K84" i="24"/>
  <c r="K85" i="24"/>
  <c r="K86" i="24"/>
  <c r="K87" i="24"/>
  <c r="K88" i="24"/>
  <c r="K89" i="24"/>
  <c r="K90" i="24"/>
  <c r="K91" i="24"/>
  <c r="K92" i="24"/>
  <c r="K93" i="24"/>
  <c r="K94" i="24"/>
  <c r="K95" i="24"/>
  <c r="K96" i="24"/>
  <c r="K97" i="24"/>
  <c r="K98" i="24"/>
  <c r="K99" i="24"/>
  <c r="K100" i="24"/>
  <c r="K101" i="24"/>
  <c r="K102" i="24"/>
  <c r="K103" i="24"/>
  <c r="K104" i="24"/>
  <c r="K105" i="24"/>
  <c r="K106" i="24"/>
  <c r="K107" i="24"/>
  <c r="K108" i="24"/>
  <c r="K109" i="24"/>
  <c r="K110" i="24"/>
  <c r="K111" i="24"/>
  <c r="K112" i="24"/>
  <c r="K113" i="24"/>
  <c r="K114" i="24"/>
  <c r="K115" i="24"/>
  <c r="K116" i="24"/>
  <c r="K117" i="24"/>
  <c r="K118" i="24"/>
  <c r="K119" i="24"/>
  <c r="K120" i="24"/>
  <c r="K121" i="24"/>
  <c r="K122" i="24"/>
  <c r="K123" i="24"/>
  <c r="K124" i="24"/>
  <c r="K125" i="24"/>
  <c r="K126" i="24"/>
  <c r="K127" i="24"/>
  <c r="K128" i="24"/>
  <c r="K129" i="24"/>
  <c r="K130" i="24"/>
  <c r="K131" i="24"/>
  <c r="K132" i="24"/>
  <c r="K133" i="24"/>
  <c r="K134" i="24"/>
  <c r="K135" i="24"/>
  <c r="K136" i="24"/>
  <c r="K137" i="24"/>
  <c r="K138" i="24"/>
  <c r="K139" i="24"/>
  <c r="K140" i="24"/>
  <c r="K141" i="24"/>
  <c r="K142" i="24"/>
  <c r="K143" i="24"/>
  <c r="K144" i="24"/>
  <c r="K145" i="24"/>
  <c r="K146" i="24"/>
  <c r="K147" i="24"/>
  <c r="K148" i="24"/>
  <c r="K149" i="24"/>
  <c r="K150" i="24"/>
  <c r="K151" i="24"/>
  <c r="K152" i="24"/>
  <c r="K153" i="24"/>
  <c r="K154" i="24"/>
  <c r="K155" i="24"/>
  <c r="K156" i="24"/>
  <c r="K157" i="24"/>
  <c r="K158" i="24"/>
  <c r="K159" i="24"/>
  <c r="K160" i="24"/>
  <c r="K161" i="24"/>
  <c r="K162" i="24"/>
  <c r="K163" i="24"/>
  <c r="K164" i="24"/>
  <c r="K165" i="24"/>
  <c r="K166" i="24"/>
  <c r="K167" i="24"/>
  <c r="K168" i="24"/>
  <c r="K25" i="24"/>
  <c r="J52" i="20"/>
  <c r="J53" i="20"/>
  <c r="J54" i="20"/>
  <c r="J55" i="20"/>
  <c r="J56" i="20"/>
  <c r="J57" i="20"/>
  <c r="J58" i="20"/>
  <c r="J59" i="20"/>
  <c r="J60" i="20"/>
  <c r="J61" i="20"/>
  <c r="J62" i="20"/>
  <c r="J63" i="20"/>
  <c r="J64" i="20"/>
  <c r="J65" i="20"/>
  <c r="J66" i="20"/>
  <c r="J67" i="20"/>
  <c r="J68" i="20"/>
  <c r="J69" i="20"/>
  <c r="J70" i="20"/>
  <c r="J71" i="20"/>
  <c r="J72" i="20"/>
  <c r="J73" i="20"/>
  <c r="J74" i="20"/>
  <c r="J75" i="20"/>
  <c r="J76" i="20"/>
  <c r="J77" i="20"/>
  <c r="J78" i="20"/>
  <c r="J79" i="20"/>
  <c r="J80" i="20"/>
  <c r="J81" i="20"/>
  <c r="J82" i="20"/>
  <c r="J83" i="20"/>
  <c r="J84" i="20"/>
  <c r="J85" i="20"/>
  <c r="J86" i="20"/>
  <c r="J87" i="20"/>
  <c r="J88" i="20"/>
  <c r="J89" i="20"/>
  <c r="J90" i="20"/>
  <c r="J91" i="20"/>
  <c r="J92" i="20"/>
  <c r="J93" i="20"/>
  <c r="J94" i="20"/>
  <c r="J95" i="20"/>
  <c r="J96" i="20"/>
  <c r="J97" i="20"/>
  <c r="J98" i="20"/>
  <c r="J99" i="20"/>
  <c r="J100" i="20"/>
  <c r="J101" i="20"/>
  <c r="J102" i="20"/>
  <c r="J103" i="20"/>
  <c r="J104" i="20"/>
  <c r="J105" i="20"/>
  <c r="J106" i="20"/>
  <c r="J107" i="20"/>
  <c r="J108" i="20"/>
  <c r="J109" i="20"/>
  <c r="J110" i="20"/>
  <c r="J111" i="20"/>
  <c r="J112" i="20"/>
  <c r="J113" i="20"/>
  <c r="J114" i="20"/>
  <c r="J115" i="20"/>
  <c r="J116" i="20"/>
  <c r="J117" i="20"/>
  <c r="J118" i="20"/>
  <c r="J119" i="20"/>
  <c r="J120" i="20"/>
  <c r="J121" i="20"/>
  <c r="J122" i="20"/>
  <c r="J123" i="20"/>
  <c r="J124" i="20"/>
  <c r="J125" i="20"/>
  <c r="J126" i="20"/>
  <c r="J127" i="20"/>
  <c r="J128" i="20"/>
  <c r="J129" i="20"/>
  <c r="J130" i="20"/>
  <c r="J131" i="20"/>
  <c r="J132" i="20"/>
  <c r="J133" i="20"/>
  <c r="J134" i="20"/>
  <c r="J135" i="20"/>
  <c r="J136" i="20"/>
  <c r="J137" i="20"/>
  <c r="J138" i="20"/>
  <c r="J139" i="20"/>
  <c r="J140" i="20"/>
  <c r="J141" i="20"/>
  <c r="J142" i="20"/>
  <c r="J143" i="20"/>
  <c r="J144" i="20"/>
  <c r="J145" i="20"/>
  <c r="J146" i="20"/>
  <c r="J147" i="20"/>
  <c r="J148" i="20"/>
  <c r="J149" i="20"/>
  <c r="J150" i="20"/>
  <c r="J151" i="20"/>
  <c r="J152" i="20"/>
  <c r="J153" i="20"/>
  <c r="J154" i="20"/>
  <c r="J155" i="20"/>
  <c r="J156" i="20"/>
  <c r="J157" i="20"/>
  <c r="J158" i="20"/>
  <c r="J159" i="20"/>
  <c r="J160" i="20"/>
  <c r="J161" i="20"/>
  <c r="J162" i="20"/>
  <c r="J163" i="20"/>
  <c r="J164" i="20"/>
  <c r="J165" i="20"/>
  <c r="J166" i="20"/>
  <c r="J167" i="20"/>
  <c r="J168" i="20"/>
  <c r="J169" i="20"/>
  <c r="J170" i="20"/>
  <c r="J171" i="20"/>
  <c r="J172" i="20"/>
  <c r="J173" i="20"/>
  <c r="J174" i="20"/>
  <c r="J175" i="20"/>
  <c r="J176" i="20"/>
  <c r="J177" i="20"/>
  <c r="J178" i="20"/>
  <c r="J179" i="20"/>
  <c r="J180" i="20"/>
  <c r="J181" i="20"/>
  <c r="J182" i="20"/>
  <c r="J183" i="20"/>
  <c r="J41" i="20"/>
  <c r="J42" i="20"/>
  <c r="J43" i="20"/>
  <c r="J44" i="20"/>
  <c r="J45" i="20"/>
  <c r="J46" i="20"/>
  <c r="J47" i="20"/>
  <c r="J48" i="20"/>
  <c r="J49" i="20"/>
  <c r="J50" i="20"/>
  <c r="J51" i="20"/>
  <c r="M40" i="20" l="1"/>
  <c r="M48" i="20" s="1"/>
  <c r="M44" i="20"/>
  <c r="M42" i="20" s="1"/>
  <c r="M50" i="20" s="1"/>
  <c r="G9" i="23"/>
  <c r="H10" i="23"/>
  <c r="G4" i="23" l="1"/>
  <c r="G5" i="23"/>
  <c r="G6" i="23"/>
  <c r="G7" i="23"/>
  <c r="G8" i="23"/>
  <c r="G10" i="23"/>
  <c r="G11" i="23"/>
  <c r="G12" i="23"/>
  <c r="G13" i="23"/>
  <c r="G14" i="23"/>
  <c r="G15" i="23"/>
  <c r="G16" i="23"/>
  <c r="G17" i="23"/>
  <c r="G18" i="23"/>
  <c r="G19" i="23"/>
  <c r="G20" i="23"/>
  <c r="G21" i="23"/>
  <c r="G22" i="23"/>
  <c r="G23" i="23"/>
  <c r="G24" i="23"/>
  <c r="G25" i="23"/>
  <c r="G26" i="23"/>
  <c r="G27" i="23"/>
  <c r="G28" i="23"/>
  <c r="G29" i="23"/>
  <c r="G30" i="23"/>
  <c r="G31" i="23"/>
  <c r="G32" i="23"/>
  <c r="G33" i="23"/>
  <c r="G34" i="23"/>
  <c r="G35" i="23"/>
  <c r="G36" i="23"/>
  <c r="G37" i="23"/>
  <c r="G38" i="23"/>
  <c r="G39" i="23"/>
  <c r="G40" i="23"/>
  <c r="G41" i="23"/>
  <c r="G42" i="23"/>
  <c r="G43" i="23"/>
  <c r="G44" i="23"/>
  <c r="G45" i="23"/>
  <c r="G46" i="23"/>
  <c r="G47" i="23"/>
  <c r="G48" i="23"/>
  <c r="G49" i="23"/>
  <c r="G50" i="23"/>
  <c r="G51" i="23"/>
  <c r="G52" i="23"/>
  <c r="G53" i="23"/>
  <c r="G54" i="23"/>
  <c r="G55" i="23"/>
  <c r="G56" i="23"/>
  <c r="G57" i="23"/>
  <c r="G58" i="23"/>
  <c r="G59" i="23"/>
  <c r="G60" i="23"/>
  <c r="G61" i="23"/>
  <c r="G62" i="23"/>
  <c r="G63" i="23"/>
  <c r="G64" i="23"/>
  <c r="G65" i="23"/>
  <c r="G66" i="23"/>
  <c r="G67" i="23"/>
  <c r="G68" i="23"/>
  <c r="G69" i="23"/>
  <c r="G70" i="23"/>
  <c r="G71" i="23"/>
  <c r="G72" i="23"/>
  <c r="G73" i="23"/>
  <c r="G74" i="23"/>
  <c r="G75" i="23"/>
  <c r="G76" i="23"/>
  <c r="G77" i="23"/>
  <c r="G78" i="23"/>
  <c r="G79" i="23"/>
  <c r="G80" i="23"/>
  <c r="G81" i="23"/>
  <c r="G82" i="23"/>
  <c r="G83" i="23"/>
  <c r="G84" i="23"/>
  <c r="G85" i="23"/>
  <c r="G86" i="23"/>
  <c r="G87" i="23"/>
  <c r="G88" i="23"/>
  <c r="G89" i="23"/>
  <c r="G90" i="23"/>
  <c r="G91" i="23"/>
  <c r="G92" i="23"/>
  <c r="G93" i="23"/>
  <c r="G94" i="23"/>
  <c r="G95" i="23"/>
  <c r="G96" i="23"/>
  <c r="G97" i="23"/>
  <c r="G98" i="23"/>
  <c r="G99" i="23"/>
  <c r="G100" i="23"/>
  <c r="G101" i="23"/>
  <c r="G102" i="23"/>
  <c r="G103" i="23"/>
  <c r="G104" i="23"/>
  <c r="G105" i="23"/>
  <c r="G106" i="23"/>
  <c r="G107" i="23"/>
  <c r="G108" i="23"/>
  <c r="G109" i="23"/>
  <c r="G110" i="23"/>
  <c r="G111" i="23"/>
  <c r="G112" i="23"/>
  <c r="G113" i="23"/>
  <c r="G114" i="23"/>
  <c r="G115" i="23"/>
  <c r="G116" i="23"/>
  <c r="G117" i="23"/>
  <c r="G118" i="23"/>
  <c r="G119" i="23"/>
  <c r="G120" i="23"/>
  <c r="G121" i="23"/>
  <c r="G122" i="23"/>
  <c r="G123" i="23"/>
  <c r="G124" i="23"/>
  <c r="G125" i="23"/>
  <c r="G126" i="23"/>
  <c r="G127" i="23"/>
  <c r="G128" i="23"/>
  <c r="G129" i="23"/>
  <c r="G130" i="23"/>
  <c r="G131" i="23"/>
  <c r="G132" i="23"/>
  <c r="G133" i="23"/>
  <c r="G134" i="23"/>
  <c r="G135" i="23"/>
  <c r="G136" i="23"/>
  <c r="G137" i="23"/>
  <c r="G138" i="23"/>
  <c r="G139" i="23"/>
  <c r="G140" i="23"/>
  <c r="G141" i="23"/>
  <c r="G142" i="23"/>
  <c r="G143" i="23"/>
  <c r="G144" i="23"/>
  <c r="G145" i="23"/>
  <c r="H4" i="23"/>
  <c r="H5" i="23"/>
  <c r="H6" i="23"/>
  <c r="H7" i="23"/>
  <c r="H8" i="23"/>
  <c r="H9" i="23"/>
  <c r="H11" i="23"/>
  <c r="H12" i="23"/>
  <c r="H13" i="23"/>
  <c r="H14" i="23"/>
  <c r="H15" i="23"/>
  <c r="H16" i="23"/>
  <c r="H17" i="23"/>
  <c r="H18" i="23"/>
  <c r="H19" i="23"/>
  <c r="H20" i="23"/>
  <c r="H21" i="23"/>
  <c r="H22" i="23"/>
  <c r="H23" i="23"/>
  <c r="H24" i="23"/>
  <c r="H25" i="23"/>
  <c r="H26" i="23"/>
  <c r="H27" i="23"/>
  <c r="H28" i="23"/>
  <c r="H29" i="23"/>
  <c r="H30" i="23"/>
  <c r="H31" i="23"/>
  <c r="H32" i="23"/>
  <c r="H33" i="23"/>
  <c r="H34" i="23"/>
  <c r="H35" i="23"/>
  <c r="H36" i="23"/>
  <c r="H37" i="23"/>
  <c r="H38" i="23"/>
  <c r="H39" i="23"/>
  <c r="H40" i="23"/>
  <c r="H41" i="23"/>
  <c r="H42" i="23"/>
  <c r="H43" i="23"/>
  <c r="H44" i="23"/>
  <c r="H45" i="23"/>
  <c r="H46" i="23"/>
  <c r="H47" i="23"/>
  <c r="H48" i="23"/>
  <c r="H49" i="23"/>
  <c r="H50" i="23"/>
  <c r="H51" i="23"/>
  <c r="H52" i="23"/>
  <c r="H53" i="23"/>
  <c r="H54" i="23"/>
  <c r="H55" i="23"/>
  <c r="H56" i="23"/>
  <c r="H57" i="23"/>
  <c r="H58" i="23"/>
  <c r="H59" i="23"/>
  <c r="H60" i="23"/>
  <c r="H61" i="23"/>
  <c r="H62" i="23"/>
  <c r="H63" i="23"/>
  <c r="H64" i="23"/>
  <c r="H65" i="23"/>
  <c r="H66" i="23"/>
  <c r="H67" i="23"/>
  <c r="H68" i="23"/>
  <c r="H69" i="23"/>
  <c r="H70" i="23"/>
  <c r="H71" i="23"/>
  <c r="H72" i="23"/>
  <c r="H73" i="23"/>
  <c r="H74" i="23"/>
  <c r="H75" i="23"/>
  <c r="H76" i="23"/>
  <c r="H77" i="23"/>
  <c r="H78" i="23"/>
  <c r="H79" i="23"/>
  <c r="H80" i="23"/>
  <c r="H81" i="23"/>
  <c r="H82" i="23"/>
  <c r="H83" i="23"/>
  <c r="H84" i="23"/>
  <c r="H85" i="23"/>
  <c r="H86" i="23"/>
  <c r="H87" i="23"/>
  <c r="H88" i="23"/>
  <c r="H89" i="23"/>
  <c r="H90" i="23"/>
  <c r="H91" i="23"/>
  <c r="H92" i="23"/>
  <c r="H93" i="23"/>
  <c r="H94" i="23"/>
  <c r="H95" i="23"/>
  <c r="H96" i="23"/>
  <c r="H97" i="23"/>
  <c r="H98" i="23"/>
  <c r="H99" i="23"/>
  <c r="H100" i="23"/>
  <c r="H101" i="23"/>
  <c r="H102" i="23"/>
  <c r="H103" i="23"/>
  <c r="H104" i="23"/>
  <c r="H105" i="23"/>
  <c r="H106" i="23"/>
  <c r="H107" i="23"/>
  <c r="H108" i="23"/>
  <c r="H109" i="23"/>
  <c r="H110" i="23"/>
  <c r="H111" i="23"/>
  <c r="H112" i="23"/>
  <c r="H113" i="23"/>
  <c r="H114" i="23"/>
  <c r="H115" i="23"/>
  <c r="H116" i="23"/>
  <c r="H117" i="23"/>
  <c r="H118" i="23"/>
  <c r="H119" i="23"/>
  <c r="H120" i="23"/>
  <c r="H121" i="23"/>
  <c r="H122" i="23"/>
  <c r="H123" i="23"/>
  <c r="H124" i="23"/>
  <c r="H125" i="23"/>
  <c r="H126" i="23"/>
  <c r="H127" i="23"/>
  <c r="H128" i="23"/>
  <c r="H129" i="23"/>
  <c r="H130" i="23"/>
  <c r="H131" i="23"/>
  <c r="H132" i="23"/>
  <c r="H133" i="23"/>
  <c r="H134" i="23"/>
  <c r="H135" i="23"/>
  <c r="H136" i="23"/>
  <c r="H137" i="23"/>
  <c r="H138" i="23"/>
  <c r="H139" i="23"/>
  <c r="H140" i="23"/>
  <c r="H141" i="23"/>
  <c r="H142" i="23"/>
  <c r="H143" i="23"/>
  <c r="H144" i="23"/>
  <c r="H145" i="23"/>
  <c r="E3" i="23"/>
  <c r="E4" i="23"/>
  <c r="E5" i="23"/>
  <c r="E6" i="23"/>
  <c r="E7" i="23"/>
  <c r="E8" i="23"/>
  <c r="E9" i="23"/>
  <c r="E10" i="23"/>
  <c r="E11" i="23"/>
  <c r="E12" i="23"/>
  <c r="E13" i="23"/>
  <c r="E14" i="23"/>
  <c r="E15" i="23"/>
  <c r="E16" i="23"/>
  <c r="E17" i="23"/>
  <c r="E18" i="23"/>
  <c r="E19" i="23"/>
  <c r="E20" i="23"/>
  <c r="E21" i="23"/>
  <c r="E22" i="23"/>
  <c r="E23" i="23"/>
  <c r="E24" i="23"/>
  <c r="E25" i="23"/>
  <c r="E26" i="23"/>
  <c r="E27" i="23"/>
  <c r="E28" i="23"/>
  <c r="E29" i="23"/>
  <c r="E30" i="23"/>
  <c r="E31" i="23"/>
  <c r="E32" i="23"/>
  <c r="E33" i="23"/>
  <c r="E34" i="23"/>
  <c r="E35" i="23"/>
  <c r="E36" i="23"/>
  <c r="E37" i="23"/>
  <c r="E38" i="23"/>
  <c r="E39" i="23"/>
  <c r="E40" i="23"/>
  <c r="E41" i="23"/>
  <c r="E42" i="23"/>
  <c r="E43" i="23"/>
  <c r="E44" i="23"/>
  <c r="E45" i="23"/>
  <c r="E46" i="23"/>
  <c r="E47" i="23"/>
  <c r="E48" i="23"/>
  <c r="E49" i="23"/>
  <c r="E50" i="23"/>
  <c r="E51" i="23"/>
  <c r="E52" i="23"/>
  <c r="E53" i="23"/>
  <c r="E54" i="23"/>
  <c r="E55" i="23"/>
  <c r="E56" i="23"/>
  <c r="E57" i="23"/>
  <c r="E58" i="23"/>
  <c r="E59" i="23"/>
  <c r="E60" i="23"/>
  <c r="E61" i="23"/>
  <c r="E62" i="23"/>
  <c r="E63" i="23"/>
  <c r="E64" i="23"/>
  <c r="E65" i="23"/>
  <c r="E66" i="23"/>
  <c r="E67" i="23"/>
  <c r="E68" i="23"/>
  <c r="E69" i="23"/>
  <c r="E70" i="23"/>
  <c r="E71" i="23"/>
  <c r="E72" i="23"/>
  <c r="E73" i="23"/>
  <c r="E74" i="23"/>
  <c r="E75" i="23"/>
  <c r="E76" i="23"/>
  <c r="E77" i="23"/>
  <c r="E78" i="23"/>
  <c r="E79" i="23"/>
  <c r="E80" i="23"/>
  <c r="E81" i="23"/>
  <c r="E82" i="23"/>
  <c r="E83" i="23"/>
  <c r="E84" i="23"/>
  <c r="E85" i="23"/>
  <c r="E86" i="23"/>
  <c r="E87" i="23"/>
  <c r="E88" i="23"/>
  <c r="E89" i="23"/>
  <c r="E90" i="23"/>
  <c r="E91" i="23"/>
  <c r="E92" i="23"/>
  <c r="E93" i="23"/>
  <c r="E94" i="23"/>
  <c r="E95" i="23"/>
  <c r="E96" i="23"/>
  <c r="E97" i="23"/>
  <c r="E98" i="23"/>
  <c r="E99" i="23"/>
  <c r="E100" i="23"/>
  <c r="E101" i="23"/>
  <c r="E102" i="23"/>
  <c r="E103" i="23"/>
  <c r="E104" i="23"/>
  <c r="E105" i="23"/>
  <c r="E106" i="23"/>
  <c r="E107" i="23"/>
  <c r="E108" i="23"/>
  <c r="E109" i="23"/>
  <c r="E110" i="23"/>
  <c r="E111" i="23"/>
  <c r="E112" i="23"/>
  <c r="E113" i="23"/>
  <c r="E114" i="23"/>
  <c r="E115" i="23"/>
  <c r="E116" i="23"/>
  <c r="E117" i="23"/>
  <c r="E118" i="23"/>
  <c r="E119" i="23"/>
  <c r="E120" i="23"/>
  <c r="E121" i="23"/>
  <c r="E122" i="23"/>
  <c r="E123" i="23"/>
  <c r="E124" i="23"/>
  <c r="E125" i="23"/>
  <c r="E126" i="23"/>
  <c r="E127" i="23"/>
  <c r="E128" i="23"/>
  <c r="E129" i="23"/>
  <c r="E130" i="23"/>
  <c r="E131" i="23"/>
  <c r="E132" i="23"/>
  <c r="E133" i="23"/>
  <c r="E134" i="23"/>
  <c r="E135" i="23"/>
  <c r="E136" i="23"/>
  <c r="E137" i="23"/>
  <c r="E138" i="23"/>
  <c r="E139" i="23"/>
  <c r="E140" i="23"/>
  <c r="E141" i="23"/>
  <c r="E142" i="23"/>
  <c r="E143" i="23"/>
  <c r="E144" i="23"/>
  <c r="E145" i="23"/>
  <c r="F7" i="23" l="1"/>
  <c r="F16" i="23" s="1"/>
  <c r="A14" i="9" a="1"/>
  <c r="A14" i="9" s="1"/>
  <c r="B157" i="9" a="1"/>
  <c r="B157" i="9" s="1"/>
  <c r="B14" i="9" a="1"/>
  <c r="B14" i="9" s="1"/>
  <c r="B15" i="9" a="1"/>
  <c r="B15" i="9" s="1"/>
  <c r="B16" i="9" a="1"/>
  <c r="B16" i="9" s="1"/>
  <c r="B17" i="9" a="1"/>
  <c r="B17" i="9"/>
  <c r="B18" i="9" a="1"/>
  <c r="B18" i="9" s="1"/>
  <c r="B19" i="9" a="1"/>
  <c r="B19" i="9" s="1"/>
  <c r="B20" i="9" a="1"/>
  <c r="B20" i="9" s="1"/>
  <c r="B21" i="9" a="1"/>
  <c r="B21" i="9" s="1"/>
  <c r="B22" i="9" a="1"/>
  <c r="B22" i="9" s="1"/>
  <c r="B23" i="9" a="1"/>
  <c r="B23" i="9" s="1"/>
  <c r="B24" i="9" a="1"/>
  <c r="B24" i="9" s="1"/>
  <c r="B25" i="9" a="1"/>
  <c r="B25" i="9" s="1"/>
  <c r="B26" i="9" a="1"/>
  <c r="B26" i="9" s="1"/>
  <c r="B27" i="9" a="1"/>
  <c r="B27" i="9" s="1"/>
  <c r="B28" i="9" a="1"/>
  <c r="B28" i="9" s="1"/>
  <c r="B29" i="9" a="1"/>
  <c r="B29" i="9"/>
  <c r="B30" i="9" a="1"/>
  <c r="B30" i="9" s="1"/>
  <c r="B31" i="9" a="1"/>
  <c r="B31" i="9" s="1"/>
  <c r="B32" i="9" a="1"/>
  <c r="B32" i="9" s="1"/>
  <c r="B33" i="9" a="1"/>
  <c r="B33" i="9"/>
  <c r="B34" i="9" a="1"/>
  <c r="B34" i="9" s="1"/>
  <c r="B35" i="9" a="1"/>
  <c r="B35" i="9" s="1"/>
  <c r="B36" i="9" a="1"/>
  <c r="B36" i="9" s="1"/>
  <c r="B37" i="9" a="1"/>
  <c r="B37" i="9" s="1"/>
  <c r="B38" i="9" a="1"/>
  <c r="B38" i="9" s="1"/>
  <c r="B39" i="9" a="1"/>
  <c r="B39" i="9" s="1"/>
  <c r="B40" i="9" a="1"/>
  <c r="B40" i="9" s="1"/>
  <c r="B41" i="9" a="1"/>
  <c r="B41" i="9" s="1"/>
  <c r="B42" i="9" a="1"/>
  <c r="B42" i="9" s="1"/>
  <c r="B43" i="9" a="1"/>
  <c r="B43" i="9" s="1"/>
  <c r="B44" i="9" a="1"/>
  <c r="B44" i="9" s="1"/>
  <c r="B45" i="9" a="1"/>
  <c r="B45" i="9" s="1"/>
  <c r="B46" i="9" a="1"/>
  <c r="B46" i="9" s="1"/>
  <c r="B47" i="9" a="1"/>
  <c r="B47" i="9" s="1"/>
  <c r="B48" i="9" a="1"/>
  <c r="B48" i="9" s="1"/>
  <c r="B49" i="9" a="1"/>
  <c r="B49" i="9" s="1"/>
  <c r="B50" i="9" a="1"/>
  <c r="B50" i="9" s="1"/>
  <c r="B51" i="9" a="1"/>
  <c r="B51" i="9" s="1"/>
  <c r="B52" i="9" a="1"/>
  <c r="B52" i="9" s="1"/>
  <c r="B53" i="9" a="1"/>
  <c r="B53" i="9" s="1"/>
  <c r="B54" i="9" a="1"/>
  <c r="B54" i="9" s="1"/>
  <c r="B55" i="9" a="1"/>
  <c r="B55" i="9" s="1"/>
  <c r="B56" i="9" a="1"/>
  <c r="B56" i="9" s="1"/>
  <c r="B57" i="9" a="1"/>
  <c r="B57" i="9" s="1"/>
  <c r="B58" i="9" a="1"/>
  <c r="B58" i="9" s="1"/>
  <c r="B59" i="9" a="1"/>
  <c r="B59" i="9" s="1"/>
  <c r="B60" i="9" a="1"/>
  <c r="B60" i="9" s="1"/>
  <c r="B61" i="9" a="1"/>
  <c r="B61" i="9"/>
  <c r="B62" i="9" a="1"/>
  <c r="B62" i="9" s="1"/>
  <c r="B63" i="9" a="1"/>
  <c r="B63" i="9" s="1"/>
  <c r="B64" i="9" a="1"/>
  <c r="B64" i="9" s="1"/>
  <c r="B65" i="9" a="1"/>
  <c r="B65" i="9" s="1"/>
  <c r="B66" i="9" a="1"/>
  <c r="B66" i="9"/>
  <c r="B67" i="9" a="1"/>
  <c r="B67" i="9" s="1"/>
  <c r="B68" i="9" a="1"/>
  <c r="B68" i="9" s="1"/>
  <c r="B69" i="9" a="1"/>
  <c r="B69" i="9" s="1"/>
  <c r="B70" i="9" a="1"/>
  <c r="B70" i="9" s="1"/>
  <c r="B71" i="9" a="1"/>
  <c r="B71" i="9" s="1"/>
  <c r="B72" i="9" a="1"/>
  <c r="B72" i="9" s="1"/>
  <c r="B73" i="9" a="1"/>
  <c r="B73" i="9" s="1"/>
  <c r="B74" i="9" a="1"/>
  <c r="B74" i="9" s="1"/>
  <c r="B75" i="9" a="1"/>
  <c r="B75" i="9" s="1"/>
  <c r="B76" i="9" a="1"/>
  <c r="B76" i="9" s="1"/>
  <c r="B77" i="9" a="1"/>
  <c r="B77" i="9"/>
  <c r="B78" i="9" a="1"/>
  <c r="B78" i="9" s="1"/>
  <c r="B79" i="9" a="1"/>
  <c r="B79" i="9" s="1"/>
  <c r="B80" i="9" a="1"/>
  <c r="B80" i="9" s="1"/>
  <c r="B81" i="9" a="1"/>
  <c r="B81" i="9" s="1"/>
  <c r="B82" i="9" a="1"/>
  <c r="B82" i="9" s="1"/>
  <c r="B83" i="9" a="1"/>
  <c r="B83" i="9" s="1"/>
  <c r="B84" i="9" a="1"/>
  <c r="B84" i="9" s="1"/>
  <c r="B85" i="9" a="1"/>
  <c r="B85" i="9" s="1"/>
  <c r="B86" i="9" a="1"/>
  <c r="B86" i="9" s="1"/>
  <c r="B87" i="9" a="1"/>
  <c r="B87" i="9" s="1"/>
  <c r="B88" i="9" a="1"/>
  <c r="B88" i="9" s="1"/>
  <c r="B89" i="9" a="1"/>
  <c r="B89" i="9" s="1"/>
  <c r="B90" i="9" a="1"/>
  <c r="B90" i="9" s="1"/>
  <c r="B91" i="9" a="1"/>
  <c r="B91" i="9" s="1"/>
  <c r="B92" i="9" a="1"/>
  <c r="B92" i="9" s="1"/>
  <c r="B93" i="9" a="1"/>
  <c r="B93" i="9" s="1"/>
  <c r="B94" i="9" a="1"/>
  <c r="B94" i="9" s="1"/>
  <c r="B95" i="9" a="1"/>
  <c r="B95" i="9" s="1"/>
  <c r="B96" i="9" a="1"/>
  <c r="B96" i="9" s="1"/>
  <c r="B97" i="9" a="1"/>
  <c r="B97" i="9" s="1"/>
  <c r="B98" i="9" a="1"/>
  <c r="B98" i="9" s="1"/>
  <c r="B99" i="9" a="1"/>
  <c r="B99" i="9" s="1"/>
  <c r="B100" i="9" a="1"/>
  <c r="B100" i="9" s="1"/>
  <c r="B101" i="9" a="1"/>
  <c r="B101" i="9" s="1"/>
  <c r="B102" i="9" a="1"/>
  <c r="B102" i="9" s="1"/>
  <c r="B103" i="9" a="1"/>
  <c r="B103" i="9" s="1"/>
  <c r="B104" i="9" a="1"/>
  <c r="B104" i="9" s="1"/>
  <c r="B105" i="9" a="1"/>
  <c r="B105" i="9" s="1"/>
  <c r="B106" i="9" a="1"/>
  <c r="B106" i="9" s="1"/>
  <c r="B107" i="9" a="1"/>
  <c r="B107" i="9" s="1"/>
  <c r="B108" i="9" a="1"/>
  <c r="B108" i="9" s="1"/>
  <c r="B109" i="9" a="1"/>
  <c r="B109" i="9"/>
  <c r="B110" i="9" a="1"/>
  <c r="B110" i="9" s="1"/>
  <c r="B111" i="9" a="1"/>
  <c r="B111" i="9" s="1"/>
  <c r="B112" i="9" a="1"/>
  <c r="B112" i="9" s="1"/>
  <c r="B113" i="9" a="1"/>
  <c r="B113" i="9" s="1"/>
  <c r="B114" i="9" a="1"/>
  <c r="B114" i="9" s="1"/>
  <c r="B115" i="9" a="1"/>
  <c r="B115" i="9" s="1"/>
  <c r="B116" i="9" a="1"/>
  <c r="B116" i="9" s="1"/>
  <c r="B117" i="9" a="1"/>
  <c r="B117" i="9" s="1"/>
  <c r="B118" i="9" a="1"/>
  <c r="B118" i="9" s="1"/>
  <c r="B119" i="9" a="1"/>
  <c r="B119" i="9" s="1"/>
  <c r="B120" i="9" a="1"/>
  <c r="B120" i="9" s="1"/>
  <c r="B121" i="9" a="1"/>
  <c r="B121" i="9" s="1"/>
  <c r="B122" i="9" a="1"/>
  <c r="B122" i="9" s="1"/>
  <c r="B123" i="9" a="1"/>
  <c r="B123" i="9" s="1"/>
  <c r="B124" i="9" a="1"/>
  <c r="B124" i="9" s="1"/>
  <c r="B125" i="9" a="1"/>
  <c r="B125" i="9" s="1"/>
  <c r="B126" i="9" a="1"/>
  <c r="B126" i="9" s="1"/>
  <c r="B127" i="9" a="1"/>
  <c r="B127" i="9" s="1"/>
  <c r="B128" i="9" a="1"/>
  <c r="B128" i="9" s="1"/>
  <c r="B129" i="9" a="1"/>
  <c r="B129" i="9" s="1"/>
  <c r="B130" i="9" a="1"/>
  <c r="B130" i="9"/>
  <c r="B131" i="9" a="1"/>
  <c r="B131" i="9" s="1"/>
  <c r="B132" i="9" a="1"/>
  <c r="B132" i="9" s="1"/>
  <c r="B133" i="9" a="1"/>
  <c r="B133" i="9" s="1"/>
  <c r="B134" i="9" a="1"/>
  <c r="B134" i="9" s="1"/>
  <c r="B135" i="9" a="1"/>
  <c r="B135" i="9" s="1"/>
  <c r="B136" i="9" a="1"/>
  <c r="B136" i="9" s="1"/>
  <c r="B137" i="9" a="1"/>
  <c r="B137" i="9" s="1"/>
  <c r="B138" i="9" a="1"/>
  <c r="B138" i="9" s="1"/>
  <c r="B139" i="9" a="1"/>
  <c r="B139" i="9" s="1"/>
  <c r="B140" i="9" a="1"/>
  <c r="B140" i="9" s="1"/>
  <c r="B141" i="9" a="1"/>
  <c r="B141" i="9"/>
  <c r="B142" i="9" a="1"/>
  <c r="B142" i="9" s="1"/>
  <c r="B143" i="9" a="1"/>
  <c r="B143" i="9" s="1"/>
  <c r="B144" i="9" a="1"/>
  <c r="B144" i="9" s="1"/>
  <c r="B145" i="9" a="1"/>
  <c r="B145" i="9" s="1"/>
  <c r="B146" i="9" a="1"/>
  <c r="B146" i="9" s="1"/>
  <c r="B147" i="9" a="1"/>
  <c r="B147" i="9" s="1"/>
  <c r="B148" i="9" a="1"/>
  <c r="B148" i="9" s="1"/>
  <c r="B149" i="9" a="1"/>
  <c r="B149" i="9" s="1"/>
  <c r="B150" i="9" a="1"/>
  <c r="B150" i="9" s="1"/>
  <c r="B151" i="9" a="1"/>
  <c r="B151" i="9" s="1"/>
  <c r="B152" i="9" a="1"/>
  <c r="B152" i="9" s="1"/>
  <c r="B153" i="9" a="1"/>
  <c r="B153" i="9" s="1"/>
  <c r="B154" i="9" a="1"/>
  <c r="B154" i="9" s="1"/>
  <c r="B155" i="9" a="1"/>
  <c r="B155" i="9" s="1"/>
  <c r="B156" i="9" a="1"/>
  <c r="B156" i="9" s="1"/>
  <c r="C184" i="22" l="1"/>
  <c r="C185" i="22"/>
  <c r="C186" i="22"/>
  <c r="C187" i="22"/>
  <c r="C188" i="22"/>
  <c r="C189" i="22"/>
  <c r="C190" i="22"/>
  <c r="C191" i="22"/>
  <c r="C192" i="22"/>
  <c r="C193" i="22"/>
  <c r="M3" i="18"/>
  <c r="M4" i="18"/>
  <c r="M5" i="18"/>
  <c r="M6" i="18"/>
  <c r="M7" i="18"/>
  <c r="M8" i="18"/>
  <c r="M9" i="18"/>
  <c r="M10" i="18"/>
  <c r="M11" i="18"/>
  <c r="M12" i="18"/>
  <c r="M13" i="18"/>
  <c r="M14" i="18"/>
  <c r="M15" i="18"/>
  <c r="M16" i="18"/>
  <c r="M17" i="18"/>
  <c r="M18" i="18"/>
  <c r="M19" i="18"/>
  <c r="M20" i="18"/>
  <c r="M21" i="18"/>
  <c r="M22" i="18"/>
  <c r="M23" i="18"/>
  <c r="M24" i="18"/>
  <c r="M25" i="18"/>
  <c r="M26" i="18"/>
  <c r="M27" i="18"/>
  <c r="M28" i="18"/>
  <c r="M29" i="18"/>
  <c r="M30" i="18"/>
  <c r="M31" i="18"/>
  <c r="M32" i="18"/>
  <c r="M33" i="18"/>
  <c r="M34" i="18"/>
  <c r="M35" i="18"/>
  <c r="M36" i="18"/>
  <c r="M37" i="18"/>
  <c r="M38" i="18"/>
  <c r="M39" i="18"/>
  <c r="M40" i="18"/>
  <c r="M41" i="18"/>
  <c r="M42" i="18"/>
  <c r="M43" i="18"/>
  <c r="M44" i="18"/>
  <c r="M45" i="18"/>
  <c r="M46" i="18"/>
  <c r="M47" i="18"/>
  <c r="M48" i="18"/>
  <c r="M49" i="18"/>
  <c r="M50" i="18"/>
  <c r="M51" i="18"/>
  <c r="M52" i="18"/>
  <c r="M53" i="18"/>
  <c r="M54" i="18"/>
  <c r="M55" i="18"/>
  <c r="M56" i="18"/>
  <c r="M57" i="18"/>
  <c r="M58" i="18"/>
  <c r="M59" i="18"/>
  <c r="M60" i="18"/>
  <c r="M61" i="18"/>
  <c r="M62" i="18"/>
  <c r="M63" i="18"/>
  <c r="M64" i="18"/>
  <c r="M65" i="18"/>
  <c r="M66" i="18"/>
  <c r="M67" i="18"/>
  <c r="M68" i="18"/>
  <c r="M69" i="18"/>
  <c r="M70" i="18"/>
  <c r="M71" i="18"/>
  <c r="M72" i="18"/>
  <c r="M73" i="18"/>
  <c r="M74" i="18"/>
  <c r="M75" i="18"/>
  <c r="M76" i="18"/>
  <c r="M77" i="18"/>
  <c r="M78" i="18"/>
  <c r="M79" i="18"/>
  <c r="M80" i="18"/>
  <c r="M81" i="18"/>
  <c r="M82" i="18"/>
  <c r="M83" i="18"/>
  <c r="M84" i="18"/>
  <c r="M85" i="18"/>
  <c r="M86" i="18"/>
  <c r="M87" i="18"/>
  <c r="M88" i="18"/>
  <c r="M89" i="18"/>
  <c r="M90" i="18"/>
  <c r="M91" i="18"/>
  <c r="M92" i="18"/>
  <c r="M93" i="18"/>
  <c r="M94" i="18"/>
  <c r="M95" i="18"/>
  <c r="M96" i="18"/>
  <c r="M97" i="18"/>
  <c r="M98" i="18"/>
  <c r="M99" i="18"/>
  <c r="M100" i="18"/>
  <c r="M101" i="18"/>
  <c r="M102" i="18"/>
  <c r="M103" i="18"/>
  <c r="M104" i="18"/>
  <c r="M105" i="18"/>
  <c r="M106" i="18"/>
  <c r="M107" i="18"/>
  <c r="M108" i="18"/>
  <c r="M109" i="18"/>
  <c r="M110" i="18"/>
  <c r="M111" i="18"/>
  <c r="M112" i="18"/>
  <c r="M113" i="18"/>
  <c r="M114" i="18"/>
  <c r="M115" i="18"/>
  <c r="M116" i="18"/>
  <c r="M117" i="18"/>
  <c r="M118" i="18"/>
  <c r="M119" i="18"/>
  <c r="M120" i="18"/>
  <c r="M121" i="18"/>
  <c r="M122" i="18"/>
  <c r="M123" i="18"/>
  <c r="M124" i="18"/>
  <c r="M125" i="18"/>
  <c r="M126" i="18"/>
  <c r="M127" i="18"/>
  <c r="M128" i="18"/>
  <c r="M129" i="18"/>
  <c r="M130" i="18"/>
  <c r="M131" i="18"/>
  <c r="M132" i="18"/>
  <c r="M133" i="18"/>
  <c r="M134" i="18"/>
  <c r="M135" i="18"/>
  <c r="M136" i="18"/>
  <c r="M137" i="18"/>
  <c r="M138" i="18"/>
  <c r="M139" i="18"/>
  <c r="M140" i="18"/>
  <c r="M141" i="18"/>
  <c r="M142" i="18"/>
  <c r="M143" i="18"/>
  <c r="M144" i="18"/>
  <c r="M145" i="18"/>
  <c r="L3" i="18"/>
  <c r="L4" i="18"/>
  <c r="L5" i="18"/>
  <c r="L6" i="18"/>
  <c r="L7" i="18"/>
  <c r="L8" i="18"/>
  <c r="L9" i="18"/>
  <c r="L10" i="18"/>
  <c r="L11" i="18"/>
  <c r="L12" i="18"/>
  <c r="L13" i="18"/>
  <c r="L14" i="18"/>
  <c r="L15" i="18"/>
  <c r="L16" i="18"/>
  <c r="L17" i="18"/>
  <c r="L18" i="18"/>
  <c r="L19" i="18"/>
  <c r="L20" i="18"/>
  <c r="L21" i="18"/>
  <c r="L22" i="18"/>
  <c r="L23" i="18"/>
  <c r="L24" i="18"/>
  <c r="L25" i="18"/>
  <c r="L26" i="18"/>
  <c r="L27" i="18"/>
  <c r="L28" i="18"/>
  <c r="L29" i="18"/>
  <c r="L30" i="18"/>
  <c r="L31" i="18"/>
  <c r="L32" i="18"/>
  <c r="L33" i="18"/>
  <c r="L34" i="18"/>
  <c r="L35" i="18"/>
  <c r="L36" i="18"/>
  <c r="L37" i="18"/>
  <c r="L38" i="18"/>
  <c r="L39" i="18"/>
  <c r="L40" i="18"/>
  <c r="L41" i="18"/>
  <c r="L42" i="18"/>
  <c r="L43" i="18"/>
  <c r="L44" i="18"/>
  <c r="L45" i="18"/>
  <c r="L46" i="18"/>
  <c r="L47" i="18"/>
  <c r="L48" i="18"/>
  <c r="L49" i="18"/>
  <c r="L50" i="18"/>
  <c r="L51" i="18"/>
  <c r="L52" i="18"/>
  <c r="L53" i="18"/>
  <c r="L54" i="18"/>
  <c r="L55" i="18"/>
  <c r="L56" i="18"/>
  <c r="L57" i="18"/>
  <c r="L58" i="18"/>
  <c r="L59" i="18"/>
  <c r="L60" i="18"/>
  <c r="L61" i="18"/>
  <c r="L62" i="18"/>
  <c r="L63" i="18"/>
  <c r="L64" i="18"/>
  <c r="L65" i="18"/>
  <c r="L66" i="18"/>
  <c r="L67" i="18"/>
  <c r="L68" i="18"/>
  <c r="L69" i="18"/>
  <c r="L70" i="18"/>
  <c r="L71" i="18"/>
  <c r="L72" i="18"/>
  <c r="L73" i="18"/>
  <c r="L74" i="18"/>
  <c r="L75" i="18"/>
  <c r="L76" i="18"/>
  <c r="L77" i="18"/>
  <c r="L78" i="18"/>
  <c r="L79" i="18"/>
  <c r="L80" i="18"/>
  <c r="L81" i="18"/>
  <c r="L82" i="18"/>
  <c r="L83" i="18"/>
  <c r="L84" i="18"/>
  <c r="L85" i="18"/>
  <c r="L86" i="18"/>
  <c r="L87" i="18"/>
  <c r="L88" i="18"/>
  <c r="L89" i="18"/>
  <c r="L90" i="18"/>
  <c r="L91" i="18"/>
  <c r="L92" i="18"/>
  <c r="L93" i="18"/>
  <c r="L94" i="18"/>
  <c r="L95" i="18"/>
  <c r="L96" i="18"/>
  <c r="L97" i="18"/>
  <c r="L98" i="18"/>
  <c r="L99" i="18"/>
  <c r="L100" i="18"/>
  <c r="L101" i="18"/>
  <c r="L102" i="18"/>
  <c r="L103" i="18"/>
  <c r="L104" i="18"/>
  <c r="L105" i="18"/>
  <c r="L106" i="18"/>
  <c r="L107" i="18"/>
  <c r="L108" i="18"/>
  <c r="L109" i="18"/>
  <c r="L110" i="18"/>
  <c r="L111" i="18"/>
  <c r="L112" i="18"/>
  <c r="L113" i="18"/>
  <c r="L114" i="18"/>
  <c r="L115" i="18"/>
  <c r="L116" i="18"/>
  <c r="L117" i="18"/>
  <c r="L118" i="18"/>
  <c r="L119" i="18"/>
  <c r="L120" i="18"/>
  <c r="L121" i="18"/>
  <c r="L122" i="18"/>
  <c r="L123" i="18"/>
  <c r="L124" i="18"/>
  <c r="L125" i="18"/>
  <c r="L126" i="18"/>
  <c r="L127" i="18"/>
  <c r="L128" i="18"/>
  <c r="L129" i="18"/>
  <c r="L130" i="18"/>
  <c r="L131" i="18"/>
  <c r="L132" i="18"/>
  <c r="L133" i="18"/>
  <c r="L134" i="18"/>
  <c r="L135" i="18"/>
  <c r="L136" i="18"/>
  <c r="L137" i="18"/>
  <c r="L138" i="18"/>
  <c r="L139" i="18"/>
  <c r="L140" i="18"/>
  <c r="L141" i="18"/>
  <c r="L142" i="18"/>
  <c r="L143" i="18"/>
  <c r="L144" i="18"/>
  <c r="L145" i="18"/>
  <c r="K3" i="18"/>
  <c r="K4" i="18"/>
  <c r="K5" i="18"/>
  <c r="K6" i="18"/>
  <c r="K7" i="18"/>
  <c r="K8" i="18"/>
  <c r="K9" i="18"/>
  <c r="K10" i="18"/>
  <c r="K11" i="18"/>
  <c r="K12" i="18"/>
  <c r="K13" i="18"/>
  <c r="K14" i="18"/>
  <c r="K15" i="18"/>
  <c r="K16" i="18"/>
  <c r="K17" i="18"/>
  <c r="K18" i="18"/>
  <c r="K19" i="18"/>
  <c r="K20" i="18"/>
  <c r="K21" i="18"/>
  <c r="K22" i="18"/>
  <c r="K23" i="18"/>
  <c r="K24" i="18"/>
  <c r="K25" i="18"/>
  <c r="K26" i="18"/>
  <c r="K27" i="18"/>
  <c r="K28" i="18"/>
  <c r="K29" i="18"/>
  <c r="K30" i="18"/>
  <c r="K31" i="18"/>
  <c r="K32" i="18"/>
  <c r="K33" i="18"/>
  <c r="K34" i="18"/>
  <c r="K35" i="18"/>
  <c r="K36" i="18"/>
  <c r="K37" i="18"/>
  <c r="K38" i="18"/>
  <c r="K39" i="18"/>
  <c r="K40" i="18"/>
  <c r="K41" i="18"/>
  <c r="K42" i="18"/>
  <c r="K43" i="18"/>
  <c r="K44" i="18"/>
  <c r="K45" i="18"/>
  <c r="K46" i="18"/>
  <c r="K47" i="18"/>
  <c r="K48" i="18"/>
  <c r="K49" i="18"/>
  <c r="K50" i="18"/>
  <c r="K51" i="18"/>
  <c r="K52" i="18"/>
  <c r="K53" i="18"/>
  <c r="K54" i="18"/>
  <c r="K55" i="18"/>
  <c r="K56" i="18"/>
  <c r="K57" i="18"/>
  <c r="K58" i="18"/>
  <c r="K59" i="18"/>
  <c r="K60" i="18"/>
  <c r="K61" i="18"/>
  <c r="K62" i="18"/>
  <c r="K63" i="18"/>
  <c r="K64" i="18"/>
  <c r="K65" i="18"/>
  <c r="K66" i="18"/>
  <c r="K67" i="18"/>
  <c r="K68" i="18"/>
  <c r="K69" i="18"/>
  <c r="K70" i="18"/>
  <c r="K71" i="18"/>
  <c r="K72" i="18"/>
  <c r="K73" i="18"/>
  <c r="K74" i="18"/>
  <c r="K75" i="18"/>
  <c r="K76" i="18"/>
  <c r="K77" i="18"/>
  <c r="K78" i="18"/>
  <c r="K79" i="18"/>
  <c r="K80" i="18"/>
  <c r="K81" i="18"/>
  <c r="K82" i="18"/>
  <c r="K83" i="18"/>
  <c r="K84" i="18"/>
  <c r="K85" i="18"/>
  <c r="K86" i="18"/>
  <c r="K87" i="18"/>
  <c r="K88" i="18"/>
  <c r="K89" i="18"/>
  <c r="K90" i="18"/>
  <c r="K91" i="18"/>
  <c r="K92" i="18"/>
  <c r="K93" i="18"/>
  <c r="K94" i="18"/>
  <c r="K95" i="18"/>
  <c r="K96" i="18"/>
  <c r="K97" i="18"/>
  <c r="K98" i="18"/>
  <c r="K99" i="18"/>
  <c r="K100" i="18"/>
  <c r="K101" i="18"/>
  <c r="K102" i="18"/>
  <c r="K103" i="18"/>
  <c r="K104" i="18"/>
  <c r="K105" i="18"/>
  <c r="K106" i="18"/>
  <c r="K107" i="18"/>
  <c r="K108" i="18"/>
  <c r="K109" i="18"/>
  <c r="K110" i="18"/>
  <c r="K111" i="18"/>
  <c r="K112" i="18"/>
  <c r="K113" i="18"/>
  <c r="K114" i="18"/>
  <c r="K115" i="18"/>
  <c r="K116" i="18"/>
  <c r="K117" i="18"/>
  <c r="K118" i="18"/>
  <c r="K119" i="18"/>
  <c r="K120" i="18"/>
  <c r="K121" i="18"/>
  <c r="K122" i="18"/>
  <c r="K123" i="18"/>
  <c r="K124" i="18"/>
  <c r="K125" i="18"/>
  <c r="K126" i="18"/>
  <c r="K127" i="18"/>
  <c r="K128" i="18"/>
  <c r="K129" i="18"/>
  <c r="K130" i="18"/>
  <c r="K131" i="18"/>
  <c r="K132" i="18"/>
  <c r="K133" i="18"/>
  <c r="K134" i="18"/>
  <c r="K135" i="18"/>
  <c r="K136" i="18"/>
  <c r="K137" i="18"/>
  <c r="K138" i="18"/>
  <c r="K139" i="18"/>
  <c r="K140" i="18"/>
  <c r="K141" i="18"/>
  <c r="K142" i="18"/>
  <c r="K143" i="18"/>
  <c r="K144" i="18"/>
  <c r="K145" i="18"/>
  <c r="J3" i="18"/>
  <c r="J4" i="18"/>
  <c r="J5" i="18"/>
  <c r="J6" i="18"/>
  <c r="J7" i="18"/>
  <c r="J8" i="18"/>
  <c r="J9" i="18"/>
  <c r="J10" i="18"/>
  <c r="J11" i="18"/>
  <c r="J12" i="18"/>
  <c r="J13" i="18"/>
  <c r="J14" i="18"/>
  <c r="J15" i="18"/>
  <c r="J16" i="18"/>
  <c r="J17" i="18"/>
  <c r="J18" i="18"/>
  <c r="J19" i="18"/>
  <c r="J20" i="18"/>
  <c r="J21" i="18"/>
  <c r="J22" i="18"/>
  <c r="J23" i="18"/>
  <c r="J24" i="18"/>
  <c r="J25" i="18"/>
  <c r="J26" i="18"/>
  <c r="J27" i="18"/>
  <c r="J28" i="18"/>
  <c r="J29" i="18"/>
  <c r="J30" i="18"/>
  <c r="J31" i="18"/>
  <c r="J32" i="18"/>
  <c r="J33" i="18"/>
  <c r="J34" i="18"/>
  <c r="J35" i="18"/>
  <c r="J36" i="18"/>
  <c r="J37" i="18"/>
  <c r="J38" i="18"/>
  <c r="J39" i="18"/>
  <c r="J40" i="18"/>
  <c r="J41" i="18"/>
  <c r="J42" i="18"/>
  <c r="J43" i="18"/>
  <c r="J44" i="18"/>
  <c r="J45" i="18"/>
  <c r="J46" i="18"/>
  <c r="J47" i="18"/>
  <c r="J48" i="18"/>
  <c r="J49" i="18"/>
  <c r="J50" i="18"/>
  <c r="J51" i="18"/>
  <c r="J52" i="18"/>
  <c r="J53" i="18"/>
  <c r="J54" i="18"/>
  <c r="J55" i="18"/>
  <c r="J56" i="18"/>
  <c r="J57" i="18"/>
  <c r="J58" i="18"/>
  <c r="J59" i="18"/>
  <c r="J60" i="18"/>
  <c r="J61" i="18"/>
  <c r="J62" i="18"/>
  <c r="J63" i="18"/>
  <c r="J64" i="18"/>
  <c r="J65" i="18"/>
  <c r="J66" i="18"/>
  <c r="J67" i="18"/>
  <c r="J68" i="18"/>
  <c r="J69" i="18"/>
  <c r="J70" i="18"/>
  <c r="J71" i="18"/>
  <c r="J72" i="18"/>
  <c r="J73" i="18"/>
  <c r="J74" i="18"/>
  <c r="J75" i="18"/>
  <c r="J76" i="18"/>
  <c r="J77" i="18"/>
  <c r="J78" i="18"/>
  <c r="J79" i="18"/>
  <c r="J80" i="18"/>
  <c r="J81" i="18"/>
  <c r="J82" i="18"/>
  <c r="J83" i="18"/>
  <c r="J84" i="18"/>
  <c r="J85" i="18"/>
  <c r="J86" i="18"/>
  <c r="J87" i="18"/>
  <c r="J88" i="18"/>
  <c r="J89" i="18"/>
  <c r="J90" i="18"/>
  <c r="J91" i="18"/>
  <c r="J92" i="18"/>
  <c r="J93" i="18"/>
  <c r="J94" i="18"/>
  <c r="J95" i="18"/>
  <c r="J96" i="18"/>
  <c r="J97" i="18"/>
  <c r="J98" i="18"/>
  <c r="J99" i="18"/>
  <c r="J100" i="18"/>
  <c r="J101" i="18"/>
  <c r="J102" i="18"/>
  <c r="J103" i="18"/>
  <c r="J104" i="18"/>
  <c r="J105" i="18"/>
  <c r="J106" i="18"/>
  <c r="J107" i="18"/>
  <c r="J108" i="18"/>
  <c r="J109" i="18"/>
  <c r="J110" i="18"/>
  <c r="J111" i="18"/>
  <c r="J112" i="18"/>
  <c r="J113" i="18"/>
  <c r="J114" i="18"/>
  <c r="J115" i="18"/>
  <c r="J116" i="18"/>
  <c r="J117" i="18"/>
  <c r="J118" i="18"/>
  <c r="J119" i="18"/>
  <c r="J120" i="18"/>
  <c r="J121" i="18"/>
  <c r="J122" i="18"/>
  <c r="J123" i="18"/>
  <c r="J124" i="18"/>
  <c r="J125" i="18"/>
  <c r="J126" i="18"/>
  <c r="J127" i="18"/>
  <c r="J128" i="18"/>
  <c r="J129" i="18"/>
  <c r="J130" i="18"/>
  <c r="J131" i="18"/>
  <c r="J132" i="18"/>
  <c r="J133" i="18"/>
  <c r="J134" i="18"/>
  <c r="J135" i="18"/>
  <c r="J136" i="18"/>
  <c r="J137" i="18"/>
  <c r="J138" i="18"/>
  <c r="J139" i="18"/>
  <c r="J140" i="18"/>
  <c r="J141" i="18"/>
  <c r="J142" i="18"/>
  <c r="J143" i="18"/>
  <c r="J144" i="18"/>
  <c r="J145" i="18"/>
  <c r="I3" i="18"/>
  <c r="I4" i="18"/>
  <c r="I5" i="18"/>
  <c r="I6" i="18"/>
  <c r="I7" i="18"/>
  <c r="I8" i="18"/>
  <c r="I9" i="18"/>
  <c r="I10" i="18"/>
  <c r="I11" i="18"/>
  <c r="I12" i="18"/>
  <c r="I13" i="18"/>
  <c r="I14" i="18"/>
  <c r="I15" i="18"/>
  <c r="I16" i="18"/>
  <c r="I17" i="18"/>
  <c r="I18" i="18"/>
  <c r="I19" i="18"/>
  <c r="I20" i="18"/>
  <c r="I21" i="18"/>
  <c r="I22" i="18"/>
  <c r="I23" i="18"/>
  <c r="I24" i="18"/>
  <c r="I25" i="18"/>
  <c r="I26" i="18"/>
  <c r="I27" i="18"/>
  <c r="I28" i="18"/>
  <c r="I29" i="18"/>
  <c r="I30" i="18"/>
  <c r="I31" i="18"/>
  <c r="I32" i="18"/>
  <c r="I33" i="18"/>
  <c r="I34" i="18"/>
  <c r="I35" i="18"/>
  <c r="I36" i="18"/>
  <c r="I37" i="18"/>
  <c r="I38" i="18"/>
  <c r="I39" i="18"/>
  <c r="I40" i="18"/>
  <c r="I41" i="18"/>
  <c r="I42" i="18"/>
  <c r="I43" i="18"/>
  <c r="I44" i="18"/>
  <c r="I45" i="18"/>
  <c r="I46" i="18"/>
  <c r="I47" i="18"/>
  <c r="I48" i="18"/>
  <c r="I49" i="18"/>
  <c r="I50" i="18"/>
  <c r="I51" i="18"/>
  <c r="I52" i="18"/>
  <c r="I53" i="18"/>
  <c r="I54" i="18"/>
  <c r="I55" i="18"/>
  <c r="I56" i="18"/>
  <c r="I57" i="18"/>
  <c r="I58" i="18"/>
  <c r="I59" i="18"/>
  <c r="I60" i="18"/>
  <c r="I61" i="18"/>
  <c r="I62" i="18"/>
  <c r="I63" i="18"/>
  <c r="I64" i="18"/>
  <c r="I65" i="18"/>
  <c r="I66" i="18"/>
  <c r="I67" i="18"/>
  <c r="I68" i="18"/>
  <c r="I69" i="18"/>
  <c r="I70" i="18"/>
  <c r="I71" i="18"/>
  <c r="I72" i="18"/>
  <c r="I73" i="18"/>
  <c r="I74" i="18"/>
  <c r="I75" i="18"/>
  <c r="I76" i="18"/>
  <c r="I77" i="18"/>
  <c r="I78" i="18"/>
  <c r="I79" i="18"/>
  <c r="I80" i="18"/>
  <c r="I81" i="18"/>
  <c r="I82" i="18"/>
  <c r="I83" i="18"/>
  <c r="I84" i="18"/>
  <c r="I85" i="18"/>
  <c r="I86" i="18"/>
  <c r="I87" i="18"/>
  <c r="I88" i="18"/>
  <c r="I89" i="18"/>
  <c r="I90" i="18"/>
  <c r="I91" i="18"/>
  <c r="I92" i="18"/>
  <c r="I93" i="18"/>
  <c r="I94" i="18"/>
  <c r="I95" i="18"/>
  <c r="I96" i="18"/>
  <c r="I97" i="18"/>
  <c r="I98" i="18"/>
  <c r="I99" i="18"/>
  <c r="I100" i="18"/>
  <c r="I101" i="18"/>
  <c r="I102" i="18"/>
  <c r="I103" i="18"/>
  <c r="I104" i="18"/>
  <c r="I105" i="18"/>
  <c r="I106" i="18"/>
  <c r="I107" i="18"/>
  <c r="I108" i="18"/>
  <c r="I109" i="18"/>
  <c r="I110" i="18"/>
  <c r="I111" i="18"/>
  <c r="I112" i="18"/>
  <c r="I113" i="18"/>
  <c r="I114" i="18"/>
  <c r="I115" i="18"/>
  <c r="I116" i="18"/>
  <c r="I117" i="18"/>
  <c r="I118" i="18"/>
  <c r="I119" i="18"/>
  <c r="I120" i="18"/>
  <c r="I121" i="18"/>
  <c r="I122" i="18"/>
  <c r="I123" i="18"/>
  <c r="I124" i="18"/>
  <c r="I125" i="18"/>
  <c r="I126" i="18"/>
  <c r="I127" i="18"/>
  <c r="I128" i="18"/>
  <c r="I129" i="18"/>
  <c r="I130" i="18"/>
  <c r="I131" i="18"/>
  <c r="I132" i="18"/>
  <c r="I133" i="18"/>
  <c r="I134" i="18"/>
  <c r="I135" i="18"/>
  <c r="I136" i="18"/>
  <c r="I137" i="18"/>
  <c r="I138" i="18"/>
  <c r="I139" i="18"/>
  <c r="I140" i="18"/>
  <c r="I141" i="18"/>
  <c r="I142" i="18"/>
  <c r="I143" i="18"/>
  <c r="I144" i="18"/>
  <c r="I145" i="18"/>
  <c r="H3" i="18"/>
  <c r="H4" i="18"/>
  <c r="H5" i="18"/>
  <c r="H6" i="18"/>
  <c r="H7" i="18"/>
  <c r="H8" i="18"/>
  <c r="H9" i="18"/>
  <c r="H10" i="18"/>
  <c r="H11" i="18"/>
  <c r="H12" i="18"/>
  <c r="H13" i="18"/>
  <c r="H14" i="18"/>
  <c r="H15" i="18"/>
  <c r="H16" i="18"/>
  <c r="H17" i="18"/>
  <c r="H18" i="18"/>
  <c r="H19" i="18"/>
  <c r="H20" i="18"/>
  <c r="H21" i="18"/>
  <c r="H22" i="18"/>
  <c r="H23" i="18"/>
  <c r="H24" i="18"/>
  <c r="H25" i="18"/>
  <c r="H26" i="18"/>
  <c r="H27" i="18"/>
  <c r="H28" i="18"/>
  <c r="H29" i="18"/>
  <c r="H30" i="18"/>
  <c r="H31" i="18"/>
  <c r="H32" i="18"/>
  <c r="H33" i="18"/>
  <c r="H34" i="18"/>
  <c r="H35" i="18"/>
  <c r="H36" i="18"/>
  <c r="H37" i="18"/>
  <c r="H38" i="18"/>
  <c r="H39" i="18"/>
  <c r="H40" i="18"/>
  <c r="H41" i="18"/>
  <c r="H42" i="18"/>
  <c r="H43" i="18"/>
  <c r="H44" i="18"/>
  <c r="H45" i="18"/>
  <c r="H46" i="18"/>
  <c r="H47" i="18"/>
  <c r="H48" i="18"/>
  <c r="H49" i="18"/>
  <c r="H50" i="18"/>
  <c r="H51" i="18"/>
  <c r="H52" i="18"/>
  <c r="H53" i="18"/>
  <c r="H54" i="18"/>
  <c r="H55" i="18"/>
  <c r="H56" i="18"/>
  <c r="H57" i="18"/>
  <c r="H58" i="18"/>
  <c r="H59" i="18"/>
  <c r="H60" i="18"/>
  <c r="H61" i="18"/>
  <c r="H62" i="18"/>
  <c r="H63" i="18"/>
  <c r="H64" i="18"/>
  <c r="H65" i="18"/>
  <c r="H66" i="18"/>
  <c r="H67" i="18"/>
  <c r="H68" i="18"/>
  <c r="H69" i="18"/>
  <c r="H70" i="18"/>
  <c r="H71" i="18"/>
  <c r="H72" i="18"/>
  <c r="H73" i="18"/>
  <c r="H74" i="18"/>
  <c r="H75" i="18"/>
  <c r="H76" i="18"/>
  <c r="H77" i="18"/>
  <c r="H78" i="18"/>
  <c r="H79" i="18"/>
  <c r="H80" i="18"/>
  <c r="H81" i="18"/>
  <c r="H82" i="18"/>
  <c r="H83" i="18"/>
  <c r="H84" i="18"/>
  <c r="H85" i="18"/>
  <c r="H86" i="18"/>
  <c r="H87" i="18"/>
  <c r="H88" i="18"/>
  <c r="H89" i="18"/>
  <c r="H90" i="18"/>
  <c r="H91" i="18"/>
  <c r="H92" i="18"/>
  <c r="H93" i="18"/>
  <c r="H94" i="18"/>
  <c r="H95" i="18"/>
  <c r="H96" i="18"/>
  <c r="H97" i="18"/>
  <c r="H98" i="18"/>
  <c r="H99" i="18"/>
  <c r="H100" i="18"/>
  <c r="H101" i="18"/>
  <c r="H102" i="18"/>
  <c r="H103" i="18"/>
  <c r="H104" i="18"/>
  <c r="H105" i="18"/>
  <c r="H106" i="18"/>
  <c r="H107" i="18"/>
  <c r="H108" i="18"/>
  <c r="H109" i="18"/>
  <c r="H110" i="18"/>
  <c r="H111" i="18"/>
  <c r="H112" i="18"/>
  <c r="H113" i="18"/>
  <c r="H114" i="18"/>
  <c r="H115" i="18"/>
  <c r="H116" i="18"/>
  <c r="H117" i="18"/>
  <c r="H118" i="18"/>
  <c r="H119" i="18"/>
  <c r="H120" i="18"/>
  <c r="H121" i="18"/>
  <c r="H122" i="18"/>
  <c r="H123" i="18"/>
  <c r="H124" i="18"/>
  <c r="H125" i="18"/>
  <c r="H126" i="18"/>
  <c r="H127" i="18"/>
  <c r="H128" i="18"/>
  <c r="H129" i="18"/>
  <c r="H130" i="18"/>
  <c r="H131" i="18"/>
  <c r="H132" i="18"/>
  <c r="H133" i="18"/>
  <c r="H134" i="18"/>
  <c r="H135" i="18"/>
  <c r="H136" i="18"/>
  <c r="H137" i="18"/>
  <c r="H138" i="18"/>
  <c r="H139" i="18"/>
  <c r="H140" i="18"/>
  <c r="H141" i="18"/>
  <c r="H142" i="18"/>
  <c r="H143" i="18"/>
  <c r="H144" i="18"/>
  <c r="H145" i="18"/>
  <c r="G3" i="18"/>
  <c r="G4" i="18"/>
  <c r="G5" i="18"/>
  <c r="G6" i="18"/>
  <c r="G7" i="18"/>
  <c r="G8" i="18"/>
  <c r="G9" i="18"/>
  <c r="G10" i="18"/>
  <c r="G11" i="18"/>
  <c r="G12" i="18"/>
  <c r="G13" i="18"/>
  <c r="G14" i="18"/>
  <c r="G15" i="18"/>
  <c r="G16" i="18"/>
  <c r="G17" i="18"/>
  <c r="G18" i="18"/>
  <c r="G19" i="18"/>
  <c r="G20" i="18"/>
  <c r="G21" i="18"/>
  <c r="G22" i="18"/>
  <c r="G23" i="18"/>
  <c r="G24" i="18"/>
  <c r="G25" i="18"/>
  <c r="G26" i="18"/>
  <c r="G27" i="18"/>
  <c r="G28" i="18"/>
  <c r="G29" i="18"/>
  <c r="G30" i="18"/>
  <c r="G31" i="18"/>
  <c r="G32" i="18"/>
  <c r="G33" i="18"/>
  <c r="G34" i="18"/>
  <c r="G35" i="18"/>
  <c r="G36" i="18"/>
  <c r="G37" i="18"/>
  <c r="G38" i="18"/>
  <c r="G39" i="18"/>
  <c r="G40" i="18"/>
  <c r="G41" i="18"/>
  <c r="G42" i="18"/>
  <c r="G43" i="18"/>
  <c r="G44" i="18"/>
  <c r="G45" i="18"/>
  <c r="G46" i="18"/>
  <c r="G47" i="18"/>
  <c r="G48" i="18"/>
  <c r="G49" i="18"/>
  <c r="G50" i="18"/>
  <c r="G51" i="18"/>
  <c r="G52" i="18"/>
  <c r="G53" i="18"/>
  <c r="G54" i="18"/>
  <c r="G55" i="18"/>
  <c r="G56" i="18"/>
  <c r="G57" i="18"/>
  <c r="G58" i="18"/>
  <c r="G59" i="18"/>
  <c r="G60" i="18"/>
  <c r="G61" i="18"/>
  <c r="G62" i="18"/>
  <c r="G63" i="18"/>
  <c r="G64" i="18"/>
  <c r="G65" i="18"/>
  <c r="G66" i="18"/>
  <c r="G67" i="18"/>
  <c r="G68" i="18"/>
  <c r="G69" i="18"/>
  <c r="G70" i="18"/>
  <c r="G71" i="18"/>
  <c r="G72" i="18"/>
  <c r="G73" i="18"/>
  <c r="G74" i="18"/>
  <c r="G75" i="18"/>
  <c r="G76" i="18"/>
  <c r="G77" i="18"/>
  <c r="G78" i="18"/>
  <c r="G79" i="18"/>
  <c r="G80" i="18"/>
  <c r="G81" i="18"/>
  <c r="G82" i="18"/>
  <c r="G83" i="18"/>
  <c r="G84" i="18"/>
  <c r="G85" i="18"/>
  <c r="G86" i="18"/>
  <c r="G87" i="18"/>
  <c r="G88" i="18"/>
  <c r="G89" i="18"/>
  <c r="G90" i="18"/>
  <c r="G91" i="18"/>
  <c r="G92" i="18"/>
  <c r="G93" i="18"/>
  <c r="G94" i="18"/>
  <c r="G95" i="18"/>
  <c r="G96" i="18"/>
  <c r="G97" i="18"/>
  <c r="G98" i="18"/>
  <c r="G99" i="18"/>
  <c r="G100" i="18"/>
  <c r="G101" i="18"/>
  <c r="G102" i="18"/>
  <c r="G103" i="18"/>
  <c r="G104" i="18"/>
  <c r="G105" i="18"/>
  <c r="G106" i="18"/>
  <c r="G107" i="18"/>
  <c r="G108" i="18"/>
  <c r="G109" i="18"/>
  <c r="G110" i="18"/>
  <c r="G111" i="18"/>
  <c r="G112" i="18"/>
  <c r="G113" i="18"/>
  <c r="G114" i="18"/>
  <c r="G115" i="18"/>
  <c r="G116" i="18"/>
  <c r="G117" i="18"/>
  <c r="G118" i="18"/>
  <c r="G119" i="18"/>
  <c r="G120" i="18"/>
  <c r="G121" i="18"/>
  <c r="G122" i="18"/>
  <c r="G123" i="18"/>
  <c r="G124" i="18"/>
  <c r="G125" i="18"/>
  <c r="G126" i="18"/>
  <c r="G127" i="18"/>
  <c r="G128" i="18"/>
  <c r="G129" i="18"/>
  <c r="G130" i="18"/>
  <c r="G131" i="18"/>
  <c r="G132" i="18"/>
  <c r="G133" i="18"/>
  <c r="G134" i="18"/>
  <c r="G135" i="18"/>
  <c r="G136" i="18"/>
  <c r="G137" i="18"/>
  <c r="G138" i="18"/>
  <c r="G139" i="18"/>
  <c r="G140" i="18"/>
  <c r="G141" i="18"/>
  <c r="G142" i="18"/>
  <c r="G143" i="18"/>
  <c r="G144" i="18"/>
  <c r="G145" i="18"/>
  <c r="F3" i="18"/>
  <c r="F4" i="18"/>
  <c r="F5" i="18"/>
  <c r="F6" i="18"/>
  <c r="F7" i="18"/>
  <c r="F8" i="18"/>
  <c r="F9" i="18"/>
  <c r="F10" i="18"/>
  <c r="F11" i="18"/>
  <c r="F12" i="18"/>
  <c r="F13" i="18"/>
  <c r="F14" i="18"/>
  <c r="F15" i="18"/>
  <c r="F16" i="18"/>
  <c r="F17" i="18"/>
  <c r="F18" i="18"/>
  <c r="F19" i="18"/>
  <c r="F20" i="18"/>
  <c r="F21" i="18"/>
  <c r="F22" i="18"/>
  <c r="F23" i="18"/>
  <c r="F24" i="18"/>
  <c r="F25" i="18"/>
  <c r="F26" i="18"/>
  <c r="F27" i="18"/>
  <c r="F28" i="18"/>
  <c r="F29" i="18"/>
  <c r="F30" i="18"/>
  <c r="F31" i="18"/>
  <c r="F32" i="18"/>
  <c r="F33" i="18"/>
  <c r="F34" i="18"/>
  <c r="F35" i="18"/>
  <c r="F36" i="18"/>
  <c r="F37" i="18"/>
  <c r="F38" i="18"/>
  <c r="F39" i="18"/>
  <c r="F40" i="18"/>
  <c r="F41" i="18"/>
  <c r="F42" i="18"/>
  <c r="F43" i="18"/>
  <c r="F44" i="18"/>
  <c r="F45" i="18"/>
  <c r="F46" i="18"/>
  <c r="F47" i="18"/>
  <c r="F48" i="18"/>
  <c r="F49" i="18"/>
  <c r="F50" i="18"/>
  <c r="F51" i="18"/>
  <c r="F52" i="18"/>
  <c r="F53" i="18"/>
  <c r="F54" i="18"/>
  <c r="F55" i="18"/>
  <c r="F56" i="18"/>
  <c r="F57" i="18"/>
  <c r="F58" i="18"/>
  <c r="F59" i="18"/>
  <c r="F60" i="18"/>
  <c r="F61" i="18"/>
  <c r="F62" i="18"/>
  <c r="F63" i="18"/>
  <c r="F64" i="18"/>
  <c r="F65" i="18"/>
  <c r="F66" i="18"/>
  <c r="F67" i="18"/>
  <c r="F68" i="18"/>
  <c r="F69" i="18"/>
  <c r="F70" i="18"/>
  <c r="F71" i="18"/>
  <c r="F72" i="18"/>
  <c r="F73" i="18"/>
  <c r="F74" i="18"/>
  <c r="F75" i="18"/>
  <c r="F76" i="18"/>
  <c r="F77" i="18"/>
  <c r="F78" i="18"/>
  <c r="F79" i="18"/>
  <c r="F80" i="18"/>
  <c r="F81" i="18"/>
  <c r="F82" i="18"/>
  <c r="F83" i="18"/>
  <c r="F84" i="18"/>
  <c r="F85" i="18"/>
  <c r="F86" i="18"/>
  <c r="F87" i="18"/>
  <c r="F88" i="18"/>
  <c r="F89" i="18"/>
  <c r="F90" i="18"/>
  <c r="F91" i="18"/>
  <c r="F92" i="18"/>
  <c r="F93" i="18"/>
  <c r="F94" i="18"/>
  <c r="F95" i="18"/>
  <c r="F96" i="18"/>
  <c r="F97" i="18"/>
  <c r="F98" i="18"/>
  <c r="F99" i="18"/>
  <c r="F100" i="18"/>
  <c r="F101" i="18"/>
  <c r="F102" i="18"/>
  <c r="F103" i="18"/>
  <c r="F104" i="18"/>
  <c r="F105" i="18"/>
  <c r="F106" i="18"/>
  <c r="F107" i="18"/>
  <c r="F108" i="18"/>
  <c r="F109" i="18"/>
  <c r="F110" i="18"/>
  <c r="F111" i="18"/>
  <c r="F112" i="18"/>
  <c r="F113" i="18"/>
  <c r="F114" i="18"/>
  <c r="F115" i="18"/>
  <c r="F116" i="18"/>
  <c r="F117" i="18"/>
  <c r="F118" i="18"/>
  <c r="F119" i="18"/>
  <c r="F120" i="18"/>
  <c r="F121" i="18"/>
  <c r="F122" i="18"/>
  <c r="F123" i="18"/>
  <c r="F124" i="18"/>
  <c r="F125" i="18"/>
  <c r="F126" i="18"/>
  <c r="F127" i="18"/>
  <c r="F128" i="18"/>
  <c r="F129" i="18"/>
  <c r="F130" i="18"/>
  <c r="F131" i="18"/>
  <c r="F132" i="18"/>
  <c r="F133" i="18"/>
  <c r="F134" i="18"/>
  <c r="F135" i="18"/>
  <c r="F136" i="18"/>
  <c r="F137" i="18"/>
  <c r="F138" i="18"/>
  <c r="F139" i="18"/>
  <c r="F140" i="18"/>
  <c r="F141" i="18"/>
  <c r="F142" i="18"/>
  <c r="F143" i="18"/>
  <c r="F144" i="18"/>
  <c r="F145" i="18"/>
  <c r="F2" i="18"/>
  <c r="G2" i="18"/>
  <c r="H2" i="18"/>
  <c r="I2" i="18"/>
  <c r="J2" i="18"/>
  <c r="K2" i="18"/>
  <c r="L2" i="18"/>
  <c r="M2" i="18"/>
  <c r="E3" i="18"/>
  <c r="E4" i="18"/>
  <c r="E5" i="18"/>
  <c r="E6" i="18"/>
  <c r="E7" i="18"/>
  <c r="E8" i="18"/>
  <c r="E9" i="18"/>
  <c r="E10" i="18"/>
  <c r="E11" i="18"/>
  <c r="E12" i="18"/>
  <c r="E13" i="18"/>
  <c r="E14" i="18"/>
  <c r="E15" i="18"/>
  <c r="E16" i="18"/>
  <c r="E17" i="18"/>
  <c r="E18" i="18"/>
  <c r="E19" i="18"/>
  <c r="E20" i="18"/>
  <c r="E21" i="18"/>
  <c r="E22" i="18"/>
  <c r="E23" i="18"/>
  <c r="E24" i="18"/>
  <c r="E25" i="18"/>
  <c r="E26" i="18"/>
  <c r="E27" i="18"/>
  <c r="E28" i="18"/>
  <c r="E29" i="18"/>
  <c r="E30" i="18"/>
  <c r="E31" i="18"/>
  <c r="E32" i="18"/>
  <c r="E33" i="18"/>
  <c r="E34" i="18"/>
  <c r="E35" i="18"/>
  <c r="E36" i="18"/>
  <c r="E37" i="18"/>
  <c r="E38" i="18"/>
  <c r="E39" i="18"/>
  <c r="E40" i="18"/>
  <c r="E41" i="18"/>
  <c r="E42" i="18"/>
  <c r="E43" i="18"/>
  <c r="E44" i="18"/>
  <c r="E45" i="18"/>
  <c r="E46" i="18"/>
  <c r="E47" i="18"/>
  <c r="E48" i="18"/>
  <c r="E49" i="18"/>
  <c r="E50" i="18"/>
  <c r="E51" i="18"/>
  <c r="E52" i="18"/>
  <c r="E53" i="18"/>
  <c r="E54" i="18"/>
  <c r="E55" i="18"/>
  <c r="E56" i="18"/>
  <c r="E57" i="18"/>
  <c r="E58" i="18"/>
  <c r="E59" i="18"/>
  <c r="E60" i="18"/>
  <c r="E61" i="18"/>
  <c r="E62" i="18"/>
  <c r="E63" i="18"/>
  <c r="E64" i="18"/>
  <c r="E65" i="18"/>
  <c r="E66" i="18"/>
  <c r="E67" i="18"/>
  <c r="E68" i="18"/>
  <c r="E69" i="18"/>
  <c r="E70" i="18"/>
  <c r="E71" i="18"/>
  <c r="E72" i="18"/>
  <c r="E73" i="18"/>
  <c r="E74" i="18"/>
  <c r="E75" i="18"/>
  <c r="E76" i="18"/>
  <c r="E77" i="18"/>
  <c r="E78" i="18"/>
  <c r="E79" i="18"/>
  <c r="E80" i="18"/>
  <c r="E81" i="18"/>
  <c r="E82" i="18"/>
  <c r="E83" i="18"/>
  <c r="E84" i="18"/>
  <c r="E85" i="18"/>
  <c r="E86" i="18"/>
  <c r="E87" i="18"/>
  <c r="E88" i="18"/>
  <c r="E89" i="18"/>
  <c r="E90" i="18"/>
  <c r="E91" i="18"/>
  <c r="E92" i="18"/>
  <c r="E93" i="18"/>
  <c r="E94" i="18"/>
  <c r="E95" i="18"/>
  <c r="E96" i="18"/>
  <c r="E97" i="18"/>
  <c r="E98" i="18"/>
  <c r="E99" i="18"/>
  <c r="E100" i="18"/>
  <c r="E101" i="18"/>
  <c r="E102" i="18"/>
  <c r="E103" i="18"/>
  <c r="E104" i="18"/>
  <c r="E105" i="18"/>
  <c r="E106" i="18"/>
  <c r="E107" i="18"/>
  <c r="E108" i="18"/>
  <c r="E109" i="18"/>
  <c r="E110" i="18"/>
  <c r="E111" i="18"/>
  <c r="E112" i="18"/>
  <c r="E113" i="18"/>
  <c r="E114" i="18"/>
  <c r="E115" i="18"/>
  <c r="E116" i="18"/>
  <c r="E117" i="18"/>
  <c r="E118" i="18"/>
  <c r="E119" i="18"/>
  <c r="E120" i="18"/>
  <c r="E121" i="18"/>
  <c r="E122" i="18"/>
  <c r="E123" i="18"/>
  <c r="E124" i="18"/>
  <c r="E125" i="18"/>
  <c r="E126" i="18"/>
  <c r="E127" i="18"/>
  <c r="E128" i="18"/>
  <c r="E129" i="18"/>
  <c r="E130" i="18"/>
  <c r="E131" i="18"/>
  <c r="E132" i="18"/>
  <c r="E133" i="18"/>
  <c r="E134" i="18"/>
  <c r="E135" i="18"/>
  <c r="E136" i="18"/>
  <c r="E137" i="18"/>
  <c r="E138" i="18"/>
  <c r="E139" i="18"/>
  <c r="E140" i="18"/>
  <c r="E141" i="18"/>
  <c r="E142" i="18"/>
  <c r="E143" i="18"/>
  <c r="E144" i="18"/>
  <c r="E145" i="18"/>
  <c r="E2" i="18"/>
  <c r="D2" i="18"/>
  <c r="D3" i="18"/>
  <c r="D4" i="18"/>
  <c r="D5" i="18"/>
  <c r="D6" i="18"/>
  <c r="D7" i="18"/>
  <c r="D8" i="18"/>
  <c r="D9" i="18"/>
  <c r="D10" i="18"/>
  <c r="D11" i="18"/>
  <c r="D12" i="18"/>
  <c r="D13" i="18"/>
  <c r="D14" i="18"/>
  <c r="D15" i="18"/>
  <c r="D16" i="18"/>
  <c r="D17" i="18"/>
  <c r="D18" i="18"/>
  <c r="D19" i="18"/>
  <c r="D20" i="18"/>
  <c r="D21" i="18"/>
  <c r="D22" i="18"/>
  <c r="D23" i="18"/>
  <c r="D24" i="18"/>
  <c r="D25" i="18"/>
  <c r="D26" i="18"/>
  <c r="D27" i="18"/>
  <c r="D28" i="18"/>
  <c r="D29" i="18"/>
  <c r="D30" i="18"/>
  <c r="D31" i="18"/>
  <c r="D32" i="18"/>
  <c r="D33" i="18"/>
  <c r="D34" i="18"/>
  <c r="D35" i="18"/>
  <c r="D36" i="18"/>
  <c r="D37" i="18"/>
  <c r="D38" i="18"/>
  <c r="D39" i="18"/>
  <c r="D40" i="18"/>
  <c r="D41" i="18"/>
  <c r="D42" i="18"/>
  <c r="D43" i="18"/>
  <c r="D44" i="18"/>
  <c r="D45" i="18"/>
  <c r="D46" i="18"/>
  <c r="D47" i="18"/>
  <c r="D48" i="18"/>
  <c r="D49" i="18"/>
  <c r="D50" i="18"/>
  <c r="D51" i="18"/>
  <c r="D52" i="18"/>
  <c r="D53" i="18"/>
  <c r="D54" i="18"/>
  <c r="D55" i="18"/>
  <c r="D56" i="18"/>
  <c r="D57" i="18"/>
  <c r="D58" i="18"/>
  <c r="D59" i="18"/>
  <c r="D60" i="18"/>
  <c r="D61" i="18"/>
  <c r="D62" i="18"/>
  <c r="D63" i="18"/>
  <c r="D64" i="18"/>
  <c r="D65" i="18"/>
  <c r="D66" i="18"/>
  <c r="D67" i="18"/>
  <c r="D68" i="18"/>
  <c r="D69" i="18"/>
  <c r="D70" i="18"/>
  <c r="D71" i="18"/>
  <c r="D72" i="18"/>
  <c r="D73" i="18"/>
  <c r="D74" i="18"/>
  <c r="D75" i="18"/>
  <c r="D76" i="18"/>
  <c r="D77" i="18"/>
  <c r="D78" i="18"/>
  <c r="D79" i="18"/>
  <c r="D80" i="18"/>
  <c r="D81" i="18"/>
  <c r="D82" i="18"/>
  <c r="D83" i="18"/>
  <c r="D84" i="18"/>
  <c r="D85" i="18"/>
  <c r="D86" i="18"/>
  <c r="D87" i="18"/>
  <c r="D88" i="18"/>
  <c r="D89" i="18"/>
  <c r="D90" i="18"/>
  <c r="D91" i="18"/>
  <c r="D92" i="18"/>
  <c r="D93" i="18"/>
  <c r="D94" i="18"/>
  <c r="D95" i="18"/>
  <c r="D96" i="18"/>
  <c r="D97" i="18"/>
  <c r="D98" i="18"/>
  <c r="D99" i="18"/>
  <c r="D100" i="18"/>
  <c r="D101" i="18"/>
  <c r="D102" i="18"/>
  <c r="D103" i="18"/>
  <c r="D104" i="18"/>
  <c r="D105" i="18"/>
  <c r="D106" i="18"/>
  <c r="D107" i="18"/>
  <c r="D108" i="18"/>
  <c r="D109" i="18"/>
  <c r="D110" i="18"/>
  <c r="D111" i="18"/>
  <c r="D112" i="18"/>
  <c r="D113" i="18"/>
  <c r="D114" i="18"/>
  <c r="D115" i="18"/>
  <c r="D116" i="18"/>
  <c r="D117" i="18"/>
  <c r="D118" i="18"/>
  <c r="D119" i="18"/>
  <c r="D120" i="18"/>
  <c r="D121" i="18"/>
  <c r="D122" i="18"/>
  <c r="D123" i="18"/>
  <c r="D124" i="18"/>
  <c r="D125" i="18"/>
  <c r="D126" i="18"/>
  <c r="D127" i="18"/>
  <c r="D128" i="18"/>
  <c r="D129" i="18"/>
  <c r="D130" i="18"/>
  <c r="D131" i="18"/>
  <c r="D132" i="18"/>
  <c r="D133" i="18"/>
  <c r="D134" i="18"/>
  <c r="D135" i="18"/>
  <c r="D136" i="18"/>
  <c r="D137" i="18"/>
  <c r="D138" i="18"/>
  <c r="D139" i="18"/>
  <c r="D140" i="18"/>
  <c r="D141" i="18"/>
  <c r="D142" i="18"/>
  <c r="D143" i="18"/>
  <c r="D144" i="18"/>
  <c r="D145" i="18"/>
  <c r="C3" i="18"/>
  <c r="C4" i="18"/>
  <c r="C5" i="18"/>
  <c r="C6" i="18"/>
  <c r="C7" i="18"/>
  <c r="C8" i="18"/>
  <c r="C9" i="18"/>
  <c r="C10" i="18"/>
  <c r="C11" i="18"/>
  <c r="C12" i="18"/>
  <c r="C13" i="18"/>
  <c r="C14" i="18"/>
  <c r="C15" i="18"/>
  <c r="C16" i="18"/>
  <c r="C17" i="18"/>
  <c r="C18" i="18"/>
  <c r="C19" i="18"/>
  <c r="C20" i="18"/>
  <c r="C21" i="18"/>
  <c r="C22" i="18"/>
  <c r="C23" i="18"/>
  <c r="C24" i="18"/>
  <c r="C25" i="18"/>
  <c r="C26" i="18"/>
  <c r="C27" i="18"/>
  <c r="C28" i="18"/>
  <c r="C29" i="18"/>
  <c r="C30" i="18"/>
  <c r="C31" i="18"/>
  <c r="C32" i="18"/>
  <c r="C33" i="18"/>
  <c r="C34" i="18"/>
  <c r="C35" i="18"/>
  <c r="C36" i="18"/>
  <c r="C37" i="18"/>
  <c r="C38" i="18"/>
  <c r="C39" i="18"/>
  <c r="C40" i="18"/>
  <c r="C41" i="18"/>
  <c r="C42" i="18"/>
  <c r="C43" i="18"/>
  <c r="C44" i="18"/>
  <c r="C45" i="18"/>
  <c r="C46" i="18"/>
  <c r="C47" i="18"/>
  <c r="C48" i="18"/>
  <c r="C49" i="18"/>
  <c r="C50" i="18"/>
  <c r="C51" i="18"/>
  <c r="C52" i="18"/>
  <c r="C53" i="18"/>
  <c r="C54" i="18"/>
  <c r="C55" i="18"/>
  <c r="C56" i="18"/>
  <c r="C57" i="18"/>
  <c r="C58" i="18"/>
  <c r="C59" i="18"/>
  <c r="C60" i="18"/>
  <c r="C61" i="18"/>
  <c r="C62" i="18"/>
  <c r="C63" i="18"/>
  <c r="C64" i="18"/>
  <c r="C65" i="18"/>
  <c r="C66" i="18"/>
  <c r="C67" i="18"/>
  <c r="C68" i="18"/>
  <c r="C69" i="18"/>
  <c r="C70" i="18"/>
  <c r="C71" i="18"/>
  <c r="C72" i="18"/>
  <c r="C73" i="18"/>
  <c r="C74" i="18"/>
  <c r="C75" i="18"/>
  <c r="C76" i="18"/>
  <c r="C77" i="18"/>
  <c r="C78" i="18"/>
  <c r="C79" i="18"/>
  <c r="C80" i="18"/>
  <c r="C81" i="18"/>
  <c r="C82" i="18"/>
  <c r="C83" i="18"/>
  <c r="C84" i="18"/>
  <c r="C85" i="18"/>
  <c r="C86" i="18"/>
  <c r="C87" i="18"/>
  <c r="C88" i="18"/>
  <c r="C89" i="18"/>
  <c r="C90" i="18"/>
  <c r="C91" i="18"/>
  <c r="C92" i="18"/>
  <c r="C93" i="18"/>
  <c r="C94" i="18"/>
  <c r="C95" i="18"/>
  <c r="C96" i="18"/>
  <c r="C97" i="18"/>
  <c r="C98" i="18"/>
  <c r="C99" i="18"/>
  <c r="C100" i="18"/>
  <c r="C101" i="18"/>
  <c r="C102" i="18"/>
  <c r="C103" i="18"/>
  <c r="C104" i="18"/>
  <c r="C105" i="18"/>
  <c r="C106" i="18"/>
  <c r="C107" i="18"/>
  <c r="C108" i="18"/>
  <c r="C109" i="18"/>
  <c r="C110" i="18"/>
  <c r="C111" i="18"/>
  <c r="C112" i="18"/>
  <c r="C113" i="18"/>
  <c r="C114" i="18"/>
  <c r="C115" i="18"/>
  <c r="C116" i="18"/>
  <c r="C117" i="18"/>
  <c r="C118" i="18"/>
  <c r="C119" i="18"/>
  <c r="C120" i="18"/>
  <c r="C121" i="18"/>
  <c r="C122" i="18"/>
  <c r="C123" i="18"/>
  <c r="C124" i="18"/>
  <c r="C125" i="18"/>
  <c r="C126" i="18"/>
  <c r="C127" i="18"/>
  <c r="C128" i="18"/>
  <c r="C129" i="18"/>
  <c r="C130" i="18"/>
  <c r="C131" i="18"/>
  <c r="C132" i="18"/>
  <c r="C133" i="18"/>
  <c r="C134" i="18"/>
  <c r="C135" i="18"/>
  <c r="C136" i="18"/>
  <c r="C137" i="18"/>
  <c r="C138" i="18"/>
  <c r="C139" i="18"/>
  <c r="C140" i="18"/>
  <c r="C141" i="18"/>
  <c r="C142" i="18"/>
  <c r="C143" i="18"/>
  <c r="C144" i="18"/>
  <c r="C145" i="18"/>
  <c r="A133" i="9" a="1"/>
  <c r="A133" i="9" s="1"/>
  <c r="A134" i="9" a="1"/>
  <c r="A134" i="9" s="1"/>
  <c r="A135" i="9" a="1"/>
  <c r="A135" i="9" s="1"/>
  <c r="A136" i="9" a="1"/>
  <c r="A136" i="9" s="1"/>
  <c r="A137" i="9" a="1"/>
  <c r="A137" i="9" s="1"/>
  <c r="A138" i="9" a="1"/>
  <c r="A138" i="9" s="1"/>
  <c r="A139" i="9" a="1"/>
  <c r="A139" i="9" s="1"/>
  <c r="A140" i="9" a="1"/>
  <c r="A140" i="9" s="1"/>
  <c r="A141" i="9" a="1"/>
  <c r="A141" i="9" s="1"/>
  <c r="A142" i="9" a="1"/>
  <c r="A142" i="9" s="1"/>
  <c r="A143" i="9" a="1"/>
  <c r="A143" i="9" s="1"/>
  <c r="A144" i="9" a="1"/>
  <c r="A144" i="9" s="1"/>
  <c r="A145" i="9" a="1"/>
  <c r="A145" i="9" s="1"/>
  <c r="A146" i="9" a="1"/>
  <c r="A146" i="9" s="1"/>
  <c r="A147" i="9" a="1"/>
  <c r="A147" i="9" s="1"/>
  <c r="A148" i="9" a="1"/>
  <c r="A148" i="9" s="1"/>
  <c r="A149" i="9" a="1"/>
  <c r="A149" i="9" s="1"/>
  <c r="A150" i="9" a="1"/>
  <c r="A150" i="9" s="1"/>
  <c r="A151" i="9" a="1"/>
  <c r="A151" i="9" s="1"/>
  <c r="A152" i="9" a="1"/>
  <c r="A152" i="9" s="1"/>
  <c r="A153" i="9" a="1"/>
  <c r="A153" i="9" s="1"/>
  <c r="A154" i="9" a="1"/>
  <c r="A154" i="9" s="1"/>
  <c r="A155" i="9" a="1"/>
  <c r="A155" i="9" s="1"/>
  <c r="A156" i="9" a="1"/>
  <c r="A156" i="9" s="1"/>
  <c r="A157" i="9" a="1"/>
  <c r="A157" i="9" s="1"/>
  <c r="A107" i="9" a="1"/>
  <c r="A107" i="9" s="1"/>
  <c r="A108" i="9" a="1"/>
  <c r="A108" i="9" s="1"/>
  <c r="A109" i="9" a="1"/>
  <c r="A109" i="9" s="1"/>
  <c r="A110" i="9" a="1"/>
  <c r="A110" i="9" s="1"/>
  <c r="A111" i="9" a="1"/>
  <c r="A111" i="9" s="1"/>
  <c r="A112" i="9" a="1"/>
  <c r="A112" i="9" s="1"/>
  <c r="A113" i="9" a="1"/>
  <c r="A113" i="9" s="1"/>
  <c r="A114" i="9" a="1"/>
  <c r="A114" i="9" s="1"/>
  <c r="A115" i="9" a="1"/>
  <c r="A115" i="9" s="1"/>
  <c r="A116" i="9" a="1"/>
  <c r="A116" i="9" s="1"/>
  <c r="A117" i="9" a="1"/>
  <c r="A117" i="9" s="1"/>
  <c r="A118" i="9" a="1"/>
  <c r="A118" i="9" s="1"/>
  <c r="A119" i="9" a="1"/>
  <c r="A119" i="9" s="1"/>
  <c r="A120" i="9" a="1"/>
  <c r="A120" i="9" s="1"/>
  <c r="A121" i="9" a="1"/>
  <c r="A121" i="9" s="1"/>
  <c r="A122" i="9" a="1"/>
  <c r="A122" i="9" s="1"/>
  <c r="A123" i="9" a="1"/>
  <c r="A123" i="9" s="1"/>
  <c r="A124" i="9" a="1"/>
  <c r="A124" i="9" s="1"/>
  <c r="A125" i="9" a="1"/>
  <c r="A125" i="9" s="1"/>
  <c r="A126" i="9" a="1"/>
  <c r="A126" i="9" s="1"/>
  <c r="A127" i="9" a="1"/>
  <c r="A127" i="9" s="1"/>
  <c r="A128" i="9" a="1"/>
  <c r="A128" i="9" s="1"/>
  <c r="A129" i="9" a="1"/>
  <c r="A129" i="9" s="1"/>
  <c r="A130" i="9" a="1"/>
  <c r="A130" i="9" s="1"/>
  <c r="A131" i="9" a="1"/>
  <c r="A131" i="9" s="1"/>
  <c r="A132" i="9" a="1"/>
  <c r="A132" i="9" s="1"/>
  <c r="A93" i="9" a="1"/>
  <c r="A93" i="9" s="1"/>
  <c r="A94" i="9" a="1"/>
  <c r="A94" i="9" s="1"/>
  <c r="A95" i="9" a="1"/>
  <c r="A95" i="9" s="1"/>
  <c r="A96" i="9" a="1"/>
  <c r="A96" i="9" s="1"/>
  <c r="A97" i="9" a="1"/>
  <c r="A97" i="9" s="1"/>
  <c r="A98" i="9" a="1"/>
  <c r="A98" i="9" s="1"/>
  <c r="A99" i="9" a="1"/>
  <c r="A99" i="9" s="1"/>
  <c r="A100" i="9" a="1"/>
  <c r="A100" i="9" s="1"/>
  <c r="A101" i="9" a="1"/>
  <c r="A101" i="9" s="1"/>
  <c r="A102" i="9" a="1"/>
  <c r="A102" i="9" s="1"/>
  <c r="A103" i="9" a="1"/>
  <c r="A103" i="9" s="1"/>
  <c r="A104" i="9" a="1"/>
  <c r="A104" i="9" s="1"/>
  <c r="A105" i="9" a="1"/>
  <c r="A105" i="9" s="1"/>
  <c r="A106" i="9" a="1"/>
  <c r="A106" i="9" s="1"/>
  <c r="A76" i="9" a="1"/>
  <c r="A76" i="9" s="1"/>
  <c r="A77" i="9" a="1"/>
  <c r="A77" i="9" s="1"/>
  <c r="A78" i="9" a="1"/>
  <c r="A78" i="9" s="1"/>
  <c r="A79" i="9" a="1"/>
  <c r="A79" i="9" s="1"/>
  <c r="A80" i="9" a="1"/>
  <c r="A80" i="9" s="1"/>
  <c r="A81" i="9" a="1"/>
  <c r="A81" i="9" s="1"/>
  <c r="A82" i="9" a="1"/>
  <c r="A82" i="9" s="1"/>
  <c r="A83" i="9" a="1"/>
  <c r="A83" i="9" s="1"/>
  <c r="A84" i="9" a="1"/>
  <c r="A84" i="9" s="1"/>
  <c r="A85" i="9" a="1"/>
  <c r="A85" i="9" s="1"/>
  <c r="A86" i="9" a="1"/>
  <c r="A86" i="9" s="1"/>
  <c r="A87" i="9" a="1"/>
  <c r="A87" i="9" s="1"/>
  <c r="A88" i="9" a="1"/>
  <c r="A88" i="9" s="1"/>
  <c r="A89" i="9" a="1"/>
  <c r="A89" i="9" s="1"/>
  <c r="A90" i="9" a="1"/>
  <c r="A90" i="9" s="1"/>
  <c r="A91" i="9" a="1"/>
  <c r="A91" i="9" s="1"/>
  <c r="A92" i="9" a="1"/>
  <c r="A92" i="9" s="1"/>
  <c r="A36" i="9" a="1"/>
  <c r="A36" i="9" s="1"/>
  <c r="A37" i="9" a="1"/>
  <c r="A37" i="9" s="1"/>
  <c r="A38" i="9" a="1"/>
  <c r="A38" i="9" s="1"/>
  <c r="A39" i="9" a="1"/>
  <c r="A39" i="9" s="1"/>
  <c r="A40" i="9" a="1"/>
  <c r="A40" i="9" s="1"/>
  <c r="A41" i="9" a="1"/>
  <c r="A41" i="9" s="1"/>
  <c r="A42" i="9" a="1"/>
  <c r="A42" i="9" s="1"/>
  <c r="A43" i="9" a="1"/>
  <c r="A43" i="9" s="1"/>
  <c r="A44" i="9" a="1"/>
  <c r="A44" i="9" s="1"/>
  <c r="A45" i="9" a="1"/>
  <c r="A45" i="9" s="1"/>
  <c r="A46" i="9" a="1"/>
  <c r="A46" i="9" s="1"/>
  <c r="A47" i="9" a="1"/>
  <c r="A47" i="9" s="1"/>
  <c r="A48" i="9" a="1"/>
  <c r="A48" i="9" s="1"/>
  <c r="A49" i="9" a="1"/>
  <c r="A49" i="9" s="1"/>
  <c r="A50" i="9" a="1"/>
  <c r="A50" i="9" s="1"/>
  <c r="A51" i="9" a="1"/>
  <c r="A51" i="9" s="1"/>
  <c r="A52" i="9" a="1"/>
  <c r="A52" i="9" s="1"/>
  <c r="A53" i="9" a="1"/>
  <c r="A53" i="9" s="1"/>
  <c r="A54" i="9" a="1"/>
  <c r="A54" i="9" s="1"/>
  <c r="A55" i="9" a="1"/>
  <c r="A55" i="9" s="1"/>
  <c r="A56" i="9" a="1"/>
  <c r="A56" i="9" s="1"/>
  <c r="A57" i="9" a="1"/>
  <c r="A57" i="9" s="1"/>
  <c r="A58" i="9" a="1"/>
  <c r="A58" i="9" s="1"/>
  <c r="A59" i="9" a="1"/>
  <c r="A59" i="9" s="1"/>
  <c r="A60" i="9" a="1"/>
  <c r="A60" i="9" s="1"/>
  <c r="A61" i="9" a="1"/>
  <c r="A61" i="9" s="1"/>
  <c r="A62" i="9" a="1"/>
  <c r="A62" i="9" s="1"/>
  <c r="A63" i="9" a="1"/>
  <c r="A63" i="9" s="1"/>
  <c r="A64" i="9" a="1"/>
  <c r="A64" i="9" s="1"/>
  <c r="A65" i="9" a="1"/>
  <c r="A65" i="9" s="1"/>
  <c r="A66" i="9" a="1"/>
  <c r="A66" i="9" s="1"/>
  <c r="A67" i="9" a="1"/>
  <c r="A67" i="9" s="1"/>
  <c r="A68" i="9" a="1"/>
  <c r="A68" i="9" s="1"/>
  <c r="A69" i="9" a="1"/>
  <c r="A69" i="9" s="1"/>
  <c r="A70" i="9" a="1"/>
  <c r="A70" i="9" s="1"/>
  <c r="A71" i="9" a="1"/>
  <c r="A71" i="9" s="1"/>
  <c r="A72" i="9" a="1"/>
  <c r="A72" i="9" s="1"/>
  <c r="A73" i="9" a="1"/>
  <c r="A73" i="9" s="1"/>
  <c r="A74" i="9" a="1"/>
  <c r="A74" i="9" s="1"/>
  <c r="A75" i="9" a="1"/>
  <c r="A75" i="9" s="1"/>
  <c r="AC14" i="14"/>
  <c r="AC13" i="14"/>
  <c r="AC12" i="14"/>
  <c r="AC11" i="14"/>
  <c r="AC10" i="14"/>
  <c r="AC9" i="14"/>
  <c r="AC8" i="14"/>
  <c r="AC7" i="14"/>
  <c r="AC6" i="14"/>
  <c r="AC5" i="14"/>
  <c r="AC4" i="14"/>
  <c r="AC3" i="14"/>
  <c r="A16" i="9" a="1"/>
  <c r="A16" i="9" s="1"/>
  <c r="A17" i="9" a="1"/>
  <c r="A17" i="9" s="1"/>
  <c r="A18" i="9" a="1"/>
  <c r="A18" i="9" s="1"/>
  <c r="A19" i="9" a="1"/>
  <c r="A19" i="9" s="1"/>
  <c r="A20" i="9" a="1"/>
  <c r="A20" i="9" s="1"/>
  <c r="A21" i="9" a="1"/>
  <c r="A21" i="9" s="1"/>
  <c r="A22" i="9" a="1"/>
  <c r="A22" i="9" s="1"/>
  <c r="A23" i="9" a="1"/>
  <c r="A23" i="9" s="1"/>
  <c r="A24" i="9" a="1"/>
  <c r="A24" i="9" s="1"/>
  <c r="A25" i="9" a="1"/>
  <c r="A25" i="9" s="1"/>
  <c r="A26" i="9" a="1"/>
  <c r="A26" i="9" s="1"/>
  <c r="A27" i="9" a="1"/>
  <c r="A27" i="9" s="1"/>
  <c r="A28" i="9" a="1"/>
  <c r="A28" i="9" s="1"/>
  <c r="A29" i="9" a="1"/>
  <c r="A29" i="9" s="1"/>
  <c r="A30" i="9" a="1"/>
  <c r="A30" i="9" s="1"/>
  <c r="A31" i="9" a="1"/>
  <c r="A31" i="9" s="1"/>
  <c r="A32" i="9" a="1"/>
  <c r="A32" i="9" s="1"/>
  <c r="A33" i="9" a="1"/>
  <c r="A33" i="9" s="1"/>
  <c r="A34" i="9" a="1"/>
  <c r="A34" i="9" s="1"/>
  <c r="A35" i="9" a="1"/>
  <c r="A35" i="9" s="1"/>
  <c r="A15" i="9" a="1"/>
  <c r="A15" i="9" s="1"/>
  <c r="C17" i="9" a="1"/>
  <c r="C17" i="9" s="1"/>
  <c r="AC14" i="9"/>
  <c r="AC13" i="9"/>
  <c r="AC12" i="9"/>
  <c r="AC11" i="9"/>
  <c r="AC10" i="9"/>
  <c r="AC9" i="9"/>
  <c r="AC8" i="9"/>
  <c r="AC7" i="9"/>
  <c r="AC6" i="9"/>
  <c r="AC5" i="9"/>
  <c r="AC4" i="9"/>
  <c r="AC3" i="9"/>
  <c r="AC4" i="1"/>
  <c r="AC5" i="1"/>
  <c r="AC6" i="1"/>
  <c r="AC7" i="1"/>
  <c r="AC8" i="1"/>
  <c r="AC9" i="1"/>
  <c r="AC10" i="1"/>
  <c r="AC11" i="1"/>
  <c r="AC12" i="1"/>
  <c r="AC13" i="1"/>
  <c r="AC14" i="1"/>
  <c r="AC3" i="1"/>
  <c r="C149" i="19"/>
  <c r="C157" i="19"/>
  <c r="C165" i="19"/>
  <c r="C173" i="19"/>
  <c r="C181" i="19"/>
  <c r="C150" i="19"/>
  <c r="C158" i="19"/>
  <c r="C166" i="19"/>
  <c r="C174" i="19"/>
  <c r="H2" i="19"/>
  <c r="C159" i="19"/>
  <c r="C167" i="19"/>
  <c r="H3" i="19"/>
  <c r="C156" i="19"/>
  <c r="C180" i="19"/>
  <c r="C151" i="19"/>
  <c r="C175" i="19"/>
  <c r="C152" i="19"/>
  <c r="C160" i="19"/>
  <c r="C168" i="19"/>
  <c r="C176" i="19"/>
  <c r="H4" i="19"/>
  <c r="C146" i="19"/>
  <c r="C154" i="19"/>
  <c r="C162" i="19"/>
  <c r="C170" i="19"/>
  <c r="C178" i="19"/>
  <c r="H6" i="19"/>
  <c r="C155" i="19"/>
  <c r="C171" i="19"/>
  <c r="C164" i="19"/>
  <c r="C153" i="19"/>
  <c r="C161" i="19"/>
  <c r="C169" i="19"/>
  <c r="C177" i="19"/>
  <c r="H5" i="19"/>
  <c r="C147" i="19"/>
  <c r="C163" i="19"/>
  <c r="C179" i="19"/>
  <c r="H7" i="19"/>
  <c r="C148" i="19"/>
  <c r="C172" i="19"/>
  <c r="H8" i="19"/>
  <c r="E172" i="19" l="1"/>
  <c r="D172" i="19"/>
  <c r="E147" i="19"/>
  <c r="E153" i="19"/>
  <c r="E178" i="19"/>
  <c r="E146" i="19"/>
  <c r="E152" i="19"/>
  <c r="D156" i="19"/>
  <c r="D166" i="19"/>
  <c r="D173" i="19"/>
  <c r="D169" i="19"/>
  <c r="D162" i="19"/>
  <c r="D168" i="19"/>
  <c r="E150" i="19"/>
  <c r="E181" i="19"/>
  <c r="E161" i="19"/>
  <c r="D160" i="19"/>
  <c r="D181" i="19"/>
  <c r="D153" i="19"/>
  <c r="E156" i="19"/>
  <c r="D148" i="19"/>
  <c r="D177" i="19"/>
  <c r="D164" i="19"/>
  <c r="D170" i="19"/>
  <c r="E176" i="19"/>
  <c r="E175" i="19"/>
  <c r="E167" i="19"/>
  <c r="E158" i="19"/>
  <c r="E165" i="19"/>
  <c r="D171" i="19"/>
  <c r="E159" i="19"/>
  <c r="E149" i="19"/>
  <c r="E154" i="19"/>
  <c r="D149" i="19"/>
  <c r="D146" i="19"/>
  <c r="E148" i="19"/>
  <c r="E177" i="19"/>
  <c r="E164" i="19"/>
  <c r="E170" i="19"/>
  <c r="D176" i="19"/>
  <c r="D175" i="19"/>
  <c r="D167" i="19"/>
  <c r="D158" i="19"/>
  <c r="D165" i="19"/>
  <c r="D179" i="19"/>
  <c r="E151" i="19"/>
  <c r="E157" i="19"/>
  <c r="E163" i="19"/>
  <c r="D174" i="19"/>
  <c r="D178" i="19"/>
  <c r="E173" i="19"/>
  <c r="D152" i="19"/>
  <c r="E179" i="19"/>
  <c r="E169" i="19"/>
  <c r="E171" i="19"/>
  <c r="E162" i="19"/>
  <c r="E168" i="19"/>
  <c r="D151" i="19"/>
  <c r="D159" i="19"/>
  <c r="D150" i="19"/>
  <c r="D157" i="19"/>
  <c r="D163" i="19"/>
  <c r="D161" i="19"/>
  <c r="D155" i="19"/>
  <c r="D154" i="19"/>
  <c r="E160" i="19"/>
  <c r="D180" i="19"/>
  <c r="E174" i="19"/>
  <c r="E155" i="19"/>
  <c r="E180" i="19"/>
  <c r="D147" i="19"/>
  <c r="E166" i="1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<sst xmlns="http://schemas.openxmlformats.org/spreadsheetml/2006/main" count="3117" uniqueCount="340">
  <si>
    <t>Jan</t>
  </si>
  <si>
    <t>FEB</t>
  </si>
  <si>
    <t>mARch</t>
  </si>
  <si>
    <t>May</t>
  </si>
  <si>
    <t>Jun</t>
  </si>
  <si>
    <t>Jul</t>
  </si>
  <si>
    <t>Aug</t>
  </si>
  <si>
    <t>Sep</t>
  </si>
  <si>
    <t>Oct</t>
  </si>
  <si>
    <t>Nov</t>
  </si>
  <si>
    <t>Apr</t>
  </si>
  <si>
    <t>Dec</t>
  </si>
  <si>
    <t>Year</t>
  </si>
  <si>
    <t>Row Labels</t>
  </si>
  <si>
    <t>Grand Total</t>
  </si>
  <si>
    <t>Feb</t>
  </si>
  <si>
    <t>Mar</t>
  </si>
  <si>
    <t>Month</t>
  </si>
  <si>
    <t>Passengers(thousands)</t>
  </si>
  <si>
    <t>Sum of Passengers(thousands)</t>
  </si>
  <si>
    <t>Column Labels</t>
  </si>
  <si>
    <t>Julyy</t>
  </si>
  <si>
    <t>August</t>
  </si>
  <si>
    <t>Index</t>
  </si>
  <si>
    <t>Forecast(Passengers(thousands))</t>
  </si>
  <si>
    <t>Lower Confidence Bound(Passengers(thousands))</t>
  </si>
  <si>
    <t>Upper Confidence Bound(Passengers(thousands))</t>
  </si>
  <si>
    <t>Statistic</t>
  </si>
  <si>
    <t>Value</t>
  </si>
  <si>
    <t>Alpha</t>
  </si>
  <si>
    <t>Beta</t>
  </si>
  <si>
    <t>Gamma</t>
  </si>
  <si>
    <t>MASE</t>
  </si>
  <si>
    <t>SMAPE</t>
  </si>
  <si>
    <t>MAE</t>
  </si>
  <si>
    <t>RMSE</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</si>
  <si>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</si>
  <si>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</si>
  <si>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</si>
  <si>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</si>
  <si>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</si>
  <si>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</si>
  <si>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</si>
  <si>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</si>
  <si>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</si>
  <si>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</si>
  <si>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</si>
  <si>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</si>
  <si>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</si>
  <si>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</si>
  <si>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</si>
  <si>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</si>
  <si>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</si>
  <si>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</si>
  <si>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</si>
  <si>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</si>
  <si>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</si>
  <si>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</si>
  <si>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</si>
  <si>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</si>
  <si>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RESIDUAL OUTPUT</t>
  </si>
  <si>
    <t>Observation</t>
  </si>
  <si>
    <t>Predicted Passengers(thousands)</t>
  </si>
  <si>
    <t>Residuals</t>
  </si>
  <si>
    <t>Standard Residuals</t>
  </si>
  <si>
    <t>PROBABILITY OUTPUT</t>
  </si>
  <si>
    <t>Percentile</t>
  </si>
  <si>
    <t>Standard Resid</t>
  </si>
  <si>
    <t>Ordered dataset</t>
  </si>
  <si>
    <t>Actual data</t>
  </si>
  <si>
    <t>actual data</t>
  </si>
  <si>
    <t>Future</t>
  </si>
  <si>
    <t>Future Prediction</t>
  </si>
  <si>
    <t>Actual Mean</t>
  </si>
  <si>
    <t>(Actual-mean of actual )^2</t>
  </si>
  <si>
    <t>SST:</t>
  </si>
  <si>
    <t>(Actual-Forecast )^2</t>
  </si>
  <si>
    <t>SSR:</t>
  </si>
  <si>
    <t>Predicted+ or - Residual =Actual</t>
  </si>
  <si>
    <t>error or ("residual") squared</t>
  </si>
  <si>
    <t xml:space="preserve">Forecasting MSE </t>
  </si>
  <si>
    <t>SSE=</t>
  </si>
  <si>
    <t>Residuals=Error in prediction</t>
  </si>
  <si>
    <t>MSE</t>
  </si>
  <si>
    <t>Date (year-month)</t>
  </si>
  <si>
    <t>Regression MSE</t>
  </si>
  <si>
    <t>RSS=</t>
  </si>
  <si>
    <t xml:space="preserve">Durbin Watson </t>
  </si>
  <si>
    <t>Numerator</t>
  </si>
  <si>
    <t>Denominator</t>
  </si>
  <si>
    <t>https://real-statistics.com/statistics-tables/durbin-watson-table/</t>
  </si>
  <si>
    <t>DL</t>
  </si>
  <si>
    <t xml:space="preserve">Durbin watson </t>
  </si>
  <si>
    <t>Numerator sum</t>
  </si>
  <si>
    <t>Denominator Sum</t>
  </si>
  <si>
    <r>
      <t xml:space="preserve">R Squared </t>
    </r>
    <r>
      <rPr>
        <sz val="11"/>
        <color theme="1"/>
        <rFont val="Calibri"/>
        <family val="2"/>
        <scheme val="minor"/>
      </rPr>
      <t>= 1 - (ss_res / ss_tot)</t>
    </r>
  </si>
  <si>
    <t>Adjusted R Squared</t>
  </si>
  <si>
    <t>n</t>
  </si>
  <si>
    <t>p</t>
  </si>
  <si>
    <t>Time Index</t>
  </si>
  <si>
    <t>d.f</t>
  </si>
  <si>
    <t>Root Forecasting MSE</t>
  </si>
  <si>
    <t>Root Regression MSE</t>
  </si>
  <si>
    <t>MAPE</t>
  </si>
  <si>
    <t>Foreacast error</t>
  </si>
  <si>
    <t>percentage error</t>
  </si>
  <si>
    <t>D</t>
  </si>
  <si>
    <t>4 -DL</t>
  </si>
  <si>
    <t>4-DU</t>
  </si>
  <si>
    <t xml:space="preserve">2 times dl </t>
  </si>
  <si>
    <t>2 times du</t>
  </si>
  <si>
    <t>DU</t>
  </si>
  <si>
    <t>Index Squared</t>
  </si>
  <si>
    <t>lagged yt</t>
  </si>
  <si>
    <t>Lag 1</t>
  </si>
  <si>
    <t>ACF LAG 1</t>
  </si>
  <si>
    <t>Lag 2</t>
  </si>
  <si>
    <t>ACF LAG2</t>
  </si>
  <si>
    <t>DW Stat (similar)</t>
  </si>
  <si>
    <t>Lag 3</t>
  </si>
  <si>
    <t>Lag 9</t>
  </si>
  <si>
    <t>Lag 12</t>
  </si>
  <si>
    <t>Lag 4</t>
  </si>
  <si>
    <t>ACF Lag 3</t>
  </si>
  <si>
    <t>Lag 5</t>
  </si>
  <si>
    <t>ACF LAG 4</t>
  </si>
  <si>
    <t xml:space="preserve">Lag 6 </t>
  </si>
  <si>
    <t>Lag 7</t>
  </si>
  <si>
    <t>Lag 8</t>
  </si>
  <si>
    <t>Lag 10</t>
  </si>
  <si>
    <t>Lag 11</t>
  </si>
  <si>
    <t>ACF LAG 5</t>
  </si>
  <si>
    <t>ACF LAG 6</t>
  </si>
  <si>
    <t>ACF LAG 7</t>
  </si>
  <si>
    <t>ACF LAG 8</t>
  </si>
  <si>
    <t>ACF LAG 9</t>
  </si>
  <si>
    <t>ACF LAG 10</t>
  </si>
  <si>
    <t>ACF LAG 11</t>
  </si>
  <si>
    <t>ACF LAG 12</t>
  </si>
  <si>
    <t>Lagged yt-12</t>
  </si>
  <si>
    <t>adjusted r squared with 0s for first 12</t>
  </si>
  <si>
    <t>adjusted r squared with 112 for first 12</t>
  </si>
  <si>
    <t>=</t>
  </si>
  <si>
    <t>adjusted r squared with 112,118,132,129, for first 12</t>
  </si>
  <si>
    <t>adjusted r squared for starting regression row 14 (index 13)</t>
  </si>
  <si>
    <t>this one requires putting a row above it to name the columns again since I dont like it being unclear what coefficient is what (defaults to x1,x2,x3 etc)</t>
  </si>
  <si>
    <t>Lagged yt-4</t>
  </si>
  <si>
    <t>lagged yt-1</t>
  </si>
  <si>
    <t>adjusted rsquared with 12 rows:</t>
  </si>
  <si>
    <t xml:space="preserve">adjusted r squared without 12 rows: </t>
  </si>
  <si>
    <t>?</t>
  </si>
  <si>
    <t>K</t>
  </si>
  <si>
    <t>lagged yt-11</t>
  </si>
  <si>
    <t>1949-01</t>
  </si>
  <si>
    <t>1949-02</t>
  </si>
  <si>
    <t>1949-03</t>
  </si>
  <si>
    <t>1949-04</t>
  </si>
  <si>
    <t>1949-05</t>
  </si>
  <si>
    <t>1949-06</t>
  </si>
  <si>
    <t>1949-07</t>
  </si>
  <si>
    <t>1949-08</t>
  </si>
  <si>
    <t>1949-09</t>
  </si>
  <si>
    <t>1949-10</t>
  </si>
  <si>
    <t>1949-11</t>
  </si>
  <si>
    <t>1949-12</t>
  </si>
  <si>
    <t>1950-01</t>
  </si>
  <si>
    <t>1950-02</t>
  </si>
  <si>
    <t>1950-03</t>
  </si>
  <si>
    <t>1950-04</t>
  </si>
  <si>
    <t>1950-05</t>
  </si>
  <si>
    <t>1950-06</t>
  </si>
  <si>
    <t>1950-07</t>
  </si>
  <si>
    <t>1950-08</t>
  </si>
  <si>
    <t>1950-09</t>
  </si>
  <si>
    <t>1950-10</t>
  </si>
  <si>
    <t>1950-11</t>
  </si>
  <si>
    <t>1950-12</t>
  </si>
  <si>
    <t>1951-01</t>
  </si>
  <si>
    <t>1951-02</t>
  </si>
  <si>
    <t>1951-03</t>
  </si>
  <si>
    <t>1951-04</t>
  </si>
  <si>
    <t>1951-05</t>
  </si>
  <si>
    <t>1951-06</t>
  </si>
  <si>
    <t>1951-07</t>
  </si>
  <si>
    <t>1951-08</t>
  </si>
  <si>
    <t>1951-09</t>
  </si>
  <si>
    <t>1951-10</t>
  </si>
  <si>
    <t>1951-11</t>
  </si>
  <si>
    <t>1951-12</t>
  </si>
  <si>
    <t>1952-01</t>
  </si>
  <si>
    <t>1952-02</t>
  </si>
  <si>
    <t>1952-03</t>
  </si>
  <si>
    <t>1952-04</t>
  </si>
  <si>
    <t>1952-05</t>
  </si>
  <si>
    <t>1952-06</t>
  </si>
  <si>
    <t>1952-07</t>
  </si>
  <si>
    <t>1952-08</t>
  </si>
  <si>
    <t>1952-09</t>
  </si>
  <si>
    <t>1952-10</t>
  </si>
  <si>
    <t>1952-11</t>
  </si>
  <si>
    <t>1952-12</t>
  </si>
  <si>
    <t>1953-01</t>
  </si>
  <si>
    <t>1953-02</t>
  </si>
  <si>
    <t>1953-03</t>
  </si>
  <si>
    <t>1953-04</t>
  </si>
  <si>
    <t>1953-05</t>
  </si>
  <si>
    <t>1953-06</t>
  </si>
  <si>
    <t>1953-07</t>
  </si>
  <si>
    <t>1953-08</t>
  </si>
  <si>
    <t>1953-09</t>
  </si>
  <si>
    <t>1953-10</t>
  </si>
  <si>
    <t>1953-11</t>
  </si>
  <si>
    <t>1953-12</t>
  </si>
  <si>
    <t>1954-01</t>
  </si>
  <si>
    <t>1954-02</t>
  </si>
  <si>
    <t>1954-03</t>
  </si>
  <si>
    <t>1954-04</t>
  </si>
  <si>
    <t>1954-05</t>
  </si>
  <si>
    <t>1954-06</t>
  </si>
  <si>
    <t>1954-07</t>
  </si>
  <si>
    <t>1954-08</t>
  </si>
  <si>
    <t>1954-09</t>
  </si>
  <si>
    <t>1954-10</t>
  </si>
  <si>
    <t>1954-11</t>
  </si>
  <si>
    <t>1954-12</t>
  </si>
  <si>
    <t>1955-01</t>
  </si>
  <si>
    <t>1955-02</t>
  </si>
  <si>
    <t>1955-03</t>
  </si>
  <si>
    <t>1955-04</t>
  </si>
  <si>
    <t>1955-05</t>
  </si>
  <si>
    <t>1955-06</t>
  </si>
  <si>
    <t>1955-07</t>
  </si>
  <si>
    <t>1955-08</t>
  </si>
  <si>
    <t>1955-09</t>
  </si>
  <si>
    <t>1955-10</t>
  </si>
  <si>
    <t>1955-11</t>
  </si>
  <si>
    <t>1955-12</t>
  </si>
  <si>
    <t>1956-01</t>
  </si>
  <si>
    <t>1956-02</t>
  </si>
  <si>
    <t>1956-03</t>
  </si>
  <si>
    <t>1956-04</t>
  </si>
  <si>
    <t>1956-05</t>
  </si>
  <si>
    <t>1956-06</t>
  </si>
  <si>
    <t>1956-07</t>
  </si>
  <si>
    <t>1956-08</t>
  </si>
  <si>
    <t>1956-09</t>
  </si>
  <si>
    <t>1956-10</t>
  </si>
  <si>
    <t>1956-11</t>
  </si>
  <si>
    <t>1956-12</t>
  </si>
  <si>
    <t>1957-01</t>
  </si>
  <si>
    <t>1957-02</t>
  </si>
  <si>
    <t>1957-03</t>
  </si>
  <si>
    <t>1957-04</t>
  </si>
  <si>
    <t>1957-05</t>
  </si>
  <si>
    <t>1957-06</t>
  </si>
  <si>
    <t>1957-07</t>
  </si>
  <si>
    <t>1957-08</t>
  </si>
  <si>
    <t>1957-09</t>
  </si>
  <si>
    <t>1957-10</t>
  </si>
  <si>
    <t>1957-11</t>
  </si>
  <si>
    <t>1957-12</t>
  </si>
  <si>
    <t>1958-01</t>
  </si>
  <si>
    <t>1958-02</t>
  </si>
  <si>
    <t>1958-03</t>
  </si>
  <si>
    <t>1958-04</t>
  </si>
  <si>
    <t>1958-05</t>
  </si>
  <si>
    <t>1958-06</t>
  </si>
  <si>
    <t>1958-07</t>
  </si>
  <si>
    <t>1958-08</t>
  </si>
  <si>
    <t>1958-09</t>
  </si>
  <si>
    <t>1958-10</t>
  </si>
  <si>
    <t>1958-11</t>
  </si>
  <si>
    <t>1958-12</t>
  </si>
  <si>
    <t>1959-01</t>
  </si>
  <si>
    <t>1959-02</t>
  </si>
  <si>
    <t>1959-03</t>
  </si>
  <si>
    <t>1959-04</t>
  </si>
  <si>
    <t>1959-05</t>
  </si>
  <si>
    <t>1959-06</t>
  </si>
  <si>
    <t>1959-07</t>
  </si>
  <si>
    <t>1959-08</t>
  </si>
  <si>
    <t>1959-09</t>
  </si>
  <si>
    <t>1959-10</t>
  </si>
  <si>
    <t>1959-11</t>
  </si>
  <si>
    <t>1959-12</t>
  </si>
  <si>
    <t>1960-01</t>
  </si>
  <si>
    <t>1960-02</t>
  </si>
  <si>
    <t>1960-03</t>
  </si>
  <si>
    <t>1960-04</t>
  </si>
  <si>
    <t>1960-05</t>
  </si>
  <si>
    <t>1960-06</t>
  </si>
  <si>
    <t>1960-07</t>
  </si>
  <si>
    <t>1960-08</t>
  </si>
  <si>
    <t>1960-09</t>
  </si>
  <si>
    <t>1960-10</t>
  </si>
  <si>
    <t>1960-11</t>
  </si>
  <si>
    <t>1960-12</t>
  </si>
  <si>
    <t>EOM Date</t>
  </si>
  <si>
    <t>1949</t>
  </si>
  <si>
    <t>1950</t>
  </si>
  <si>
    <t>1951</t>
  </si>
  <si>
    <t>1952</t>
  </si>
  <si>
    <t>1953</t>
  </si>
  <si>
    <t>1954</t>
  </si>
  <si>
    <t>1955</t>
  </si>
  <si>
    <t>1956</t>
  </si>
  <si>
    <t>1957</t>
  </si>
  <si>
    <t>1958</t>
  </si>
  <si>
    <t>1959</t>
  </si>
  <si>
    <t>1960</t>
  </si>
  <si>
    <t>Qtr1</t>
  </si>
  <si>
    <t>Qtr2</t>
  </si>
  <si>
    <t>Qtr3</t>
  </si>
  <si>
    <t>Qtr4</t>
  </si>
  <si>
    <t>Passengers</t>
  </si>
  <si>
    <t>Qtr</t>
  </si>
  <si>
    <t>Predicted Passengers</t>
  </si>
  <si>
    <t>Lagged yt-11</t>
  </si>
  <si>
    <t>Lagged yt-8</t>
  </si>
  <si>
    <t>Lagged Yt-8</t>
  </si>
  <si>
    <t>Lagged Residuals</t>
  </si>
  <si>
    <t>X Variable 1</t>
  </si>
  <si>
    <t>Predicted Y</t>
  </si>
  <si>
    <t>Y</t>
  </si>
  <si>
    <t>P=0.484593</t>
  </si>
  <si>
    <t>Index (cochrane)</t>
  </si>
  <si>
    <t>Index Squared (cochrane)</t>
  </si>
  <si>
    <t>Qtr1 (cochrane)</t>
  </si>
  <si>
    <t>P=</t>
  </si>
  <si>
    <t>Qtr2 (cochrane)</t>
  </si>
  <si>
    <t>Qtr3 (cochrane)</t>
  </si>
  <si>
    <t>Cochrane Regression</t>
  </si>
  <si>
    <t xml:space="preserve"> Actual Passengers</t>
  </si>
  <si>
    <t>Cochrane Orcutt Regression</t>
  </si>
  <si>
    <t>dU</t>
  </si>
  <si>
    <t>dL</t>
  </si>
  <si>
    <t>4-dU</t>
  </si>
  <si>
    <t>4-dL</t>
  </si>
  <si>
    <t>Naïve Forecast</t>
  </si>
  <si>
    <t>Actual Predictions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</si>
</sst>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m/d;@"/>
    <numFmt numFmtId="165" formatCode="0.0000000"/>
    <numFmt numFmtId="166" formatCode="0.000"/>
    <numFmt numFmtId="167" formatCode="0.00000"/>
    <numFmt numFmtId="168" formatCode="0.00000000"/>
  </numFmts>
  <fonts count="16" x14ac:knownFonts="1">
    <font>
      <sz val="11"/>
      <color theme="1"/>
      <name val="Calibri"/>
      <family val="2"/>
      <scheme val="minor"/>
    </font>
    <font>
      <b/>
      <sz val="11"/>
      <color theme="1"/>
      <name val="Calibri"/>
      <family val="2"/>
      <scheme val="minor"/>
    </font>
    <font>
      <sz val="8"/>
      <name val="Calibri"/>
      <family val="2"/>
      <scheme val="minor"/>
    </font>
    <font>
      <sz val="11"/>
      <color rgb="FFFFFFFF"/>
      <name val="Courier New"/>
      <family val="3"/>
    </font>
    <font>
      <b/>
      <sz val="11"/>
      <color theme="0"/>
      <name val="Calibri"/>
      <family val="2"/>
      <scheme val="minor"/>
    </font>
    <font>
      <sz val="11"/>
      <color theme="0"/>
      <name val="Calibri"/>
      <family val="2"/>
      <scheme val="minor"/>
    </font>
    <font>
      <sz val="11"/>
      <name val="Calibri"/>
      <family val="2"/>
      <scheme val="minor"/>
    </font>
    <font>
      <sz val="11"/>
      <color rgb="FFFF0000"/>
      <name val="Calibri"/>
      <family val="2"/>
      <scheme val="minor"/>
    </font>
    <font>
      <i/>
      <sz val="11"/>
      <color theme="1"/>
      <name val="Calibri"/>
      <family val="2"/>
      <scheme val="minor"/>
    </font>
    <font>
      <sz val="11"/>
      <color theme="1"/>
      <name val="Calibri"/>
      <family val="2"/>
      <scheme val="minor"/>
    </font>
    <font>
      <u/>
      <sz val="11"/>
      <color theme="10"/>
      <name val="Calibri"/>
      <family val="2"/>
      <scheme val="minor"/>
    </font>
    <font>
      <i/>
      <sz val="11"/>
      <color rgb="FFFF0000"/>
      <name val="Calibri"/>
      <family val="2"/>
      <scheme val="minor"/>
    </font>
    <font>
      <b/>
      <sz val="11"/>
      <color rgb="FFFF0000"/>
      <name val="Calibri"/>
      <family val="2"/>
      <scheme val="minor"/>
    </font>
    <font>
      <sz val="11"/>
      <color rgb="FF00B050"/>
      <name val="Calibri"/>
      <family val="2"/>
      <scheme val="minor"/>
    </font>
    <font>
      <b/>
      <sz val="18"/>
      <color theme="1"/>
      <name val="Calibri"/>
      <family val="2"/>
      <scheme val="minor"/>
    </font>
    <font>
      <b/>
      <sz val="16"/>
      <color theme="1"/>
      <name val="Calibri"/>
      <family val="2"/>
      <scheme val="minor"/>
    </font>
  </fonts>
  <fills count="12">
    <fill>
      <patternFill patternType="none"/>
    </fill>
    <fill>
      <patternFill patternType="gray125"/>
    </fill>
    <fill>
      <patternFill patternType="solid">
        <fgColor theme="4" tint="0.79998168889431442"/>
        <bgColor indexed="64"/>
      </patternFill>
    </fill>
    <fill>
      <patternFill patternType="solid">
        <fgColor theme="9"/>
        <bgColor indexed="64"/>
      </patternFill>
    </fill>
    <fill>
      <patternFill patternType="solid">
        <fgColor rgb="FFFFFF00"/>
        <bgColor indexed="64"/>
      </patternFill>
    </fill>
    <fill>
      <patternFill patternType="solid">
        <fgColor rgb="FFFF0000"/>
        <bgColor indexed="64"/>
      </patternFill>
    </fill>
    <fill>
      <patternFill patternType="solid">
        <fgColor theme="4" tint="0.59999389629810485"/>
        <bgColor indexed="64"/>
      </patternFill>
    </fill>
    <fill>
      <patternFill patternType="solid">
        <fgColor rgb="FFFFC000"/>
        <bgColor indexed="64"/>
      </patternFill>
    </fill>
    <fill>
      <patternFill patternType="solid">
        <fgColor rgb="FF7030A0"/>
        <bgColor indexed="64"/>
      </patternFill>
    </fill>
    <fill>
      <patternFill patternType="solid">
        <fgColor rgb="FF00B050"/>
        <bgColor indexed="64"/>
      </patternFill>
    </fill>
    <fill>
      <patternFill patternType="solid">
        <fgColor theme="0" tint="-0.249977111117893"/>
        <bgColor indexed="64"/>
      </patternFill>
    </fill>
    <fill>
      <patternFill patternType="solid">
        <fgColor theme="0" tint="-0.34998626667073579"/>
        <bgColor indexed="64"/>
      </patternFill>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4">
    <xf numFmtId="0" fontId="0" fillId="0" borderId="0"/>
    <xf numFmtId="43" fontId="9" fillId="0" borderId="0" applyFont="0" applyFill="0" applyBorder="0" applyAlignment="0" applyProtection="0"/>
    <xf numFmtId="0" fontId="10" fillId="0" borderId="0" applyNumberFormat="0" applyFill="0" applyBorder="0" applyAlignment="0" applyProtection="0"/>
    <xf numFmtId="9" fontId="9" fillId="0" borderId="0" applyFont="0" applyFill="0" applyBorder="0" applyAlignment="0" applyProtection="0"/>
  </cellStyleXfs>
  <cellXfs count="72">
    <xf numFmtId="0" fontId="0" fillId="0" borderId="0" xfId="0"/>
    <xf numFmtId="0" fontId="1" fillId="0" borderId="0" xfId="0" applyFont="1"/>
    <xf numFmtId="0" fontId="0" fillId="0" borderId="0" xfId="0" pivotButton="1"/>
    <xf numFmtId="0" fontId="0" fillId="0" borderId="0" xfId="0" applyAlignment="1">
      <alignment horizontal="left"/>
    </xf>
    <xf numFmtId="0" fontId="0" fillId="2" borderId="0" xfId="0" applyFill="1"/>
    <xf numFmtId="0" fontId="3" fillId="0" borderId="0" xfId="0" applyFont="1"/>
    <xf numFmtId="0" fontId="0" fillId="4" borderId="0" xfId="0" applyFill="1"/>
    <xf numFmtId="0" fontId="1" fillId="5" borderId="0" xfId="0" applyFont="1" applyFill="1"/>
    <xf numFmtId="0" fontId="0" fillId="6" borderId="0" xfId="0" applyFill="1"/>
    <xf numFmtId="0" fontId="0" fillId="3" borderId="0" xfId="0" applyFill="1"/>
    <xf numFmtId="0" fontId="0" fillId="7" borderId="0" xfId="0" applyFill="1"/>
    <xf numFmtId="0" fontId="1" fillId="7" borderId="0" xfId="0" applyFont="1" applyFill="1"/>
    <xf numFmtId="0" fontId="4" fillId="8" borderId="0" xfId="0" applyFont="1" applyFill="1"/>
    <xf numFmtId="0" fontId="5" fillId="8" borderId="0" xfId="0" applyFont="1" applyFill="1"/>
    <xf numFmtId="0" fontId="1" fillId="9" borderId="0" xfId="0" applyFont="1" applyFill="1"/>
    <xf numFmtId="0" fontId="6" fillId="0" borderId="0" xfId="0" applyFont="1"/>
    <xf numFmtId="2" fontId="0" fillId="0" borderId="0" xfId="0" applyNumberFormat="1"/>
    <xf numFmtId="4" fontId="0" fillId="0" borderId="0" xfId="0" applyNumberFormat="1"/>
    <xf numFmtId="0" fontId="7" fillId="0" borderId="0" xfId="0" applyFont="1"/>
    <xf numFmtId="0" fontId="0" fillId="0" borderId="1" xfId="0" applyBorder="1"/>
    <xf numFmtId="0" fontId="8" fillId="0" borderId="2" xfId="0" applyFont="1" applyBorder="1" applyAlignment="1">
      <alignment horizontal="center"/>
    </xf>
    <xf numFmtId="0" fontId="8" fillId="0" borderId="2" xfId="0" applyFont="1" applyBorder="1" applyAlignment="1">
      <alignment horizontal="centerContinuous"/>
    </xf>
    <xf numFmtId="0" fontId="0" fillId="5" borderId="0" xfId="0" applyFill="1"/>
    <xf numFmtId="43" fontId="0" fillId="0" borderId="0" xfId="1" applyFont="1"/>
    <xf numFmtId="0" fontId="0" fillId="0" borderId="0" xfId="0" applyAlignment="1">
      <alignment wrapText="1"/>
    </xf>
    <xf numFmtId="43" fontId="0" fillId="0" borderId="1" xfId="1" applyFont="1" applyBorder="1"/>
    <xf numFmtId="43" fontId="0" fillId="0" borderId="0" xfId="0" applyNumberFormat="1"/>
    <xf numFmtId="14" fontId="0" fillId="0" borderId="0" xfId="0" applyNumberFormat="1"/>
    <xf numFmtId="164" fontId="0" fillId="0" borderId="0" xfId="1" applyNumberFormat="1" applyFont="1"/>
    <xf numFmtId="0" fontId="0" fillId="0" borderId="0" xfId="0" applyFill="1" applyBorder="1" applyAlignment="1"/>
    <xf numFmtId="0" fontId="0" fillId="0" borderId="1" xfId="0" applyFill="1" applyBorder="1" applyAlignment="1"/>
    <xf numFmtId="0" fontId="8" fillId="0" borderId="2" xfId="0" applyFont="1" applyFill="1" applyBorder="1" applyAlignment="1">
      <alignment horizontal="center"/>
    </xf>
    <xf numFmtId="0" fontId="8" fillId="0" borderId="2" xfId="0" applyFont="1" applyFill="1" applyBorder="1" applyAlignment="1">
      <alignment horizontal="centerContinuous"/>
    </xf>
    <xf numFmtId="0" fontId="11" fillId="0" borderId="2" xfId="0" applyFont="1" applyBorder="1" applyAlignment="1">
      <alignment horizontal="center"/>
    </xf>
    <xf numFmtId="0" fontId="7" fillId="0" borderId="1" xfId="0" applyFont="1" applyBorder="1"/>
    <xf numFmtId="0" fontId="10" fillId="0" borderId="0" xfId="2"/>
    <xf numFmtId="0" fontId="1" fillId="0" borderId="0" xfId="0" applyFont="1" applyAlignment="1">
      <alignment horizontal="center"/>
    </xf>
    <xf numFmtId="0" fontId="0" fillId="0" borderId="0" xfId="0" applyAlignment="1">
      <alignment horizontal="center"/>
    </xf>
    <xf numFmtId="43" fontId="0" fillId="0" borderId="0" xfId="1" applyFont="1" applyAlignment="1">
      <alignment horizontal="center"/>
    </xf>
    <xf numFmtId="165" fontId="0" fillId="0" borderId="0" xfId="0" applyNumberFormat="1" applyAlignment="1">
      <alignment horizontal="center"/>
    </xf>
    <xf numFmtId="166" fontId="0" fillId="0" borderId="0" xfId="0" applyNumberFormat="1"/>
    <xf numFmtId="168" fontId="0" fillId="0" borderId="0" xfId="0" applyNumberFormat="1"/>
    <xf numFmtId="168" fontId="6" fillId="3" borderId="0" xfId="0" applyNumberFormat="1" applyFont="1" applyFill="1"/>
    <xf numFmtId="0" fontId="6" fillId="5" borderId="0" xfId="0" applyFont="1" applyFill="1"/>
    <xf numFmtId="43" fontId="0" fillId="0" borderId="0" xfId="1" applyFont="1" applyAlignment="1">
      <alignment vertical="center"/>
    </xf>
    <xf numFmtId="10" fontId="0" fillId="0" borderId="0" xfId="0" applyNumberFormat="1"/>
    <xf numFmtId="10" fontId="0" fillId="0" borderId="0" xfId="3" applyNumberFormat="1" applyFont="1"/>
    <xf numFmtId="167" fontId="0" fillId="0" borderId="0" xfId="0" applyNumberFormat="1" applyFill="1" applyBorder="1" applyAlignment="1"/>
    <xf numFmtId="0" fontId="0" fillId="10" borderId="0" xfId="0" applyFill="1"/>
    <xf numFmtId="0" fontId="8" fillId="0" borderId="2" xfId="0" applyFont="1" applyFill="1" applyBorder="1" applyAlignment="1">
      <alignment horizontal="center" wrapText="1"/>
    </xf>
    <xf numFmtId="0" fontId="11" fillId="0" borderId="2" xfId="0" applyFont="1" applyFill="1" applyBorder="1" applyAlignment="1">
      <alignment horizontal="center" wrapText="1"/>
    </xf>
    <xf numFmtId="0" fontId="7" fillId="0" borderId="0" xfId="0" applyFont="1" applyFill="1" applyBorder="1" applyAlignment="1"/>
    <xf numFmtId="0" fontId="0" fillId="11" borderId="0" xfId="0" applyFill="1"/>
    <xf numFmtId="0" fontId="12" fillId="0" borderId="0" xfId="0" applyFont="1"/>
    <xf numFmtId="0" fontId="6" fillId="0" borderId="0" xfId="0" applyFont="1" applyFill="1" applyBorder="1" applyAlignment="1"/>
    <xf numFmtId="0" fontId="6" fillId="4" borderId="0" xfId="0" applyFont="1" applyFill="1" applyBorder="1" applyAlignment="1"/>
    <xf numFmtId="0" fontId="0" fillId="8" borderId="0" xfId="0" applyFill="1"/>
    <xf numFmtId="0" fontId="0" fillId="8" borderId="0" xfId="0" applyFill="1" applyAlignment="1">
      <alignment horizontal="center"/>
    </xf>
    <xf numFmtId="0" fontId="0" fillId="0" borderId="0" xfId="0" applyNumberFormat="1"/>
    <xf numFmtId="0" fontId="0" fillId="0" borderId="0" xfId="0" applyAlignment="1">
      <alignment horizontal="left" indent="1"/>
    </xf>
    <xf numFmtId="0" fontId="0" fillId="0" borderId="0" xfId="0" pivotButton="1" applyAlignment="1">
      <alignment horizontal="center"/>
    </xf>
    <xf numFmtId="0" fontId="13" fillId="0" borderId="0" xfId="0" applyFont="1" applyFill="1" applyBorder="1" applyAlignment="1"/>
    <xf numFmtId="0" fontId="0" fillId="3" borderId="1" xfId="0" applyFill="1" applyBorder="1" applyAlignment="1"/>
    <xf numFmtId="0" fontId="8" fillId="9" borderId="2" xfId="0" applyFont="1" applyFill="1" applyBorder="1" applyAlignment="1">
      <alignment horizontal="center"/>
    </xf>
    <xf numFmtId="0" fontId="0" fillId="9" borderId="0" xfId="0" applyFill="1" applyBorder="1" applyAlignment="1"/>
    <xf numFmtId="0" fontId="0" fillId="9" borderId="1" xfId="0" applyFill="1" applyBorder="1" applyAlignment="1"/>
    <xf numFmtId="0" fontId="14" fillId="0" borderId="0" xfId="0" applyFont="1" applyAlignment="1">
      <alignment horizontal="center"/>
    </xf>
    <xf numFmtId="0" fontId="14" fillId="0" borderId="0" xfId="0" applyFont="1" applyAlignment="1">
      <alignment horizontal="right"/>
    </xf>
    <xf numFmtId="0" fontId="15" fillId="0" borderId="0" xfId="0" applyFont="1" applyAlignment="1">
      <alignment horizontal="center"/>
    </xf>
    <xf numFmtId="0" fontId="15" fillId="0" borderId="0" xfId="0" applyFont="1" applyAlignment="1">
      <alignment horizontal="center" vertical="center"/>
    </xf>
    <xf numFmtId="166" fontId="0" fillId="0" borderId="0" xfId="0" applyNumberFormat="1" applyAlignment="1">
      <alignment horizontal="center"/>
    </xf>
    <xf numFmtId="10" fontId="0" fillId="0" borderId="0" xfId="3" applyNumberFormat="1" applyFont="1" applyAlignment="1">
      <alignment horizontal="center"/>
    </xf>
  </cellXfs>
  <cellStyles count="4">
    <cellStyle name="Comma" xfId="1" builtinId="3"/>
    <cellStyle name="Hyperlink" xfId="2" builtinId="8"/>
    <cellStyle name="Normal" xfId="0" builtinId="0"/>
    <cellStyle name="Percent" xfId="3" builtinId="5"/>
  </cellStyles>
  <dxfs count="6">
    <dxf>
      <numFmt numFmtId="4" formatCode="#,##0.00"/>
    </dxf>
    <dxf>
      <numFmt numFmtId="2" formatCode="0.00"/>
    </dxf>
    <dxf>
      <numFmt numFmtId="2" formatCode="0.00"/>
    </dxf>
    <dxf>
      <fill>
        <patternFill>
          <bgColor theme="4" tint="0.79998168889431442"/>
        </patternFill>
      </fill>
    </dxf>
    <dxf>
      <fill>
        <patternFill patternType="solid">
          <bgColor theme="4" tint="0.59999389629810485"/>
        </patternFill>
      </fill>
    </dxf>
    <dxf>
      <fill>
        <patternFill patternType="solid">
          <bgColor theme="4"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pivotCacheDefinition" Target="pivotCache/pivotCacheDefinition2.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eetMetadata" Target="metadata.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9.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2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3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3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38.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39.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41.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43.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44.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47.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48.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49.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'air passengers short date'!$D$1</c:f>
              <c:strCache>
                <c:ptCount val="1"/>
                <c:pt idx="0">
                  <c:v>Passengers(thousands)</c:v>
                </c:pt>
              </c:strCache>
            </c:strRef>
          </c:tx>
          <c:spPr>
            <a:ln w="28575" cap="rnd">
              <a:solidFill>
                <a:schemeClr val="accent1"/>
              </a:solidFill>
              <a:round/>
            </a:ln>
            <a:effectLst/>
          </c:spPr>
          <c:marker>
            <c:symbol val="none"/>
          </c:marker>
          <c:cat>
            <c:strRef>
              <c:f>'air passengers short date'!$C$2:$C$145</c:f>
              <c:strCache>
                <c:ptCount val="144"/>
                <c:pt idx="0">
                  <c:v>1949-01</c:v>
                </c:pt>
                <c:pt idx="1">
                  <c:v>1949-02</c:v>
                </c:pt>
                <c:pt idx="2">
                  <c:v>1949-03</c:v>
                </c:pt>
                <c:pt idx="3">
                  <c:v>1949-04</c:v>
                </c:pt>
                <c:pt idx="4">
                  <c:v>1949-05</c:v>
                </c:pt>
                <c:pt idx="5">
                  <c:v>1949-06</c:v>
                </c:pt>
                <c:pt idx="6">
                  <c:v>1949-07</c:v>
                </c:pt>
                <c:pt idx="7">
                  <c:v>1949-08</c:v>
                </c:pt>
                <c:pt idx="8">
                  <c:v>1949-09</c:v>
                </c:pt>
                <c:pt idx="9">
                  <c:v>1949-10</c:v>
                </c:pt>
                <c:pt idx="10">
                  <c:v>1949-11</c:v>
                </c:pt>
                <c:pt idx="11">
                  <c:v>1949-12</c:v>
                </c:pt>
                <c:pt idx="12">
                  <c:v>1950-01</c:v>
                </c:pt>
                <c:pt idx="13">
                  <c:v>1950-02</c:v>
                </c:pt>
                <c:pt idx="14">
                  <c:v>1950-03</c:v>
                </c:pt>
                <c:pt idx="15">
                  <c:v>1950-04</c:v>
                </c:pt>
                <c:pt idx="16">
                  <c:v>1950-05</c:v>
                </c:pt>
                <c:pt idx="17">
                  <c:v>1950-06</c:v>
                </c:pt>
                <c:pt idx="18">
                  <c:v>1950-07</c:v>
                </c:pt>
                <c:pt idx="19">
                  <c:v>1950-08</c:v>
                </c:pt>
                <c:pt idx="20">
                  <c:v>1950-09</c:v>
                </c:pt>
                <c:pt idx="21">
                  <c:v>1950-10</c:v>
                </c:pt>
                <c:pt idx="22">
                  <c:v>1950-11</c:v>
                </c:pt>
                <c:pt idx="23">
                  <c:v>1950-12</c:v>
                </c:pt>
                <c:pt idx="24">
                  <c:v>1951-01</c:v>
                </c:pt>
                <c:pt idx="25">
                  <c:v>1951-02</c:v>
                </c:pt>
                <c:pt idx="26">
                  <c:v>1951-03</c:v>
                </c:pt>
                <c:pt idx="27">
                  <c:v>1951-04</c:v>
                </c:pt>
                <c:pt idx="28">
                  <c:v>1951-05</c:v>
                </c:pt>
                <c:pt idx="29">
                  <c:v>1951-06</c:v>
                </c:pt>
                <c:pt idx="30">
                  <c:v>1951-07</c:v>
                </c:pt>
                <c:pt idx="31">
                  <c:v>1951-08</c:v>
                </c:pt>
                <c:pt idx="32">
                  <c:v>1951-09</c:v>
                </c:pt>
                <c:pt idx="33">
                  <c:v>1951-10</c:v>
                </c:pt>
                <c:pt idx="34">
                  <c:v>1951-11</c:v>
                </c:pt>
                <c:pt idx="35">
                  <c:v>1951-12</c:v>
                </c:pt>
                <c:pt idx="36">
                  <c:v>1952-01</c:v>
                </c:pt>
                <c:pt idx="37">
                  <c:v>1952-02</c:v>
                </c:pt>
                <c:pt idx="38">
                  <c:v>1952-03</c:v>
                </c:pt>
                <c:pt idx="39">
                  <c:v>1952-04</c:v>
                </c:pt>
                <c:pt idx="40">
                  <c:v>1952-05</c:v>
                </c:pt>
                <c:pt idx="41">
                  <c:v>1952-06</c:v>
                </c:pt>
                <c:pt idx="42">
                  <c:v>1952-07</c:v>
                </c:pt>
                <c:pt idx="43">
                  <c:v>1952-08</c:v>
                </c:pt>
                <c:pt idx="44">
                  <c:v>1952-09</c:v>
                </c:pt>
                <c:pt idx="45">
                  <c:v>1952-10</c:v>
                </c:pt>
                <c:pt idx="46">
                  <c:v>1952-11</c:v>
                </c:pt>
                <c:pt idx="47">
                  <c:v>1952-12</c:v>
                </c:pt>
                <c:pt idx="48">
                  <c:v>1953-01</c:v>
                </c:pt>
                <c:pt idx="49">
                  <c:v>1953-02</c:v>
                </c:pt>
                <c:pt idx="50">
                  <c:v>1953-03</c:v>
                </c:pt>
                <c:pt idx="51">
                  <c:v>1953-04</c:v>
                </c:pt>
                <c:pt idx="52">
                  <c:v>1953-05</c:v>
                </c:pt>
                <c:pt idx="53">
                  <c:v>1953-06</c:v>
                </c:pt>
                <c:pt idx="54">
                  <c:v>1953-07</c:v>
                </c:pt>
                <c:pt idx="55">
                  <c:v>1953-08</c:v>
                </c:pt>
                <c:pt idx="56">
                  <c:v>1953-09</c:v>
                </c:pt>
                <c:pt idx="57">
                  <c:v>1953-10</c:v>
                </c:pt>
                <c:pt idx="58">
                  <c:v>1953-11</c:v>
                </c:pt>
                <c:pt idx="59">
                  <c:v>1953-12</c:v>
                </c:pt>
                <c:pt idx="60">
                  <c:v>1954-01</c:v>
                </c:pt>
                <c:pt idx="61">
                  <c:v>1954-02</c:v>
                </c:pt>
                <c:pt idx="62">
                  <c:v>1954-03</c:v>
                </c:pt>
                <c:pt idx="63">
                  <c:v>1954-04</c:v>
                </c:pt>
                <c:pt idx="64">
                  <c:v>1954-05</c:v>
                </c:pt>
                <c:pt idx="65">
                  <c:v>1954-06</c:v>
                </c:pt>
                <c:pt idx="66">
                  <c:v>1954-07</c:v>
                </c:pt>
                <c:pt idx="67">
                  <c:v>1954-08</c:v>
                </c:pt>
                <c:pt idx="68">
                  <c:v>1954-09</c:v>
                </c:pt>
                <c:pt idx="69">
                  <c:v>1954-10</c:v>
                </c:pt>
                <c:pt idx="70">
                  <c:v>1954-11</c:v>
                </c:pt>
                <c:pt idx="71">
                  <c:v>1954-12</c:v>
                </c:pt>
                <c:pt idx="72">
                  <c:v>1955-01</c:v>
                </c:pt>
                <c:pt idx="73">
                  <c:v>1955-02</c:v>
                </c:pt>
                <c:pt idx="74">
                  <c:v>1955-03</c:v>
                </c:pt>
                <c:pt idx="75">
                  <c:v>1955-04</c:v>
                </c:pt>
                <c:pt idx="76">
                  <c:v>1955-05</c:v>
                </c:pt>
                <c:pt idx="77">
                  <c:v>1955-06</c:v>
                </c:pt>
                <c:pt idx="78">
                  <c:v>1955-07</c:v>
                </c:pt>
                <c:pt idx="79">
                  <c:v>1955-08</c:v>
                </c:pt>
                <c:pt idx="80">
                  <c:v>1955-09</c:v>
                </c:pt>
                <c:pt idx="81">
                  <c:v>1955-10</c:v>
                </c:pt>
                <c:pt idx="82">
                  <c:v>1955-11</c:v>
                </c:pt>
                <c:pt idx="83">
                  <c:v>1955-12</c:v>
                </c:pt>
                <c:pt idx="84">
                  <c:v>1956-01</c:v>
                </c:pt>
                <c:pt idx="85">
                  <c:v>1956-02</c:v>
                </c:pt>
                <c:pt idx="86">
                  <c:v>1956-03</c:v>
                </c:pt>
                <c:pt idx="87">
                  <c:v>1956-04</c:v>
                </c:pt>
                <c:pt idx="88">
                  <c:v>1956-05</c:v>
                </c:pt>
                <c:pt idx="89">
                  <c:v>1956-06</c:v>
                </c:pt>
                <c:pt idx="90">
                  <c:v>1956-07</c:v>
                </c:pt>
                <c:pt idx="91">
                  <c:v>1956-08</c:v>
                </c:pt>
                <c:pt idx="92">
                  <c:v>1956-09</c:v>
                </c:pt>
                <c:pt idx="93">
                  <c:v>1956-10</c:v>
                </c:pt>
                <c:pt idx="94">
                  <c:v>1956-11</c:v>
                </c:pt>
                <c:pt idx="95">
                  <c:v>1956-12</c:v>
                </c:pt>
                <c:pt idx="96">
                  <c:v>1957-01</c:v>
                </c:pt>
                <c:pt idx="97">
                  <c:v>1957-02</c:v>
                </c:pt>
                <c:pt idx="98">
                  <c:v>1957-03</c:v>
                </c:pt>
                <c:pt idx="99">
                  <c:v>1957-04</c:v>
                </c:pt>
                <c:pt idx="100">
                  <c:v>1957-05</c:v>
                </c:pt>
                <c:pt idx="101">
                  <c:v>1957-06</c:v>
                </c:pt>
                <c:pt idx="102">
                  <c:v>1957-07</c:v>
                </c:pt>
                <c:pt idx="103">
                  <c:v>1957-08</c:v>
                </c:pt>
                <c:pt idx="104">
                  <c:v>1957-09</c:v>
                </c:pt>
                <c:pt idx="105">
                  <c:v>1957-10</c:v>
                </c:pt>
                <c:pt idx="106">
                  <c:v>1957-11</c:v>
                </c:pt>
                <c:pt idx="107">
                  <c:v>1957-12</c:v>
                </c:pt>
                <c:pt idx="108">
                  <c:v>1958-01</c:v>
                </c:pt>
                <c:pt idx="109">
                  <c:v>1958-02</c:v>
                </c:pt>
                <c:pt idx="110">
                  <c:v>1958-03</c:v>
                </c:pt>
                <c:pt idx="111">
                  <c:v>1958-04</c:v>
                </c:pt>
                <c:pt idx="112">
                  <c:v>1958-05</c:v>
                </c:pt>
                <c:pt idx="113">
                  <c:v>1958-06</c:v>
                </c:pt>
                <c:pt idx="114">
                  <c:v>1958-07</c:v>
                </c:pt>
                <c:pt idx="115">
                  <c:v>1958-08</c:v>
                </c:pt>
                <c:pt idx="116">
                  <c:v>1958-09</c:v>
                </c:pt>
                <c:pt idx="117">
                  <c:v>1958-10</c:v>
                </c:pt>
                <c:pt idx="118">
                  <c:v>1958-11</c:v>
                </c:pt>
                <c:pt idx="119">
                  <c:v>1958-12</c:v>
                </c:pt>
                <c:pt idx="120">
                  <c:v>1959-01</c:v>
                </c:pt>
                <c:pt idx="121">
                  <c:v>1959-02</c:v>
                </c:pt>
                <c:pt idx="122">
                  <c:v>1959-03</c:v>
                </c:pt>
                <c:pt idx="123">
                  <c:v>1959-04</c:v>
                </c:pt>
                <c:pt idx="124">
                  <c:v>1959-05</c:v>
                </c:pt>
                <c:pt idx="125">
                  <c:v>1959-06</c:v>
                </c:pt>
                <c:pt idx="126">
                  <c:v>1959-07</c:v>
                </c:pt>
                <c:pt idx="127">
                  <c:v>1959-08</c:v>
                </c:pt>
                <c:pt idx="128">
                  <c:v>1959-09</c:v>
                </c:pt>
                <c:pt idx="129">
                  <c:v>1959-10</c:v>
                </c:pt>
                <c:pt idx="130">
                  <c:v>1959-11</c:v>
                </c:pt>
                <c:pt idx="131">
                  <c:v>1959-12</c:v>
                </c:pt>
                <c:pt idx="132">
                  <c:v>1960-01</c:v>
                </c:pt>
                <c:pt idx="133">
                  <c:v>1960-02</c:v>
                </c:pt>
                <c:pt idx="134">
                  <c:v>1960-03</c:v>
                </c:pt>
                <c:pt idx="135">
                  <c:v>1960-04</c:v>
                </c:pt>
                <c:pt idx="136">
                  <c:v>1960-05</c:v>
                </c:pt>
                <c:pt idx="137">
                  <c:v>1960-06</c:v>
                </c:pt>
                <c:pt idx="138">
                  <c:v>1960-07</c:v>
                </c:pt>
                <c:pt idx="139">
                  <c:v>1960-08</c:v>
                </c:pt>
                <c:pt idx="140">
                  <c:v>1960-09</c:v>
                </c:pt>
                <c:pt idx="141">
                  <c:v>1960-10</c:v>
                </c:pt>
                <c:pt idx="142">
                  <c:v>1960-11</c:v>
                </c:pt>
                <c:pt idx="143">
                  <c:v>1960-12</c:v>
                </c:pt>
              </c:strCache>
            </c:strRef>
          </c:cat>
          <c:val>
            <c:numRef>
              <c:f>'air passengers short date'!$D$2:$D$145</c:f>
              <c:numCache>
                <c:formatCode>General</c:formatCode>
                <c:ptCount val="144"/>
                <c:pt idx="0">
                  <c:v>112</c:v>
                </c:pt>
                <c:pt idx="1">
                  <c:v>118</c:v>
                </c:pt>
                <c:pt idx="2">
                  <c:v>132</c:v>
                </c:pt>
                <c:pt idx="3">
                  <c:v>129</c:v>
                </c:pt>
                <c:pt idx="4">
                  <c:v>121</c:v>
                </c:pt>
                <c:pt idx="5">
                  <c:v>135</c:v>
                </c:pt>
                <c:pt idx="6">
                  <c:v>148</c:v>
                </c:pt>
                <c:pt idx="7">
                  <c:v>148</c:v>
                </c:pt>
                <c:pt idx="8">
                  <c:v>136</c:v>
                </c:pt>
                <c:pt idx="9">
                  <c:v>119</c:v>
                </c:pt>
                <c:pt idx="10">
                  <c:v>104</c:v>
                </c:pt>
                <c:pt idx="11">
                  <c:v>118</c:v>
                </c:pt>
                <c:pt idx="12">
                  <c:v>115</c:v>
                </c:pt>
                <c:pt idx="13">
                  <c:v>126</c:v>
                </c:pt>
                <c:pt idx="14">
                  <c:v>141</c:v>
                </c:pt>
                <c:pt idx="15">
                  <c:v>135</c:v>
                </c:pt>
                <c:pt idx="16">
                  <c:v>125</c:v>
                </c:pt>
                <c:pt idx="17">
                  <c:v>149</c:v>
                </c:pt>
                <c:pt idx="18">
                  <c:v>170</c:v>
                </c:pt>
                <c:pt idx="19">
                  <c:v>170</c:v>
                </c:pt>
                <c:pt idx="20">
                  <c:v>158</c:v>
                </c:pt>
                <c:pt idx="21">
                  <c:v>133</c:v>
                </c:pt>
                <c:pt idx="22">
                  <c:v>114</c:v>
                </c:pt>
                <c:pt idx="23">
                  <c:v>140</c:v>
                </c:pt>
                <c:pt idx="24">
                  <c:v>145</c:v>
                </c:pt>
                <c:pt idx="25">
                  <c:v>150</c:v>
                </c:pt>
                <c:pt idx="26">
                  <c:v>178</c:v>
                </c:pt>
                <c:pt idx="27">
                  <c:v>163</c:v>
                </c:pt>
                <c:pt idx="28">
                  <c:v>172</c:v>
                </c:pt>
                <c:pt idx="29">
                  <c:v>178</c:v>
                </c:pt>
                <c:pt idx="30">
                  <c:v>199</c:v>
                </c:pt>
                <c:pt idx="31">
                  <c:v>199</c:v>
                </c:pt>
                <c:pt idx="32">
                  <c:v>184</c:v>
                </c:pt>
                <c:pt idx="33">
                  <c:v>162</c:v>
                </c:pt>
                <c:pt idx="34">
                  <c:v>146</c:v>
                </c:pt>
                <c:pt idx="35">
                  <c:v>166</c:v>
                </c:pt>
                <c:pt idx="36">
                  <c:v>171</c:v>
                </c:pt>
                <c:pt idx="37">
                  <c:v>180</c:v>
                </c:pt>
                <c:pt idx="38">
                  <c:v>193</c:v>
                </c:pt>
                <c:pt idx="39">
                  <c:v>181</c:v>
                </c:pt>
                <c:pt idx="40">
                  <c:v>183</c:v>
                </c:pt>
                <c:pt idx="41">
                  <c:v>218</c:v>
                </c:pt>
                <c:pt idx="42">
                  <c:v>230</c:v>
                </c:pt>
                <c:pt idx="43">
                  <c:v>242</c:v>
                </c:pt>
                <c:pt idx="44">
                  <c:v>209</c:v>
                </c:pt>
                <c:pt idx="45">
                  <c:v>191</c:v>
                </c:pt>
                <c:pt idx="46">
                  <c:v>172</c:v>
                </c:pt>
                <c:pt idx="47">
                  <c:v>194</c:v>
                </c:pt>
                <c:pt idx="48">
                  <c:v>196</c:v>
                </c:pt>
                <c:pt idx="49">
                  <c:v>196</c:v>
                </c:pt>
                <c:pt idx="50">
                  <c:v>236</c:v>
                </c:pt>
                <c:pt idx="51">
                  <c:v>235</c:v>
                </c:pt>
                <c:pt idx="52">
                  <c:v>229</c:v>
                </c:pt>
                <c:pt idx="53">
                  <c:v>243</c:v>
                </c:pt>
                <c:pt idx="54">
                  <c:v>264</c:v>
                </c:pt>
                <c:pt idx="55">
                  <c:v>272</c:v>
                </c:pt>
                <c:pt idx="56">
                  <c:v>237</c:v>
                </c:pt>
                <c:pt idx="57">
                  <c:v>211</c:v>
                </c:pt>
                <c:pt idx="58">
                  <c:v>180</c:v>
                </c:pt>
                <c:pt idx="59">
                  <c:v>201</c:v>
                </c:pt>
                <c:pt idx="60">
                  <c:v>204</c:v>
                </c:pt>
                <c:pt idx="61">
                  <c:v>188</c:v>
                </c:pt>
                <c:pt idx="62">
                  <c:v>235</c:v>
                </c:pt>
                <c:pt idx="63">
                  <c:v>227</c:v>
                </c:pt>
                <c:pt idx="64">
                  <c:v>234</c:v>
                </c:pt>
                <c:pt idx="65">
                  <c:v>264</c:v>
                </c:pt>
                <c:pt idx="66">
                  <c:v>302</c:v>
                </c:pt>
                <c:pt idx="67">
                  <c:v>293</c:v>
                </c:pt>
                <c:pt idx="68">
                  <c:v>259</c:v>
                </c:pt>
                <c:pt idx="69">
                  <c:v>229</c:v>
                </c:pt>
                <c:pt idx="70">
                  <c:v>203</c:v>
                </c:pt>
                <c:pt idx="71">
                  <c:v>229</c:v>
                </c:pt>
                <c:pt idx="72">
                  <c:v>242</c:v>
                </c:pt>
                <c:pt idx="73">
                  <c:v>233</c:v>
                </c:pt>
                <c:pt idx="74">
                  <c:v>267</c:v>
                </c:pt>
                <c:pt idx="75">
                  <c:v>269</c:v>
                </c:pt>
                <c:pt idx="76">
                  <c:v>270</c:v>
                </c:pt>
                <c:pt idx="77">
                  <c:v>315</c:v>
                </c:pt>
                <c:pt idx="78">
                  <c:v>364</c:v>
                </c:pt>
                <c:pt idx="79">
                  <c:v>347</c:v>
                </c:pt>
                <c:pt idx="80">
                  <c:v>312</c:v>
                </c:pt>
                <c:pt idx="81">
                  <c:v>274</c:v>
                </c:pt>
                <c:pt idx="82">
                  <c:v>237</c:v>
                </c:pt>
                <c:pt idx="83">
                  <c:v>278</c:v>
                </c:pt>
                <c:pt idx="84">
                  <c:v>284</c:v>
                </c:pt>
                <c:pt idx="85">
                  <c:v>277</c:v>
                </c:pt>
                <c:pt idx="86">
                  <c:v>317</c:v>
                </c:pt>
                <c:pt idx="87">
                  <c:v>313</c:v>
                </c:pt>
                <c:pt idx="88">
                  <c:v>318</c:v>
                </c:pt>
                <c:pt idx="89">
                  <c:v>374</c:v>
                </c:pt>
                <c:pt idx="90">
                  <c:v>413</c:v>
                </c:pt>
                <c:pt idx="91">
                  <c:v>405</c:v>
                </c:pt>
                <c:pt idx="92">
                  <c:v>355</c:v>
                </c:pt>
                <c:pt idx="93">
                  <c:v>306</c:v>
                </c:pt>
                <c:pt idx="94">
                  <c:v>271</c:v>
                </c:pt>
                <c:pt idx="95">
                  <c:v>306</c:v>
                </c:pt>
                <c:pt idx="96">
                  <c:v>315</c:v>
                </c:pt>
                <c:pt idx="97">
                  <c:v>301</c:v>
                </c:pt>
                <c:pt idx="98">
                  <c:v>356</c:v>
                </c:pt>
                <c:pt idx="99">
                  <c:v>348</c:v>
                </c:pt>
                <c:pt idx="100">
                  <c:v>355</c:v>
                </c:pt>
                <c:pt idx="101">
                  <c:v>422</c:v>
                </c:pt>
                <c:pt idx="102">
                  <c:v>465</c:v>
                </c:pt>
                <c:pt idx="103">
                  <c:v>467</c:v>
                </c:pt>
                <c:pt idx="104">
                  <c:v>404</c:v>
                </c:pt>
                <c:pt idx="105">
                  <c:v>347</c:v>
                </c:pt>
                <c:pt idx="106">
                  <c:v>305</c:v>
                </c:pt>
                <c:pt idx="107">
                  <c:v>336</c:v>
                </c:pt>
                <c:pt idx="108">
                  <c:v>340</c:v>
                </c:pt>
                <c:pt idx="109">
                  <c:v>318</c:v>
                </c:pt>
                <c:pt idx="110">
                  <c:v>362</c:v>
                </c:pt>
                <c:pt idx="111">
                  <c:v>348</c:v>
                </c:pt>
                <c:pt idx="112">
                  <c:v>363</c:v>
                </c:pt>
                <c:pt idx="113">
                  <c:v>435</c:v>
                </c:pt>
                <c:pt idx="114">
                  <c:v>491</c:v>
                </c:pt>
                <c:pt idx="115">
                  <c:v>505</c:v>
                </c:pt>
                <c:pt idx="116">
                  <c:v>404</c:v>
                </c:pt>
                <c:pt idx="117">
                  <c:v>359</c:v>
                </c:pt>
                <c:pt idx="118">
                  <c:v>310</c:v>
                </c:pt>
                <c:pt idx="119">
                  <c:v>337</c:v>
                </c:pt>
                <c:pt idx="120">
                  <c:v>360</c:v>
                </c:pt>
                <c:pt idx="121">
                  <c:v>342</c:v>
                </c:pt>
                <c:pt idx="122">
                  <c:v>406</c:v>
                </c:pt>
                <c:pt idx="123">
                  <c:v>396</c:v>
                </c:pt>
                <c:pt idx="124">
                  <c:v>420</c:v>
                </c:pt>
                <c:pt idx="125">
                  <c:v>472</c:v>
                </c:pt>
                <c:pt idx="126">
                  <c:v>548</c:v>
                </c:pt>
                <c:pt idx="127">
                  <c:v>559</c:v>
                </c:pt>
                <c:pt idx="128">
                  <c:v>463</c:v>
                </c:pt>
                <c:pt idx="129">
                  <c:v>407</c:v>
                </c:pt>
                <c:pt idx="130">
                  <c:v>362</c:v>
                </c:pt>
                <c:pt idx="131">
                  <c:v>405</c:v>
                </c:pt>
                <c:pt idx="132">
                  <c:v>417</c:v>
                </c:pt>
                <c:pt idx="133">
                  <c:v>391</c:v>
                </c:pt>
                <c:pt idx="134">
                  <c:v>419</c:v>
                </c:pt>
                <c:pt idx="135">
                  <c:v>461</c:v>
                </c:pt>
                <c:pt idx="136">
                  <c:v>472</c:v>
                </c:pt>
                <c:pt idx="137">
                  <c:v>535</c:v>
                </c:pt>
                <c:pt idx="138">
                  <c:v>622</c:v>
                </c:pt>
                <c:pt idx="139">
                  <c:v>606</c:v>
                </c:pt>
                <c:pt idx="140">
                  <c:v>508</c:v>
                </c:pt>
                <c:pt idx="141">
                  <c:v>461</c:v>
                </c:pt>
                <c:pt idx="142">
                  <c:v>390</c:v>
                </c:pt>
                <c:pt idx="143">
                  <c:v>432</c:v>
                </c:pt>
              </c:numCache>
            </c:numRef>
          </c:val>
          <c:smooth val="0"/>
          <c:extLst>
            <c:ext xmlns:c16="http://schemas.microsoft.com/office/drawing/2014/chart" uri="{C3380CC4-5D6E-409C-BE32-E72D297353CC}">
              <c16:uniqueId val="{00000000-A4F1-4AD4-9403-3B62D6D4836B}"/>
            </c:ext>
          </c:extLst>
        </c:ser>
        <c:dLbls>
          <c:showLegendKey val="0"/>
          <c:showVal val="0"/>
          <c:showCatName val="0"/>
          <c:showSerName val="0"/>
          <c:showPercent val="0"/>
          <c:showBubbleSize val="0"/>
        </c:dLbls>
        <c:smooth val="0"/>
        <c:axId val="235052112"/>
        <c:axId val="235053072"/>
      </c:lineChart>
      <c:catAx>
        <c:axId val="235052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053072"/>
        <c:crosses val="autoZero"/>
        <c:auto val="1"/>
        <c:lblAlgn val="ctr"/>
        <c:lblOffset val="100"/>
        <c:noMultiLvlLbl val="0"/>
      </c:catAx>
      <c:valAx>
        <c:axId val="235053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0521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'Time series data'!$D$1</c:f>
              <c:strCache>
                <c:ptCount val="1"/>
                <c:pt idx="0">
                  <c:v>Passengers(thousands)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multiLvlStrRef>
              <c:f>'Time series data'!$B$2:$C$145</c:f>
              <c:multiLvlStrCache>
                <c:ptCount val="1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pt idx="48">
                    <c:v>Jan</c:v>
                  </c:pt>
                  <c:pt idx="49">
                    <c:v>Feb</c:v>
                  </c:pt>
                  <c:pt idx="50">
                    <c:v>Mar</c:v>
                  </c:pt>
                  <c:pt idx="51">
                    <c:v>Apr</c:v>
                  </c:pt>
                  <c:pt idx="52">
                    <c:v>May</c:v>
                  </c:pt>
                  <c:pt idx="53">
                    <c:v>Jun</c:v>
                  </c:pt>
                  <c:pt idx="54">
                    <c:v>Jul</c:v>
                  </c:pt>
                  <c:pt idx="55">
                    <c:v>Aug</c:v>
                  </c:pt>
                  <c:pt idx="56">
                    <c:v>Sep</c:v>
                  </c:pt>
                  <c:pt idx="57">
                    <c:v>Oct</c:v>
                  </c:pt>
                  <c:pt idx="58">
                    <c:v>Nov</c:v>
                  </c:pt>
                  <c:pt idx="59">
                    <c:v>Dec</c:v>
                  </c:pt>
                  <c:pt idx="60">
                    <c:v>Jan</c:v>
                  </c:pt>
                  <c:pt idx="61">
                    <c:v>Feb</c:v>
                  </c:pt>
                  <c:pt idx="62">
                    <c:v>Mar</c:v>
                  </c:pt>
                  <c:pt idx="63">
                    <c:v>Apr</c:v>
                  </c:pt>
                  <c:pt idx="64">
                    <c:v>May</c:v>
                  </c:pt>
                  <c:pt idx="65">
                    <c:v>Jun</c:v>
                  </c:pt>
                  <c:pt idx="66">
                    <c:v>Jul</c:v>
                  </c:pt>
                  <c:pt idx="67">
                    <c:v>Aug</c:v>
                  </c:pt>
                  <c:pt idx="68">
                    <c:v>Sep</c:v>
                  </c:pt>
                  <c:pt idx="69">
                    <c:v>Oct</c:v>
                  </c:pt>
                  <c:pt idx="70">
                    <c:v>Nov</c:v>
                  </c:pt>
                  <c:pt idx="71">
                    <c:v>Dec</c:v>
                  </c:pt>
                  <c:pt idx="72">
                    <c:v>Jan</c:v>
                  </c:pt>
                  <c:pt idx="73">
                    <c:v>Feb</c:v>
                  </c:pt>
                  <c:pt idx="74">
                    <c:v>Mar</c:v>
                  </c:pt>
                  <c:pt idx="75">
                    <c:v>Apr</c:v>
                  </c:pt>
                  <c:pt idx="76">
                    <c:v>May</c:v>
                  </c:pt>
                  <c:pt idx="77">
                    <c:v>Jun</c:v>
                  </c:pt>
                  <c:pt idx="78">
                    <c:v>Jul</c:v>
                  </c:pt>
                  <c:pt idx="79">
                    <c:v>Aug</c:v>
                  </c:pt>
                  <c:pt idx="80">
                    <c:v>Sep</c:v>
                  </c:pt>
                  <c:pt idx="81">
                    <c:v>Oct</c:v>
                  </c:pt>
                  <c:pt idx="82">
                    <c:v>Nov</c:v>
                  </c:pt>
                  <c:pt idx="83">
                    <c:v>Dec</c:v>
                  </c:pt>
                  <c:pt idx="84">
                    <c:v>Jan</c:v>
                  </c:pt>
                  <c:pt idx="85">
                    <c:v>Feb</c:v>
                  </c:pt>
                  <c:pt idx="86">
                    <c:v>Mar</c:v>
                  </c:pt>
                  <c:pt idx="87">
                    <c:v>Apr</c:v>
                  </c:pt>
                  <c:pt idx="88">
                    <c:v>May</c:v>
                  </c:pt>
                  <c:pt idx="89">
                    <c:v>Jun</c:v>
                  </c:pt>
                  <c:pt idx="90">
                    <c:v>Jul</c:v>
                  </c:pt>
                  <c:pt idx="91">
                    <c:v>Aug</c:v>
                  </c:pt>
                  <c:pt idx="92">
                    <c:v>Sep</c:v>
                  </c:pt>
                  <c:pt idx="93">
                    <c:v>Oct</c:v>
                  </c:pt>
                  <c:pt idx="94">
                    <c:v>Nov</c:v>
                  </c:pt>
                  <c:pt idx="95">
                    <c:v>Dec</c:v>
                  </c:pt>
                  <c:pt idx="96">
                    <c:v>Jan</c:v>
                  </c:pt>
                  <c:pt idx="97">
                    <c:v>Feb</c:v>
                  </c:pt>
                  <c:pt idx="98">
                    <c:v>Mar</c:v>
                  </c:pt>
                  <c:pt idx="99">
                    <c:v>Apr</c:v>
                  </c:pt>
                  <c:pt idx="100">
                    <c:v>May</c:v>
                  </c:pt>
                  <c:pt idx="101">
                    <c:v>Jun</c:v>
                  </c:pt>
                  <c:pt idx="102">
                    <c:v>Jul</c:v>
                  </c:pt>
                  <c:pt idx="103">
                    <c:v>Aug</c:v>
                  </c:pt>
                  <c:pt idx="104">
                    <c:v>Sep</c:v>
                  </c:pt>
                  <c:pt idx="105">
                    <c:v>Oct</c:v>
                  </c:pt>
                  <c:pt idx="106">
                    <c:v>Nov</c:v>
                  </c:pt>
                  <c:pt idx="107">
                    <c:v>Dec</c:v>
                  </c:pt>
                  <c:pt idx="108">
                    <c:v>Jan</c:v>
                  </c:pt>
                  <c:pt idx="109">
                    <c:v>Feb</c:v>
                  </c:pt>
                  <c:pt idx="110">
                    <c:v>Mar</c:v>
                  </c:pt>
                  <c:pt idx="111">
                    <c:v>Apr</c:v>
                  </c:pt>
                  <c:pt idx="112">
                    <c:v>May</c:v>
                  </c:pt>
                  <c:pt idx="113">
                    <c:v>Jun</c:v>
                  </c:pt>
                  <c:pt idx="114">
                    <c:v>Jul</c:v>
                  </c:pt>
                  <c:pt idx="115">
                    <c:v>Aug</c:v>
                  </c:pt>
                  <c:pt idx="116">
                    <c:v>Sep</c:v>
                  </c:pt>
                  <c:pt idx="117">
                    <c:v>Oct</c:v>
                  </c:pt>
                  <c:pt idx="118">
                    <c:v>Nov</c:v>
                  </c:pt>
                  <c:pt idx="119">
                    <c:v>Dec</c:v>
                  </c:pt>
                  <c:pt idx="120">
                    <c:v>Jan</c:v>
                  </c:pt>
                  <c:pt idx="121">
                    <c:v>Feb</c:v>
                  </c:pt>
                  <c:pt idx="122">
                    <c:v>Mar</c:v>
                  </c:pt>
                  <c:pt idx="123">
                    <c:v>Apr</c:v>
                  </c:pt>
                  <c:pt idx="124">
                    <c:v>May</c:v>
                  </c:pt>
                  <c:pt idx="125">
                    <c:v>Jun</c:v>
                  </c:pt>
                  <c:pt idx="126">
                    <c:v>Jul</c:v>
                  </c:pt>
                  <c:pt idx="127">
                    <c:v>Aug</c:v>
                  </c:pt>
                  <c:pt idx="128">
                    <c:v>Sep</c:v>
                  </c:pt>
                  <c:pt idx="129">
                    <c:v>Oct</c:v>
                  </c:pt>
                  <c:pt idx="130">
                    <c:v>Nov</c:v>
                  </c:pt>
                  <c:pt idx="131">
                    <c:v>Dec</c:v>
                  </c:pt>
                  <c:pt idx="132">
                    <c:v>Jan</c:v>
                  </c:pt>
                  <c:pt idx="133">
                    <c:v>Feb</c:v>
                  </c:pt>
                  <c:pt idx="134">
                    <c:v>Mar</c:v>
                  </c:pt>
                  <c:pt idx="135">
                    <c:v>Apr</c:v>
                  </c:pt>
                  <c:pt idx="136">
                    <c:v>May</c:v>
                  </c:pt>
                  <c:pt idx="137">
                    <c:v>Jun</c:v>
                  </c:pt>
                  <c:pt idx="138">
                    <c:v>Jul</c:v>
                  </c:pt>
                  <c:pt idx="139">
                    <c:v>Aug</c:v>
                  </c:pt>
                  <c:pt idx="140">
                    <c:v>Sep</c:v>
                  </c:pt>
                  <c:pt idx="141">
                    <c:v>Oct</c:v>
                  </c:pt>
                  <c:pt idx="142">
                    <c:v>Nov</c:v>
                  </c:pt>
                  <c:pt idx="143">
                    <c:v>Dec</c:v>
                  </c:pt>
                </c:lvl>
                <c:lvl>
                  <c:pt idx="0">
                    <c:v>1949</c:v>
                  </c:pt>
                  <c:pt idx="1">
                    <c:v>1949</c:v>
                  </c:pt>
                  <c:pt idx="2">
                    <c:v>1949</c:v>
                  </c:pt>
                  <c:pt idx="3">
                    <c:v>1949</c:v>
                  </c:pt>
                  <c:pt idx="4">
                    <c:v>1949</c:v>
                  </c:pt>
                  <c:pt idx="5">
                    <c:v>1949</c:v>
                  </c:pt>
                  <c:pt idx="6">
                    <c:v>1949</c:v>
                  </c:pt>
                  <c:pt idx="7">
                    <c:v>1949</c:v>
                  </c:pt>
                  <c:pt idx="8">
                    <c:v>1949</c:v>
                  </c:pt>
                  <c:pt idx="9">
                    <c:v>1949</c:v>
                  </c:pt>
                  <c:pt idx="10">
                    <c:v>1949</c:v>
                  </c:pt>
                  <c:pt idx="11">
                    <c:v>1949</c:v>
                  </c:pt>
                  <c:pt idx="12">
                    <c:v>1950</c:v>
                  </c:pt>
                  <c:pt idx="13">
                    <c:v>1950</c:v>
                  </c:pt>
                  <c:pt idx="14">
                    <c:v>1950</c:v>
                  </c:pt>
                  <c:pt idx="15">
                    <c:v>1950</c:v>
                  </c:pt>
                  <c:pt idx="16">
                    <c:v>1950</c:v>
                  </c:pt>
                  <c:pt idx="17">
                    <c:v>1950</c:v>
                  </c:pt>
                  <c:pt idx="18">
                    <c:v>1950</c:v>
                  </c:pt>
                  <c:pt idx="19">
                    <c:v>1950</c:v>
                  </c:pt>
                  <c:pt idx="20">
                    <c:v>1950</c:v>
                  </c:pt>
                  <c:pt idx="21">
                    <c:v>1950</c:v>
                  </c:pt>
                  <c:pt idx="22">
                    <c:v>1950</c:v>
                  </c:pt>
                  <c:pt idx="23">
                    <c:v>1950</c:v>
                  </c:pt>
                  <c:pt idx="24">
                    <c:v>1951</c:v>
                  </c:pt>
                  <c:pt idx="25">
                    <c:v>1951</c:v>
                  </c:pt>
                  <c:pt idx="26">
                    <c:v>1951</c:v>
                  </c:pt>
                  <c:pt idx="27">
                    <c:v>1951</c:v>
                  </c:pt>
                  <c:pt idx="28">
                    <c:v>1951</c:v>
                  </c:pt>
                  <c:pt idx="29">
                    <c:v>1951</c:v>
                  </c:pt>
                  <c:pt idx="30">
                    <c:v>1951</c:v>
                  </c:pt>
                  <c:pt idx="31">
                    <c:v>1951</c:v>
                  </c:pt>
                  <c:pt idx="32">
                    <c:v>1951</c:v>
                  </c:pt>
                  <c:pt idx="33">
                    <c:v>1951</c:v>
                  </c:pt>
                  <c:pt idx="34">
                    <c:v>1951</c:v>
                  </c:pt>
                  <c:pt idx="35">
                    <c:v>1951</c:v>
                  </c:pt>
                  <c:pt idx="36">
                    <c:v>1952</c:v>
                  </c:pt>
                  <c:pt idx="37">
                    <c:v>1952</c:v>
                  </c:pt>
                  <c:pt idx="38">
                    <c:v>1952</c:v>
                  </c:pt>
                  <c:pt idx="39">
                    <c:v>1952</c:v>
                  </c:pt>
                  <c:pt idx="40">
                    <c:v>1952</c:v>
                  </c:pt>
                  <c:pt idx="41">
                    <c:v>1952</c:v>
                  </c:pt>
                  <c:pt idx="42">
                    <c:v>1952</c:v>
                  </c:pt>
                  <c:pt idx="43">
                    <c:v>1952</c:v>
                  </c:pt>
                  <c:pt idx="44">
                    <c:v>1952</c:v>
                  </c:pt>
                  <c:pt idx="45">
                    <c:v>1952</c:v>
                  </c:pt>
                  <c:pt idx="46">
                    <c:v>1952</c:v>
                  </c:pt>
                  <c:pt idx="47">
                    <c:v>1952</c:v>
                  </c:pt>
                  <c:pt idx="48">
                    <c:v>1953</c:v>
                  </c:pt>
                  <c:pt idx="49">
                    <c:v>1953</c:v>
                  </c:pt>
                  <c:pt idx="50">
                    <c:v>1953</c:v>
                  </c:pt>
                  <c:pt idx="51">
                    <c:v>1953</c:v>
                  </c:pt>
                  <c:pt idx="52">
                    <c:v>1953</c:v>
                  </c:pt>
                  <c:pt idx="53">
                    <c:v>1953</c:v>
                  </c:pt>
                  <c:pt idx="54">
                    <c:v>1953</c:v>
                  </c:pt>
                  <c:pt idx="55">
                    <c:v>1953</c:v>
                  </c:pt>
                  <c:pt idx="56">
                    <c:v>1953</c:v>
                  </c:pt>
                  <c:pt idx="57">
                    <c:v>1953</c:v>
                  </c:pt>
                  <c:pt idx="58">
                    <c:v>1953</c:v>
                  </c:pt>
                  <c:pt idx="59">
                    <c:v>1953</c:v>
                  </c:pt>
                  <c:pt idx="60">
                    <c:v>1954</c:v>
                  </c:pt>
                  <c:pt idx="61">
                    <c:v>1954</c:v>
                  </c:pt>
                  <c:pt idx="62">
                    <c:v>1954</c:v>
                  </c:pt>
                  <c:pt idx="63">
                    <c:v>1954</c:v>
                  </c:pt>
                  <c:pt idx="64">
                    <c:v>1954</c:v>
                  </c:pt>
                  <c:pt idx="65">
                    <c:v>1954</c:v>
                  </c:pt>
                  <c:pt idx="66">
                    <c:v>1954</c:v>
                  </c:pt>
                  <c:pt idx="67">
                    <c:v>1954</c:v>
                  </c:pt>
                  <c:pt idx="68">
                    <c:v>1954</c:v>
                  </c:pt>
                  <c:pt idx="69">
                    <c:v>1954</c:v>
                  </c:pt>
                  <c:pt idx="70">
                    <c:v>1954</c:v>
                  </c:pt>
                  <c:pt idx="71">
                    <c:v>1954</c:v>
                  </c:pt>
                  <c:pt idx="72">
                    <c:v>1955</c:v>
                  </c:pt>
                  <c:pt idx="73">
                    <c:v>1955</c:v>
                  </c:pt>
                  <c:pt idx="74">
                    <c:v>1955</c:v>
                  </c:pt>
                  <c:pt idx="75">
                    <c:v>1955</c:v>
                  </c:pt>
                  <c:pt idx="76">
                    <c:v>1955</c:v>
                  </c:pt>
                  <c:pt idx="77">
                    <c:v>1955</c:v>
                  </c:pt>
                  <c:pt idx="78">
                    <c:v>1955</c:v>
                  </c:pt>
                  <c:pt idx="79">
                    <c:v>1955</c:v>
                  </c:pt>
                  <c:pt idx="80">
                    <c:v>1955</c:v>
                  </c:pt>
                  <c:pt idx="81">
                    <c:v>1955</c:v>
                  </c:pt>
                  <c:pt idx="82">
                    <c:v>1955</c:v>
                  </c:pt>
                  <c:pt idx="83">
                    <c:v>1955</c:v>
                  </c:pt>
                  <c:pt idx="84">
                    <c:v>1956</c:v>
                  </c:pt>
                  <c:pt idx="85">
                    <c:v>1956</c:v>
                  </c:pt>
                  <c:pt idx="86">
                    <c:v>1956</c:v>
                  </c:pt>
                  <c:pt idx="87">
                    <c:v>1956</c:v>
                  </c:pt>
                  <c:pt idx="88">
                    <c:v>1956</c:v>
                  </c:pt>
                  <c:pt idx="89">
                    <c:v>1956</c:v>
                  </c:pt>
                  <c:pt idx="90">
                    <c:v>1956</c:v>
                  </c:pt>
                  <c:pt idx="91">
                    <c:v>1956</c:v>
                  </c:pt>
                  <c:pt idx="92">
                    <c:v>1956</c:v>
                  </c:pt>
                  <c:pt idx="93">
                    <c:v>1956</c:v>
                  </c:pt>
                  <c:pt idx="94">
                    <c:v>1956</c:v>
                  </c:pt>
                  <c:pt idx="95">
                    <c:v>1956</c:v>
                  </c:pt>
                  <c:pt idx="96">
                    <c:v>1957</c:v>
                  </c:pt>
                  <c:pt idx="97">
                    <c:v>1957</c:v>
                  </c:pt>
                  <c:pt idx="98">
                    <c:v>1957</c:v>
                  </c:pt>
                  <c:pt idx="99">
                    <c:v>1957</c:v>
                  </c:pt>
                  <c:pt idx="100">
                    <c:v>1957</c:v>
                  </c:pt>
                  <c:pt idx="101">
                    <c:v>1957</c:v>
                  </c:pt>
                  <c:pt idx="102">
                    <c:v>1957</c:v>
                  </c:pt>
                  <c:pt idx="103">
                    <c:v>1957</c:v>
                  </c:pt>
                  <c:pt idx="104">
                    <c:v>1957</c:v>
                  </c:pt>
                  <c:pt idx="105">
                    <c:v>1957</c:v>
                  </c:pt>
                  <c:pt idx="106">
                    <c:v>1957</c:v>
                  </c:pt>
                  <c:pt idx="107">
                    <c:v>1957</c:v>
                  </c:pt>
                  <c:pt idx="108">
                    <c:v>1958</c:v>
                  </c:pt>
                  <c:pt idx="109">
                    <c:v>1958</c:v>
                  </c:pt>
                  <c:pt idx="110">
                    <c:v>1958</c:v>
                  </c:pt>
                  <c:pt idx="111">
                    <c:v>1958</c:v>
                  </c:pt>
                  <c:pt idx="112">
                    <c:v>1958</c:v>
                  </c:pt>
                  <c:pt idx="113">
                    <c:v>1958</c:v>
                  </c:pt>
                  <c:pt idx="114">
                    <c:v>1958</c:v>
                  </c:pt>
                  <c:pt idx="115">
                    <c:v>1958</c:v>
                  </c:pt>
                  <c:pt idx="116">
                    <c:v>1958</c:v>
                  </c:pt>
                  <c:pt idx="117">
                    <c:v>1958</c:v>
                  </c:pt>
                  <c:pt idx="118">
                    <c:v>1958</c:v>
                  </c:pt>
                  <c:pt idx="119">
                    <c:v>1958</c:v>
                  </c:pt>
                  <c:pt idx="120">
                    <c:v>1959</c:v>
                  </c:pt>
                  <c:pt idx="121">
                    <c:v>1959</c:v>
                  </c:pt>
                  <c:pt idx="122">
                    <c:v>1959</c:v>
                  </c:pt>
                  <c:pt idx="123">
                    <c:v>1959</c:v>
                  </c:pt>
                  <c:pt idx="124">
                    <c:v>1959</c:v>
                  </c:pt>
                  <c:pt idx="125">
                    <c:v>1959</c:v>
                  </c:pt>
                  <c:pt idx="126">
                    <c:v>1959</c:v>
                  </c:pt>
                  <c:pt idx="127">
                    <c:v>1959</c:v>
                  </c:pt>
                  <c:pt idx="128">
                    <c:v>1959</c:v>
                  </c:pt>
                  <c:pt idx="129">
                    <c:v>1959</c:v>
                  </c:pt>
                  <c:pt idx="130">
                    <c:v>1959</c:v>
                  </c:pt>
                  <c:pt idx="131">
                    <c:v>1959</c:v>
                  </c:pt>
                  <c:pt idx="132">
                    <c:v>1960</c:v>
                  </c:pt>
                  <c:pt idx="133">
                    <c:v>1960</c:v>
                  </c:pt>
                  <c:pt idx="134">
                    <c:v>1960</c:v>
                  </c:pt>
                  <c:pt idx="135">
                    <c:v>1960</c:v>
                  </c:pt>
                  <c:pt idx="136">
                    <c:v>1960</c:v>
                  </c:pt>
                  <c:pt idx="137">
                    <c:v>1960</c:v>
                  </c:pt>
                  <c:pt idx="138">
                    <c:v>1960</c:v>
                  </c:pt>
                  <c:pt idx="139">
                    <c:v>1960</c:v>
                  </c:pt>
                  <c:pt idx="140">
                    <c:v>1960</c:v>
                  </c:pt>
                  <c:pt idx="141">
                    <c:v>1960</c:v>
                  </c:pt>
                  <c:pt idx="142">
                    <c:v>1960</c:v>
                  </c:pt>
                  <c:pt idx="143">
                    <c:v>1960</c:v>
                  </c:pt>
                </c:lvl>
              </c:multiLvlStrCache>
            </c:multiLvlStrRef>
          </c:xVal>
          <c:yVal>
            <c:numRef>
              <c:f>'Time series data'!$D$2:$D$145</c:f>
              <c:numCache>
                <c:formatCode>General</c:formatCode>
                <c:ptCount val="144"/>
                <c:pt idx="0">
                  <c:v>112</c:v>
                </c:pt>
                <c:pt idx="1">
                  <c:v>118</c:v>
                </c:pt>
                <c:pt idx="2">
                  <c:v>132</c:v>
                </c:pt>
                <c:pt idx="3">
                  <c:v>129</c:v>
                </c:pt>
                <c:pt idx="4">
                  <c:v>121</c:v>
                </c:pt>
                <c:pt idx="5">
                  <c:v>135</c:v>
                </c:pt>
                <c:pt idx="6">
                  <c:v>148</c:v>
                </c:pt>
                <c:pt idx="7">
                  <c:v>148</c:v>
                </c:pt>
                <c:pt idx="8">
                  <c:v>136</c:v>
                </c:pt>
                <c:pt idx="9">
                  <c:v>119</c:v>
                </c:pt>
                <c:pt idx="10">
                  <c:v>104</c:v>
                </c:pt>
                <c:pt idx="11">
                  <c:v>118</c:v>
                </c:pt>
                <c:pt idx="12">
                  <c:v>115</c:v>
                </c:pt>
                <c:pt idx="13">
                  <c:v>126</c:v>
                </c:pt>
                <c:pt idx="14">
                  <c:v>141</c:v>
                </c:pt>
                <c:pt idx="15">
                  <c:v>135</c:v>
                </c:pt>
                <c:pt idx="16">
                  <c:v>125</c:v>
                </c:pt>
                <c:pt idx="17">
                  <c:v>149</c:v>
                </c:pt>
                <c:pt idx="18">
                  <c:v>170</c:v>
                </c:pt>
                <c:pt idx="19">
                  <c:v>170</c:v>
                </c:pt>
                <c:pt idx="20">
                  <c:v>158</c:v>
                </c:pt>
                <c:pt idx="21">
                  <c:v>133</c:v>
                </c:pt>
                <c:pt idx="22">
                  <c:v>114</c:v>
                </c:pt>
                <c:pt idx="23">
                  <c:v>140</c:v>
                </c:pt>
                <c:pt idx="24">
                  <c:v>145</c:v>
                </c:pt>
                <c:pt idx="25">
                  <c:v>150</c:v>
                </c:pt>
                <c:pt idx="26">
                  <c:v>178</c:v>
                </c:pt>
                <c:pt idx="27">
                  <c:v>163</c:v>
                </c:pt>
                <c:pt idx="28">
                  <c:v>172</c:v>
                </c:pt>
                <c:pt idx="29">
                  <c:v>178</c:v>
                </c:pt>
                <c:pt idx="30">
                  <c:v>199</c:v>
                </c:pt>
                <c:pt idx="31">
                  <c:v>199</c:v>
                </c:pt>
                <c:pt idx="32">
                  <c:v>184</c:v>
                </c:pt>
                <c:pt idx="33">
                  <c:v>162</c:v>
                </c:pt>
                <c:pt idx="34">
                  <c:v>146</c:v>
                </c:pt>
                <c:pt idx="35">
                  <c:v>166</c:v>
                </c:pt>
                <c:pt idx="36">
                  <c:v>171</c:v>
                </c:pt>
                <c:pt idx="37">
                  <c:v>180</c:v>
                </c:pt>
                <c:pt idx="38">
                  <c:v>193</c:v>
                </c:pt>
                <c:pt idx="39">
                  <c:v>181</c:v>
                </c:pt>
                <c:pt idx="40">
                  <c:v>183</c:v>
                </c:pt>
                <c:pt idx="41">
                  <c:v>218</c:v>
                </c:pt>
                <c:pt idx="42">
                  <c:v>230</c:v>
                </c:pt>
                <c:pt idx="43">
                  <c:v>242</c:v>
                </c:pt>
                <c:pt idx="44">
                  <c:v>209</c:v>
                </c:pt>
                <c:pt idx="45">
                  <c:v>191</c:v>
                </c:pt>
                <c:pt idx="46">
                  <c:v>172</c:v>
                </c:pt>
                <c:pt idx="47">
                  <c:v>194</c:v>
                </c:pt>
                <c:pt idx="48">
                  <c:v>196</c:v>
                </c:pt>
                <c:pt idx="49">
                  <c:v>196</c:v>
                </c:pt>
                <c:pt idx="50">
                  <c:v>236</c:v>
                </c:pt>
                <c:pt idx="51">
                  <c:v>235</c:v>
                </c:pt>
                <c:pt idx="52">
                  <c:v>229</c:v>
                </c:pt>
                <c:pt idx="53">
                  <c:v>243</c:v>
                </c:pt>
                <c:pt idx="54">
                  <c:v>264</c:v>
                </c:pt>
                <c:pt idx="55">
                  <c:v>272</c:v>
                </c:pt>
                <c:pt idx="56">
                  <c:v>237</c:v>
                </c:pt>
                <c:pt idx="57">
                  <c:v>211</c:v>
                </c:pt>
                <c:pt idx="58">
                  <c:v>180</c:v>
                </c:pt>
                <c:pt idx="59">
                  <c:v>201</c:v>
                </c:pt>
                <c:pt idx="60">
                  <c:v>204</c:v>
                </c:pt>
                <c:pt idx="61">
                  <c:v>188</c:v>
                </c:pt>
                <c:pt idx="62">
                  <c:v>235</c:v>
                </c:pt>
                <c:pt idx="63">
                  <c:v>227</c:v>
                </c:pt>
                <c:pt idx="64">
                  <c:v>234</c:v>
                </c:pt>
                <c:pt idx="65">
                  <c:v>264</c:v>
                </c:pt>
                <c:pt idx="66">
                  <c:v>302</c:v>
                </c:pt>
                <c:pt idx="67">
                  <c:v>293</c:v>
                </c:pt>
                <c:pt idx="68">
                  <c:v>259</c:v>
                </c:pt>
                <c:pt idx="69">
                  <c:v>229</c:v>
                </c:pt>
                <c:pt idx="70">
                  <c:v>203</c:v>
                </c:pt>
                <c:pt idx="71">
                  <c:v>229</c:v>
                </c:pt>
                <c:pt idx="72">
                  <c:v>242</c:v>
                </c:pt>
                <c:pt idx="73">
                  <c:v>233</c:v>
                </c:pt>
                <c:pt idx="74">
                  <c:v>267</c:v>
                </c:pt>
                <c:pt idx="75">
                  <c:v>269</c:v>
                </c:pt>
                <c:pt idx="76">
                  <c:v>270</c:v>
                </c:pt>
                <c:pt idx="77">
                  <c:v>315</c:v>
                </c:pt>
                <c:pt idx="78">
                  <c:v>364</c:v>
                </c:pt>
                <c:pt idx="79">
                  <c:v>347</c:v>
                </c:pt>
                <c:pt idx="80">
                  <c:v>312</c:v>
                </c:pt>
                <c:pt idx="81">
                  <c:v>274</c:v>
                </c:pt>
                <c:pt idx="82">
                  <c:v>237</c:v>
                </c:pt>
                <c:pt idx="83">
                  <c:v>278</c:v>
                </c:pt>
                <c:pt idx="84">
                  <c:v>284</c:v>
                </c:pt>
                <c:pt idx="85">
                  <c:v>277</c:v>
                </c:pt>
                <c:pt idx="86">
                  <c:v>317</c:v>
                </c:pt>
                <c:pt idx="87">
                  <c:v>313</c:v>
                </c:pt>
                <c:pt idx="88">
                  <c:v>318</c:v>
                </c:pt>
                <c:pt idx="89">
                  <c:v>374</c:v>
                </c:pt>
                <c:pt idx="90">
                  <c:v>413</c:v>
                </c:pt>
                <c:pt idx="91">
                  <c:v>405</c:v>
                </c:pt>
                <c:pt idx="92">
                  <c:v>355</c:v>
                </c:pt>
                <c:pt idx="93">
                  <c:v>306</c:v>
                </c:pt>
                <c:pt idx="94">
                  <c:v>271</c:v>
                </c:pt>
                <c:pt idx="95">
                  <c:v>306</c:v>
                </c:pt>
                <c:pt idx="96">
                  <c:v>315</c:v>
                </c:pt>
                <c:pt idx="97">
                  <c:v>301</c:v>
                </c:pt>
                <c:pt idx="98">
                  <c:v>356</c:v>
                </c:pt>
                <c:pt idx="99">
                  <c:v>348</c:v>
                </c:pt>
                <c:pt idx="100">
                  <c:v>355</c:v>
                </c:pt>
                <c:pt idx="101">
                  <c:v>422</c:v>
                </c:pt>
                <c:pt idx="102">
                  <c:v>465</c:v>
                </c:pt>
                <c:pt idx="103">
                  <c:v>467</c:v>
                </c:pt>
                <c:pt idx="104">
                  <c:v>404</c:v>
                </c:pt>
                <c:pt idx="105">
                  <c:v>347</c:v>
                </c:pt>
                <c:pt idx="106">
                  <c:v>305</c:v>
                </c:pt>
                <c:pt idx="107">
                  <c:v>336</c:v>
                </c:pt>
                <c:pt idx="108">
                  <c:v>340</c:v>
                </c:pt>
                <c:pt idx="109">
                  <c:v>318</c:v>
                </c:pt>
                <c:pt idx="110">
                  <c:v>362</c:v>
                </c:pt>
                <c:pt idx="111">
                  <c:v>348</c:v>
                </c:pt>
                <c:pt idx="112">
                  <c:v>363</c:v>
                </c:pt>
                <c:pt idx="113">
                  <c:v>435</c:v>
                </c:pt>
                <c:pt idx="114">
                  <c:v>491</c:v>
                </c:pt>
                <c:pt idx="115">
                  <c:v>505</c:v>
                </c:pt>
                <c:pt idx="116">
                  <c:v>404</c:v>
                </c:pt>
                <c:pt idx="117">
                  <c:v>359</c:v>
                </c:pt>
                <c:pt idx="118">
                  <c:v>310</c:v>
                </c:pt>
                <c:pt idx="119">
                  <c:v>337</c:v>
                </c:pt>
                <c:pt idx="120">
                  <c:v>360</c:v>
                </c:pt>
                <c:pt idx="121">
                  <c:v>342</c:v>
                </c:pt>
                <c:pt idx="122">
                  <c:v>406</c:v>
                </c:pt>
                <c:pt idx="123">
                  <c:v>396</c:v>
                </c:pt>
                <c:pt idx="124">
                  <c:v>420</c:v>
                </c:pt>
                <c:pt idx="125">
                  <c:v>472</c:v>
                </c:pt>
                <c:pt idx="126">
                  <c:v>548</c:v>
                </c:pt>
                <c:pt idx="127">
                  <c:v>559</c:v>
                </c:pt>
                <c:pt idx="128">
                  <c:v>463</c:v>
                </c:pt>
                <c:pt idx="129">
                  <c:v>407</c:v>
                </c:pt>
                <c:pt idx="130">
                  <c:v>362</c:v>
                </c:pt>
                <c:pt idx="131">
                  <c:v>405</c:v>
                </c:pt>
                <c:pt idx="132">
                  <c:v>417</c:v>
                </c:pt>
                <c:pt idx="133">
                  <c:v>391</c:v>
                </c:pt>
                <c:pt idx="134">
                  <c:v>419</c:v>
                </c:pt>
                <c:pt idx="135">
                  <c:v>461</c:v>
                </c:pt>
                <c:pt idx="136">
                  <c:v>472</c:v>
                </c:pt>
                <c:pt idx="137">
                  <c:v>535</c:v>
                </c:pt>
                <c:pt idx="138">
                  <c:v>622</c:v>
                </c:pt>
                <c:pt idx="139">
                  <c:v>606</c:v>
                </c:pt>
                <c:pt idx="140">
                  <c:v>508</c:v>
                </c:pt>
                <c:pt idx="141">
                  <c:v>461</c:v>
                </c:pt>
                <c:pt idx="142">
                  <c:v>390</c:v>
                </c:pt>
                <c:pt idx="143">
                  <c:v>432</c:v>
                </c:pt>
              </c:numCache>
            </c:numRef>
          </c:yVal>
          <c:smooth val="1"/>
          <c:extLst>
            <c:ext xmlns:c16="http://schemas.microsoft.com/office/drawing/2014/chart" uri="{C3380CC4-5D6E-409C-BE32-E72D297353CC}">
              <c16:uniqueId val="{00000000-E927-4A3E-A44E-4B95188C7B30}"/>
            </c:ext>
          </c:extLst>
        </c:ser>
        <c:dLbls>
          <c:showLegendKey val="0"/>
          <c:showVal val="0"/>
          <c:showCatName val="0"/>
          <c:showSerName val="0"/>
          <c:showPercent val="0"/>
          <c:showBubbleSize val="0"/>
        </c:dLbls>
        <c:axId val="805807039"/>
        <c:axId val="656717935"/>
      </c:scatterChart>
      <c:valAx>
        <c:axId val="805807039"/>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717935"/>
        <c:crosses val="autoZero"/>
        <c:crossBetween val="midCat"/>
      </c:valAx>
      <c:valAx>
        <c:axId val="656717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580703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Passenger totals</c:v>
          </c:tx>
          <c:spPr>
            <a:ln w="25400" cap="rnd">
              <a:solidFill>
                <a:schemeClr val="accent3">
                  <a:shade val="95000"/>
                  <a:satMod val="105000"/>
                </a:schemeClr>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1"/>
            <c:trendlineLbl>
              <c:layout>
                <c:manualLayout>
                  <c:x val="-6.5203527049622415E-3"/>
                  <c:y val="-0.2531714895244249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'Time series data'!$A$2:$A$145</c:f>
              <c:numCache>
                <c:formatCode>General</c:formatCode>
                <c:ptCount val="14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numCache>
            </c:numRef>
          </c:xVal>
          <c:yVal>
            <c:numRef>
              <c:f>'Time series data'!$D$2:$D$145</c:f>
              <c:numCache>
                <c:formatCode>General</c:formatCode>
                <c:ptCount val="144"/>
                <c:pt idx="0">
                  <c:v>112</c:v>
                </c:pt>
                <c:pt idx="1">
                  <c:v>118</c:v>
                </c:pt>
                <c:pt idx="2">
                  <c:v>132</c:v>
                </c:pt>
                <c:pt idx="3">
                  <c:v>129</c:v>
                </c:pt>
                <c:pt idx="4">
                  <c:v>121</c:v>
                </c:pt>
                <c:pt idx="5">
                  <c:v>135</c:v>
                </c:pt>
                <c:pt idx="6">
                  <c:v>148</c:v>
                </c:pt>
                <c:pt idx="7">
                  <c:v>148</c:v>
                </c:pt>
                <c:pt idx="8">
                  <c:v>136</c:v>
                </c:pt>
                <c:pt idx="9">
                  <c:v>119</c:v>
                </c:pt>
                <c:pt idx="10">
                  <c:v>104</c:v>
                </c:pt>
                <c:pt idx="11">
                  <c:v>118</c:v>
                </c:pt>
                <c:pt idx="12">
                  <c:v>115</c:v>
                </c:pt>
                <c:pt idx="13">
                  <c:v>126</c:v>
                </c:pt>
                <c:pt idx="14">
                  <c:v>141</c:v>
                </c:pt>
                <c:pt idx="15">
                  <c:v>135</c:v>
                </c:pt>
                <c:pt idx="16">
                  <c:v>125</c:v>
                </c:pt>
                <c:pt idx="17">
                  <c:v>149</c:v>
                </c:pt>
                <c:pt idx="18">
                  <c:v>170</c:v>
                </c:pt>
                <c:pt idx="19">
                  <c:v>170</c:v>
                </c:pt>
                <c:pt idx="20">
                  <c:v>158</c:v>
                </c:pt>
                <c:pt idx="21">
                  <c:v>133</c:v>
                </c:pt>
                <c:pt idx="22">
                  <c:v>114</c:v>
                </c:pt>
                <c:pt idx="23">
                  <c:v>140</c:v>
                </c:pt>
                <c:pt idx="24">
                  <c:v>145</c:v>
                </c:pt>
                <c:pt idx="25">
                  <c:v>150</c:v>
                </c:pt>
                <c:pt idx="26">
                  <c:v>178</c:v>
                </c:pt>
                <c:pt idx="27">
                  <c:v>163</c:v>
                </c:pt>
                <c:pt idx="28">
                  <c:v>172</c:v>
                </c:pt>
                <c:pt idx="29">
                  <c:v>178</c:v>
                </c:pt>
                <c:pt idx="30">
                  <c:v>199</c:v>
                </c:pt>
                <c:pt idx="31">
                  <c:v>199</c:v>
                </c:pt>
                <c:pt idx="32">
                  <c:v>184</c:v>
                </c:pt>
                <c:pt idx="33">
                  <c:v>162</c:v>
                </c:pt>
                <c:pt idx="34">
                  <c:v>146</c:v>
                </c:pt>
                <c:pt idx="35">
                  <c:v>166</c:v>
                </c:pt>
                <c:pt idx="36">
                  <c:v>171</c:v>
                </c:pt>
                <c:pt idx="37">
                  <c:v>180</c:v>
                </c:pt>
                <c:pt idx="38">
                  <c:v>193</c:v>
                </c:pt>
                <c:pt idx="39">
                  <c:v>181</c:v>
                </c:pt>
                <c:pt idx="40">
                  <c:v>183</c:v>
                </c:pt>
                <c:pt idx="41">
                  <c:v>218</c:v>
                </c:pt>
                <c:pt idx="42">
                  <c:v>230</c:v>
                </c:pt>
                <c:pt idx="43">
                  <c:v>242</c:v>
                </c:pt>
                <c:pt idx="44">
                  <c:v>209</c:v>
                </c:pt>
                <c:pt idx="45">
                  <c:v>191</c:v>
                </c:pt>
                <c:pt idx="46">
                  <c:v>172</c:v>
                </c:pt>
                <c:pt idx="47">
                  <c:v>194</c:v>
                </c:pt>
                <c:pt idx="48">
                  <c:v>196</c:v>
                </c:pt>
                <c:pt idx="49">
                  <c:v>196</c:v>
                </c:pt>
                <c:pt idx="50">
                  <c:v>236</c:v>
                </c:pt>
                <c:pt idx="51">
                  <c:v>235</c:v>
                </c:pt>
                <c:pt idx="52">
                  <c:v>229</c:v>
                </c:pt>
                <c:pt idx="53">
                  <c:v>243</c:v>
                </c:pt>
                <c:pt idx="54">
                  <c:v>264</c:v>
                </c:pt>
                <c:pt idx="55">
                  <c:v>272</c:v>
                </c:pt>
                <c:pt idx="56">
                  <c:v>237</c:v>
                </c:pt>
                <c:pt idx="57">
                  <c:v>211</c:v>
                </c:pt>
                <c:pt idx="58">
                  <c:v>180</c:v>
                </c:pt>
                <c:pt idx="59">
                  <c:v>201</c:v>
                </c:pt>
                <c:pt idx="60">
                  <c:v>204</c:v>
                </c:pt>
                <c:pt idx="61">
                  <c:v>188</c:v>
                </c:pt>
                <c:pt idx="62">
                  <c:v>235</c:v>
                </c:pt>
                <c:pt idx="63">
                  <c:v>227</c:v>
                </c:pt>
                <c:pt idx="64">
                  <c:v>234</c:v>
                </c:pt>
                <c:pt idx="65">
                  <c:v>264</c:v>
                </c:pt>
                <c:pt idx="66">
                  <c:v>302</c:v>
                </c:pt>
                <c:pt idx="67">
                  <c:v>293</c:v>
                </c:pt>
                <c:pt idx="68">
                  <c:v>259</c:v>
                </c:pt>
                <c:pt idx="69">
                  <c:v>229</c:v>
                </c:pt>
                <c:pt idx="70">
                  <c:v>203</c:v>
                </c:pt>
                <c:pt idx="71">
                  <c:v>229</c:v>
                </c:pt>
                <c:pt idx="72">
                  <c:v>242</c:v>
                </c:pt>
                <c:pt idx="73">
                  <c:v>233</c:v>
                </c:pt>
                <c:pt idx="74">
                  <c:v>267</c:v>
                </c:pt>
                <c:pt idx="75">
                  <c:v>269</c:v>
                </c:pt>
                <c:pt idx="76">
                  <c:v>270</c:v>
                </c:pt>
                <c:pt idx="77">
                  <c:v>315</c:v>
                </c:pt>
                <c:pt idx="78">
                  <c:v>364</c:v>
                </c:pt>
                <c:pt idx="79">
                  <c:v>347</c:v>
                </c:pt>
                <c:pt idx="80">
                  <c:v>312</c:v>
                </c:pt>
                <c:pt idx="81">
                  <c:v>274</c:v>
                </c:pt>
                <c:pt idx="82">
                  <c:v>237</c:v>
                </c:pt>
                <c:pt idx="83">
                  <c:v>278</c:v>
                </c:pt>
                <c:pt idx="84">
                  <c:v>284</c:v>
                </c:pt>
                <c:pt idx="85">
                  <c:v>277</c:v>
                </c:pt>
                <c:pt idx="86">
                  <c:v>317</c:v>
                </c:pt>
                <c:pt idx="87">
                  <c:v>313</c:v>
                </c:pt>
                <c:pt idx="88">
                  <c:v>318</c:v>
                </c:pt>
                <c:pt idx="89">
                  <c:v>374</c:v>
                </c:pt>
                <c:pt idx="90">
                  <c:v>413</c:v>
                </c:pt>
                <c:pt idx="91">
                  <c:v>405</c:v>
                </c:pt>
                <c:pt idx="92">
                  <c:v>355</c:v>
                </c:pt>
                <c:pt idx="93">
                  <c:v>306</c:v>
                </c:pt>
                <c:pt idx="94">
                  <c:v>271</c:v>
                </c:pt>
                <c:pt idx="95">
                  <c:v>306</c:v>
                </c:pt>
                <c:pt idx="96">
                  <c:v>315</c:v>
                </c:pt>
                <c:pt idx="97">
                  <c:v>301</c:v>
                </c:pt>
                <c:pt idx="98">
                  <c:v>356</c:v>
                </c:pt>
                <c:pt idx="99">
                  <c:v>348</c:v>
                </c:pt>
                <c:pt idx="100">
                  <c:v>355</c:v>
                </c:pt>
                <c:pt idx="101">
                  <c:v>422</c:v>
                </c:pt>
                <c:pt idx="102">
                  <c:v>465</c:v>
                </c:pt>
                <c:pt idx="103">
                  <c:v>467</c:v>
                </c:pt>
                <c:pt idx="104">
                  <c:v>404</c:v>
                </c:pt>
                <c:pt idx="105">
                  <c:v>347</c:v>
                </c:pt>
                <c:pt idx="106">
                  <c:v>305</c:v>
                </c:pt>
                <c:pt idx="107">
                  <c:v>336</c:v>
                </c:pt>
                <c:pt idx="108">
                  <c:v>340</c:v>
                </c:pt>
                <c:pt idx="109">
                  <c:v>318</c:v>
                </c:pt>
                <c:pt idx="110">
                  <c:v>362</c:v>
                </c:pt>
                <c:pt idx="111">
                  <c:v>348</c:v>
                </c:pt>
                <c:pt idx="112">
                  <c:v>363</c:v>
                </c:pt>
                <c:pt idx="113">
                  <c:v>435</c:v>
                </c:pt>
                <c:pt idx="114">
                  <c:v>491</c:v>
                </c:pt>
                <c:pt idx="115">
                  <c:v>505</c:v>
                </c:pt>
                <c:pt idx="116">
                  <c:v>404</c:v>
                </c:pt>
                <c:pt idx="117">
                  <c:v>359</c:v>
                </c:pt>
                <c:pt idx="118">
                  <c:v>310</c:v>
                </c:pt>
                <c:pt idx="119">
                  <c:v>337</c:v>
                </c:pt>
                <c:pt idx="120">
                  <c:v>360</c:v>
                </c:pt>
                <c:pt idx="121">
                  <c:v>342</c:v>
                </c:pt>
                <c:pt idx="122">
                  <c:v>406</c:v>
                </c:pt>
                <c:pt idx="123">
                  <c:v>396</c:v>
                </c:pt>
                <c:pt idx="124">
                  <c:v>420</c:v>
                </c:pt>
                <c:pt idx="125">
                  <c:v>472</c:v>
                </c:pt>
                <c:pt idx="126">
                  <c:v>548</c:v>
                </c:pt>
                <c:pt idx="127">
                  <c:v>559</c:v>
                </c:pt>
                <c:pt idx="128">
                  <c:v>463</c:v>
                </c:pt>
                <c:pt idx="129">
                  <c:v>407</c:v>
                </c:pt>
                <c:pt idx="130">
                  <c:v>362</c:v>
                </c:pt>
                <c:pt idx="131">
                  <c:v>405</c:v>
                </c:pt>
                <c:pt idx="132">
                  <c:v>417</c:v>
                </c:pt>
                <c:pt idx="133">
                  <c:v>391</c:v>
                </c:pt>
                <c:pt idx="134">
                  <c:v>419</c:v>
                </c:pt>
                <c:pt idx="135">
                  <c:v>461</c:v>
                </c:pt>
                <c:pt idx="136">
                  <c:v>472</c:v>
                </c:pt>
                <c:pt idx="137">
                  <c:v>535</c:v>
                </c:pt>
                <c:pt idx="138">
                  <c:v>622</c:v>
                </c:pt>
                <c:pt idx="139">
                  <c:v>606</c:v>
                </c:pt>
                <c:pt idx="140">
                  <c:v>508</c:v>
                </c:pt>
                <c:pt idx="141">
                  <c:v>461</c:v>
                </c:pt>
                <c:pt idx="142">
                  <c:v>390</c:v>
                </c:pt>
                <c:pt idx="143">
                  <c:v>432</c:v>
                </c:pt>
              </c:numCache>
            </c:numRef>
          </c:yVal>
          <c:smooth val="0"/>
          <c:extLst>
            <c:ext xmlns:c16="http://schemas.microsoft.com/office/drawing/2014/chart" uri="{C3380CC4-5D6E-409C-BE32-E72D297353CC}">
              <c16:uniqueId val="{00000000-0482-48FF-AF76-7BEBC5D13EBA}"/>
            </c:ext>
          </c:extLst>
        </c:ser>
        <c:dLbls>
          <c:showLegendKey val="0"/>
          <c:showVal val="0"/>
          <c:showCatName val="0"/>
          <c:showSerName val="0"/>
          <c:showPercent val="0"/>
          <c:showBubbleSize val="0"/>
        </c:dLbls>
        <c:axId val="805806559"/>
        <c:axId val="914707471"/>
      </c:scatterChart>
      <c:valAx>
        <c:axId val="8058065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707471"/>
        <c:crosses val="autoZero"/>
        <c:crossBetween val="midCat"/>
      </c:valAx>
      <c:valAx>
        <c:axId val="914707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580655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smoothMarker"/>
        <c:varyColors val="0"/>
        <c:ser>
          <c:idx val="0"/>
          <c:order val="0"/>
          <c:tx>
            <c:v>1949</c:v>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'Time series data'!$A$2:$A$13</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xVal>
          <c:yVal>
            <c:numRef>
              <c:f>'Time series data'!$D$2:$D$13</c:f>
              <c:numCache>
                <c:formatCode>General</c:formatCode>
                <c:ptCount val="12"/>
                <c:pt idx="0">
                  <c:v>112</c:v>
                </c:pt>
                <c:pt idx="1">
                  <c:v>118</c:v>
                </c:pt>
                <c:pt idx="2">
                  <c:v>132</c:v>
                </c:pt>
                <c:pt idx="3">
                  <c:v>129</c:v>
                </c:pt>
                <c:pt idx="4">
                  <c:v>121</c:v>
                </c:pt>
                <c:pt idx="5">
                  <c:v>135</c:v>
                </c:pt>
                <c:pt idx="6">
                  <c:v>148</c:v>
                </c:pt>
                <c:pt idx="7">
                  <c:v>148</c:v>
                </c:pt>
                <c:pt idx="8">
                  <c:v>136</c:v>
                </c:pt>
                <c:pt idx="9">
                  <c:v>119</c:v>
                </c:pt>
                <c:pt idx="10">
                  <c:v>104</c:v>
                </c:pt>
                <c:pt idx="11">
                  <c:v>118</c:v>
                </c:pt>
              </c:numCache>
            </c:numRef>
          </c:yVal>
          <c:smooth val="1"/>
          <c:extLst>
            <c:ext xmlns:c16="http://schemas.microsoft.com/office/drawing/2014/chart" uri="{C3380CC4-5D6E-409C-BE32-E72D297353CC}">
              <c16:uniqueId val="{00000000-6288-4234-AE0B-00387E3B6C8D}"/>
            </c:ext>
          </c:extLst>
        </c:ser>
        <c:ser>
          <c:idx val="1"/>
          <c:order val="1"/>
          <c:tx>
            <c:v>1950</c:v>
          </c:tx>
          <c:spPr>
            <a:ln w="19050" cap="rnd">
              <a:solidFill>
                <a:schemeClr val="accent2"/>
              </a:solid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0"/>
          </c:trendline>
          <c:xVal>
            <c:numRef>
              <c:f>'Time series data'!$A$14:$A$25</c:f>
              <c:numCache>
                <c:formatCode>General</c:formatCode>
                <c:ptCount val="12"/>
                <c:pt idx="0">
                  <c:v>13</c:v>
                </c:pt>
                <c:pt idx="1">
                  <c:v>14</c:v>
                </c:pt>
                <c:pt idx="2">
                  <c:v>15</c:v>
                </c:pt>
                <c:pt idx="3">
                  <c:v>16</c:v>
                </c:pt>
                <c:pt idx="4">
                  <c:v>17</c:v>
                </c:pt>
                <c:pt idx="5">
                  <c:v>18</c:v>
                </c:pt>
                <c:pt idx="6">
                  <c:v>19</c:v>
                </c:pt>
                <c:pt idx="7">
                  <c:v>20</c:v>
                </c:pt>
                <c:pt idx="8">
                  <c:v>21</c:v>
                </c:pt>
                <c:pt idx="9">
                  <c:v>22</c:v>
                </c:pt>
                <c:pt idx="10">
                  <c:v>23</c:v>
                </c:pt>
                <c:pt idx="11">
                  <c:v>24</c:v>
                </c:pt>
              </c:numCache>
            </c:numRef>
          </c:xVal>
          <c:yVal>
            <c:numRef>
              <c:f>'Time series data'!$D$14:$D$25</c:f>
              <c:numCache>
                <c:formatCode>General</c:formatCode>
                <c:ptCount val="12"/>
                <c:pt idx="0">
                  <c:v>115</c:v>
                </c:pt>
                <c:pt idx="1">
                  <c:v>126</c:v>
                </c:pt>
                <c:pt idx="2">
                  <c:v>141</c:v>
                </c:pt>
                <c:pt idx="3">
                  <c:v>135</c:v>
                </c:pt>
                <c:pt idx="4">
                  <c:v>125</c:v>
                </c:pt>
                <c:pt idx="5">
                  <c:v>149</c:v>
                </c:pt>
                <c:pt idx="6">
                  <c:v>170</c:v>
                </c:pt>
                <c:pt idx="7">
                  <c:v>170</c:v>
                </c:pt>
                <c:pt idx="8">
                  <c:v>158</c:v>
                </c:pt>
                <c:pt idx="9">
                  <c:v>133</c:v>
                </c:pt>
                <c:pt idx="10">
                  <c:v>114</c:v>
                </c:pt>
                <c:pt idx="11">
                  <c:v>140</c:v>
                </c:pt>
              </c:numCache>
            </c:numRef>
          </c:yVal>
          <c:smooth val="1"/>
          <c:extLst>
            <c:ext xmlns:c16="http://schemas.microsoft.com/office/drawing/2014/chart" uri="{C3380CC4-5D6E-409C-BE32-E72D297353CC}">
              <c16:uniqueId val="{00000001-6288-4234-AE0B-00387E3B6C8D}"/>
            </c:ext>
          </c:extLst>
        </c:ser>
        <c:ser>
          <c:idx val="2"/>
          <c:order val="2"/>
          <c:tx>
            <c:v>1951</c:v>
          </c:tx>
          <c:spPr>
            <a:ln w="19050" cap="rnd">
              <a:solidFill>
                <a:schemeClr val="accent3"/>
              </a:solid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0"/>
          </c:trendline>
          <c:xVal>
            <c:numRef>
              <c:f>'Time series data'!$A$26:$A$36</c:f>
              <c:numCache>
                <c:formatCode>General</c:formatCode>
                <c:ptCount val="11"/>
                <c:pt idx="0">
                  <c:v>25</c:v>
                </c:pt>
                <c:pt idx="1">
                  <c:v>26</c:v>
                </c:pt>
                <c:pt idx="2">
                  <c:v>27</c:v>
                </c:pt>
                <c:pt idx="3">
                  <c:v>28</c:v>
                </c:pt>
                <c:pt idx="4">
                  <c:v>29</c:v>
                </c:pt>
                <c:pt idx="5">
                  <c:v>30</c:v>
                </c:pt>
                <c:pt idx="6">
                  <c:v>31</c:v>
                </c:pt>
                <c:pt idx="7">
                  <c:v>32</c:v>
                </c:pt>
                <c:pt idx="8">
                  <c:v>33</c:v>
                </c:pt>
                <c:pt idx="9">
                  <c:v>34</c:v>
                </c:pt>
                <c:pt idx="10">
                  <c:v>35</c:v>
                </c:pt>
              </c:numCache>
            </c:numRef>
          </c:xVal>
          <c:yVal>
            <c:numRef>
              <c:f>'Time series data'!$D$26:$D$37</c:f>
              <c:numCache>
                <c:formatCode>General</c:formatCode>
                <c:ptCount val="12"/>
                <c:pt idx="0">
                  <c:v>145</c:v>
                </c:pt>
                <c:pt idx="1">
                  <c:v>150</c:v>
                </c:pt>
                <c:pt idx="2">
                  <c:v>178</c:v>
                </c:pt>
                <c:pt idx="3">
                  <c:v>163</c:v>
                </c:pt>
                <c:pt idx="4">
                  <c:v>172</c:v>
                </c:pt>
                <c:pt idx="5">
                  <c:v>178</c:v>
                </c:pt>
                <c:pt idx="6">
                  <c:v>199</c:v>
                </c:pt>
                <c:pt idx="7">
                  <c:v>199</c:v>
                </c:pt>
                <c:pt idx="8">
                  <c:v>184</c:v>
                </c:pt>
                <c:pt idx="9">
                  <c:v>162</c:v>
                </c:pt>
                <c:pt idx="10">
                  <c:v>146</c:v>
                </c:pt>
                <c:pt idx="11">
                  <c:v>166</c:v>
                </c:pt>
              </c:numCache>
            </c:numRef>
          </c:yVal>
          <c:smooth val="1"/>
          <c:extLst>
            <c:ext xmlns:c16="http://schemas.microsoft.com/office/drawing/2014/chart" uri="{C3380CC4-5D6E-409C-BE32-E72D297353CC}">
              <c16:uniqueId val="{00000003-6288-4234-AE0B-00387E3B6C8D}"/>
            </c:ext>
          </c:extLst>
        </c:ser>
        <c:ser>
          <c:idx val="3"/>
          <c:order val="3"/>
          <c:tx>
            <c:v>1952 connected to 53</c:v>
          </c:tx>
          <c:spPr>
            <a:ln w="19050" cap="rnd">
              <a:solidFill>
                <a:schemeClr val="accent4"/>
              </a:solidFill>
              <a:round/>
            </a:ln>
            <a:effectLst/>
          </c:spPr>
          <c:marker>
            <c:symbol val="circle"/>
            <c:size val="5"/>
            <c:spPr>
              <a:solidFill>
                <a:schemeClr val="accent4"/>
              </a:solidFill>
              <a:ln w="9525">
                <a:solidFill>
                  <a:schemeClr val="accent4"/>
                </a:solidFill>
              </a:ln>
              <a:effectLst/>
            </c:spPr>
          </c:marker>
          <c:trendline>
            <c:spPr>
              <a:ln w="19050" cap="rnd">
                <a:solidFill>
                  <a:schemeClr val="accent4"/>
                </a:solidFill>
                <a:prstDash val="sysDot"/>
              </a:ln>
              <a:effectLst/>
            </c:spPr>
            <c:trendlineType val="linear"/>
            <c:dispRSqr val="0"/>
            <c:dispEq val="0"/>
          </c:trendline>
          <c:xVal>
            <c:numRef>
              <c:f>'Time series data'!$A$38:$A$50</c:f>
              <c:numCache>
                <c:formatCode>General</c:formatCode>
                <c:ptCount val="13"/>
                <c:pt idx="0">
                  <c:v>37</c:v>
                </c:pt>
                <c:pt idx="1">
                  <c:v>38</c:v>
                </c:pt>
                <c:pt idx="2">
                  <c:v>39</c:v>
                </c:pt>
                <c:pt idx="3">
                  <c:v>40</c:v>
                </c:pt>
                <c:pt idx="4">
                  <c:v>41</c:v>
                </c:pt>
                <c:pt idx="5">
                  <c:v>42</c:v>
                </c:pt>
                <c:pt idx="6">
                  <c:v>43</c:v>
                </c:pt>
                <c:pt idx="7">
                  <c:v>44</c:v>
                </c:pt>
                <c:pt idx="8">
                  <c:v>45</c:v>
                </c:pt>
                <c:pt idx="9">
                  <c:v>46</c:v>
                </c:pt>
                <c:pt idx="10">
                  <c:v>47</c:v>
                </c:pt>
                <c:pt idx="11">
                  <c:v>48</c:v>
                </c:pt>
                <c:pt idx="12">
                  <c:v>49</c:v>
                </c:pt>
              </c:numCache>
            </c:numRef>
          </c:xVal>
          <c:yVal>
            <c:numRef>
              <c:f>'Time series data'!$D$38:$D$50</c:f>
              <c:numCache>
                <c:formatCode>General</c:formatCode>
                <c:ptCount val="13"/>
                <c:pt idx="0">
                  <c:v>171</c:v>
                </c:pt>
                <c:pt idx="1">
                  <c:v>180</c:v>
                </c:pt>
                <c:pt idx="2">
                  <c:v>193</c:v>
                </c:pt>
                <c:pt idx="3">
                  <c:v>181</c:v>
                </c:pt>
                <c:pt idx="4">
                  <c:v>183</c:v>
                </c:pt>
                <c:pt idx="5">
                  <c:v>218</c:v>
                </c:pt>
                <c:pt idx="6">
                  <c:v>230</c:v>
                </c:pt>
                <c:pt idx="7">
                  <c:v>242</c:v>
                </c:pt>
                <c:pt idx="8">
                  <c:v>209</c:v>
                </c:pt>
                <c:pt idx="9">
                  <c:v>191</c:v>
                </c:pt>
                <c:pt idx="10">
                  <c:v>172</c:v>
                </c:pt>
                <c:pt idx="11">
                  <c:v>194</c:v>
                </c:pt>
                <c:pt idx="12">
                  <c:v>196</c:v>
                </c:pt>
              </c:numCache>
            </c:numRef>
          </c:yVal>
          <c:smooth val="1"/>
          <c:extLst>
            <c:ext xmlns:c16="http://schemas.microsoft.com/office/drawing/2014/chart" uri="{C3380CC4-5D6E-409C-BE32-E72D297353CC}">
              <c16:uniqueId val="{00000004-6288-4234-AE0B-00387E3B6C8D}"/>
            </c:ext>
          </c:extLst>
        </c:ser>
        <c:ser>
          <c:idx val="4"/>
          <c:order val="4"/>
          <c:tx>
            <c:v>1953</c:v>
          </c:tx>
          <c:spPr>
            <a:ln w="19050" cap="rnd">
              <a:solidFill>
                <a:schemeClr val="accent5"/>
              </a:solidFill>
              <a:round/>
            </a:ln>
            <a:effectLst/>
          </c:spPr>
          <c:marker>
            <c:symbol val="circle"/>
            <c:size val="5"/>
            <c:spPr>
              <a:solidFill>
                <a:schemeClr val="accent5"/>
              </a:solidFill>
              <a:ln w="9525">
                <a:solidFill>
                  <a:schemeClr val="accent5"/>
                </a:solidFill>
              </a:ln>
              <a:effectLst/>
            </c:spPr>
          </c:marker>
          <c:trendline>
            <c:spPr>
              <a:ln w="19050" cap="rnd">
                <a:solidFill>
                  <a:schemeClr val="accent5"/>
                </a:solidFill>
                <a:prstDash val="sysDot"/>
              </a:ln>
              <a:effectLst/>
            </c:spPr>
            <c:trendlineType val="linear"/>
            <c:dispRSqr val="0"/>
            <c:dispEq val="0"/>
          </c:trendline>
          <c:xVal>
            <c:numRef>
              <c:f>'Time series data'!$A$50:$A$61</c:f>
              <c:numCache>
                <c:formatCode>General</c:formatCode>
                <c:ptCount val="12"/>
                <c:pt idx="0">
                  <c:v>49</c:v>
                </c:pt>
                <c:pt idx="1">
                  <c:v>50</c:v>
                </c:pt>
                <c:pt idx="2">
                  <c:v>51</c:v>
                </c:pt>
                <c:pt idx="3">
                  <c:v>52</c:v>
                </c:pt>
                <c:pt idx="4">
                  <c:v>53</c:v>
                </c:pt>
                <c:pt idx="5">
                  <c:v>54</c:v>
                </c:pt>
                <c:pt idx="6">
                  <c:v>55</c:v>
                </c:pt>
                <c:pt idx="7">
                  <c:v>56</c:v>
                </c:pt>
                <c:pt idx="8">
                  <c:v>57</c:v>
                </c:pt>
                <c:pt idx="9">
                  <c:v>58</c:v>
                </c:pt>
                <c:pt idx="10">
                  <c:v>59</c:v>
                </c:pt>
                <c:pt idx="11">
                  <c:v>60</c:v>
                </c:pt>
              </c:numCache>
            </c:numRef>
          </c:xVal>
          <c:yVal>
            <c:numRef>
              <c:f>'Time series data'!$D$50:$D$61</c:f>
              <c:numCache>
                <c:formatCode>General</c:formatCode>
                <c:ptCount val="12"/>
                <c:pt idx="0">
                  <c:v>196</c:v>
                </c:pt>
                <c:pt idx="1">
                  <c:v>196</c:v>
                </c:pt>
                <c:pt idx="2">
                  <c:v>236</c:v>
                </c:pt>
                <c:pt idx="3">
                  <c:v>235</c:v>
                </c:pt>
                <c:pt idx="4">
                  <c:v>229</c:v>
                </c:pt>
                <c:pt idx="5">
                  <c:v>243</c:v>
                </c:pt>
                <c:pt idx="6">
                  <c:v>264</c:v>
                </c:pt>
                <c:pt idx="7">
                  <c:v>272</c:v>
                </c:pt>
                <c:pt idx="8">
                  <c:v>237</c:v>
                </c:pt>
                <c:pt idx="9">
                  <c:v>211</c:v>
                </c:pt>
                <c:pt idx="10">
                  <c:v>180</c:v>
                </c:pt>
                <c:pt idx="11">
                  <c:v>201</c:v>
                </c:pt>
              </c:numCache>
            </c:numRef>
          </c:yVal>
          <c:smooth val="1"/>
          <c:extLst>
            <c:ext xmlns:c16="http://schemas.microsoft.com/office/drawing/2014/chart" uri="{C3380CC4-5D6E-409C-BE32-E72D297353CC}">
              <c16:uniqueId val="{00000005-6288-4234-AE0B-00387E3B6C8D}"/>
            </c:ext>
          </c:extLst>
        </c:ser>
        <c:dLbls>
          <c:showLegendKey val="0"/>
          <c:showVal val="0"/>
          <c:showCatName val="0"/>
          <c:showSerName val="0"/>
          <c:showPercent val="0"/>
          <c:showBubbleSize val="0"/>
        </c:dLbls>
        <c:axId val="985026496"/>
        <c:axId val="914722351"/>
      </c:scatterChart>
      <c:valAx>
        <c:axId val="9850264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Consecutive</a:t>
                </a:r>
                <a:r>
                  <a:rPr lang="en-US" baseline="0"/>
                  <a:t> Month</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722351"/>
        <c:crosses val="autoZero"/>
        <c:crossBetween val="midCat"/>
      </c:valAx>
      <c:valAx>
        <c:axId val="914722351"/>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502649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'Excel Forecast'!$B$1</c:f>
              <c:strCache>
                <c:ptCount val="1"/>
                <c:pt idx="0">
                  <c:v>Passengers(thousands)</c:v>
                </c:pt>
              </c:strCache>
            </c:strRef>
          </c:tx>
          <c:spPr>
            <a:ln w="28575" cap="rnd">
              <a:solidFill>
                <a:schemeClr val="accent1"/>
              </a:solidFill>
              <a:round/>
            </a:ln>
            <a:effectLst/>
          </c:spPr>
          <c:marker>
            <c:symbol val="none"/>
          </c:marker>
          <c:val>
            <c:numRef>
              <c:f>'Excel Forecast'!$B$2:$B$181</c:f>
              <c:numCache>
                <c:formatCode>General</c:formatCode>
                <c:ptCount val="180"/>
                <c:pt idx="0">
                  <c:v>112</c:v>
                </c:pt>
                <c:pt idx="1">
                  <c:v>118</c:v>
                </c:pt>
                <c:pt idx="2">
                  <c:v>132</c:v>
                </c:pt>
                <c:pt idx="3">
                  <c:v>129</c:v>
                </c:pt>
                <c:pt idx="4">
                  <c:v>121</c:v>
                </c:pt>
                <c:pt idx="5">
                  <c:v>135</c:v>
                </c:pt>
                <c:pt idx="6">
                  <c:v>148</c:v>
                </c:pt>
                <c:pt idx="7">
                  <c:v>148</c:v>
                </c:pt>
                <c:pt idx="8">
                  <c:v>136</c:v>
                </c:pt>
                <c:pt idx="9">
                  <c:v>119</c:v>
                </c:pt>
                <c:pt idx="10">
                  <c:v>104</c:v>
                </c:pt>
                <c:pt idx="11">
                  <c:v>118</c:v>
                </c:pt>
                <c:pt idx="12">
                  <c:v>115</c:v>
                </c:pt>
                <c:pt idx="13">
                  <c:v>126</c:v>
                </c:pt>
                <c:pt idx="14">
                  <c:v>141</c:v>
                </c:pt>
                <c:pt idx="15">
                  <c:v>135</c:v>
                </c:pt>
                <c:pt idx="16">
                  <c:v>125</c:v>
                </c:pt>
                <c:pt idx="17">
                  <c:v>149</c:v>
                </c:pt>
                <c:pt idx="18">
                  <c:v>170</c:v>
                </c:pt>
                <c:pt idx="19">
                  <c:v>170</c:v>
                </c:pt>
                <c:pt idx="20">
                  <c:v>158</c:v>
                </c:pt>
                <c:pt idx="21">
                  <c:v>133</c:v>
                </c:pt>
                <c:pt idx="22">
                  <c:v>114</c:v>
                </c:pt>
                <c:pt idx="23">
                  <c:v>140</c:v>
                </c:pt>
                <c:pt idx="24">
                  <c:v>145</c:v>
                </c:pt>
                <c:pt idx="25">
                  <c:v>150</c:v>
                </c:pt>
                <c:pt idx="26">
                  <c:v>178</c:v>
                </c:pt>
                <c:pt idx="27">
                  <c:v>163</c:v>
                </c:pt>
                <c:pt idx="28">
                  <c:v>172</c:v>
                </c:pt>
                <c:pt idx="29">
                  <c:v>178</c:v>
                </c:pt>
                <c:pt idx="30">
                  <c:v>199</c:v>
                </c:pt>
                <c:pt idx="31">
                  <c:v>199</c:v>
                </c:pt>
                <c:pt idx="32">
                  <c:v>184</c:v>
                </c:pt>
                <c:pt idx="33">
                  <c:v>162</c:v>
                </c:pt>
                <c:pt idx="34">
                  <c:v>146</c:v>
                </c:pt>
                <c:pt idx="35">
                  <c:v>166</c:v>
                </c:pt>
                <c:pt idx="36">
                  <c:v>171</c:v>
                </c:pt>
                <c:pt idx="37">
                  <c:v>180</c:v>
                </c:pt>
                <c:pt idx="38">
                  <c:v>193</c:v>
                </c:pt>
                <c:pt idx="39">
                  <c:v>181</c:v>
                </c:pt>
                <c:pt idx="40">
                  <c:v>183</c:v>
                </c:pt>
                <c:pt idx="41">
                  <c:v>218</c:v>
                </c:pt>
                <c:pt idx="42">
                  <c:v>230</c:v>
                </c:pt>
                <c:pt idx="43">
                  <c:v>242</c:v>
                </c:pt>
                <c:pt idx="44">
                  <c:v>209</c:v>
                </c:pt>
                <c:pt idx="45">
                  <c:v>191</c:v>
                </c:pt>
                <c:pt idx="46">
                  <c:v>172</c:v>
                </c:pt>
                <c:pt idx="47">
                  <c:v>194</c:v>
                </c:pt>
                <c:pt idx="48">
                  <c:v>196</c:v>
                </c:pt>
                <c:pt idx="49">
                  <c:v>196</c:v>
                </c:pt>
                <c:pt idx="50">
                  <c:v>236</c:v>
                </c:pt>
                <c:pt idx="51">
                  <c:v>235</c:v>
                </c:pt>
                <c:pt idx="52">
                  <c:v>229</c:v>
                </c:pt>
                <c:pt idx="53">
                  <c:v>243</c:v>
                </c:pt>
                <c:pt idx="54">
                  <c:v>264</c:v>
                </c:pt>
                <c:pt idx="55">
                  <c:v>272</c:v>
                </c:pt>
                <c:pt idx="56">
                  <c:v>237</c:v>
                </c:pt>
                <c:pt idx="57">
                  <c:v>211</c:v>
                </c:pt>
                <c:pt idx="58">
                  <c:v>180</c:v>
                </c:pt>
                <c:pt idx="59">
                  <c:v>201</c:v>
                </c:pt>
                <c:pt idx="60">
                  <c:v>204</c:v>
                </c:pt>
                <c:pt idx="61">
                  <c:v>188</c:v>
                </c:pt>
                <c:pt idx="62">
                  <c:v>235</c:v>
                </c:pt>
                <c:pt idx="63">
                  <c:v>227</c:v>
                </c:pt>
                <c:pt idx="64">
                  <c:v>234</c:v>
                </c:pt>
                <c:pt idx="65">
                  <c:v>264</c:v>
                </c:pt>
                <c:pt idx="66">
                  <c:v>302</c:v>
                </c:pt>
                <c:pt idx="67">
                  <c:v>293</c:v>
                </c:pt>
                <c:pt idx="68">
                  <c:v>259</c:v>
                </c:pt>
                <c:pt idx="69">
                  <c:v>229</c:v>
                </c:pt>
                <c:pt idx="70">
                  <c:v>203</c:v>
                </c:pt>
                <c:pt idx="71">
                  <c:v>229</c:v>
                </c:pt>
                <c:pt idx="72">
                  <c:v>242</c:v>
                </c:pt>
                <c:pt idx="73">
                  <c:v>233</c:v>
                </c:pt>
                <c:pt idx="74">
                  <c:v>267</c:v>
                </c:pt>
                <c:pt idx="75">
                  <c:v>269</c:v>
                </c:pt>
                <c:pt idx="76">
                  <c:v>270</c:v>
                </c:pt>
                <c:pt idx="77">
                  <c:v>315</c:v>
                </c:pt>
                <c:pt idx="78">
                  <c:v>364</c:v>
                </c:pt>
                <c:pt idx="79">
                  <c:v>347</c:v>
                </c:pt>
                <c:pt idx="80">
                  <c:v>312</c:v>
                </c:pt>
                <c:pt idx="81">
                  <c:v>274</c:v>
                </c:pt>
                <c:pt idx="82">
                  <c:v>237</c:v>
                </c:pt>
                <c:pt idx="83">
                  <c:v>278</c:v>
                </c:pt>
                <c:pt idx="84">
                  <c:v>284</c:v>
                </c:pt>
                <c:pt idx="85">
                  <c:v>277</c:v>
                </c:pt>
                <c:pt idx="86">
                  <c:v>317</c:v>
                </c:pt>
                <c:pt idx="87">
                  <c:v>313</c:v>
                </c:pt>
                <c:pt idx="88">
                  <c:v>318</c:v>
                </c:pt>
                <c:pt idx="89">
                  <c:v>374</c:v>
                </c:pt>
                <c:pt idx="90">
                  <c:v>413</c:v>
                </c:pt>
                <c:pt idx="91">
                  <c:v>405</c:v>
                </c:pt>
                <c:pt idx="92">
                  <c:v>355</c:v>
                </c:pt>
                <c:pt idx="93">
                  <c:v>306</c:v>
                </c:pt>
                <c:pt idx="94">
                  <c:v>271</c:v>
                </c:pt>
                <c:pt idx="95">
                  <c:v>306</c:v>
                </c:pt>
                <c:pt idx="96">
                  <c:v>315</c:v>
                </c:pt>
                <c:pt idx="97">
                  <c:v>301</c:v>
                </c:pt>
                <c:pt idx="98">
                  <c:v>356</c:v>
                </c:pt>
                <c:pt idx="99">
                  <c:v>348</c:v>
                </c:pt>
                <c:pt idx="100">
                  <c:v>355</c:v>
                </c:pt>
                <c:pt idx="101">
                  <c:v>422</c:v>
                </c:pt>
                <c:pt idx="102">
                  <c:v>465</c:v>
                </c:pt>
                <c:pt idx="103">
                  <c:v>467</c:v>
                </c:pt>
                <c:pt idx="104">
                  <c:v>404</c:v>
                </c:pt>
                <c:pt idx="105">
                  <c:v>347</c:v>
                </c:pt>
                <c:pt idx="106">
                  <c:v>305</c:v>
                </c:pt>
                <c:pt idx="107">
                  <c:v>336</c:v>
                </c:pt>
                <c:pt idx="108">
                  <c:v>340</c:v>
                </c:pt>
                <c:pt idx="109">
                  <c:v>318</c:v>
                </c:pt>
                <c:pt idx="110">
                  <c:v>362</c:v>
                </c:pt>
                <c:pt idx="111">
                  <c:v>348</c:v>
                </c:pt>
                <c:pt idx="112">
                  <c:v>363</c:v>
                </c:pt>
                <c:pt idx="113">
                  <c:v>435</c:v>
                </c:pt>
                <c:pt idx="114">
                  <c:v>491</c:v>
                </c:pt>
                <c:pt idx="115">
                  <c:v>505</c:v>
                </c:pt>
                <c:pt idx="116">
                  <c:v>404</c:v>
                </c:pt>
                <c:pt idx="117">
                  <c:v>359</c:v>
                </c:pt>
                <c:pt idx="118">
                  <c:v>310</c:v>
                </c:pt>
                <c:pt idx="119">
                  <c:v>337</c:v>
                </c:pt>
                <c:pt idx="120">
                  <c:v>360</c:v>
                </c:pt>
                <c:pt idx="121">
                  <c:v>342</c:v>
                </c:pt>
                <c:pt idx="122">
                  <c:v>406</c:v>
                </c:pt>
                <c:pt idx="123">
                  <c:v>396</c:v>
                </c:pt>
                <c:pt idx="124">
                  <c:v>420</c:v>
                </c:pt>
                <c:pt idx="125">
                  <c:v>472</c:v>
                </c:pt>
                <c:pt idx="126">
                  <c:v>548</c:v>
                </c:pt>
                <c:pt idx="127">
                  <c:v>559</c:v>
                </c:pt>
                <c:pt idx="128">
                  <c:v>463</c:v>
                </c:pt>
                <c:pt idx="129">
                  <c:v>407</c:v>
                </c:pt>
                <c:pt idx="130">
                  <c:v>362</c:v>
                </c:pt>
                <c:pt idx="131">
                  <c:v>405</c:v>
                </c:pt>
                <c:pt idx="132">
                  <c:v>417</c:v>
                </c:pt>
                <c:pt idx="133">
                  <c:v>391</c:v>
                </c:pt>
                <c:pt idx="134">
                  <c:v>419</c:v>
                </c:pt>
                <c:pt idx="135">
                  <c:v>461</c:v>
                </c:pt>
                <c:pt idx="136">
                  <c:v>472</c:v>
                </c:pt>
                <c:pt idx="137">
                  <c:v>535</c:v>
                </c:pt>
                <c:pt idx="138">
                  <c:v>622</c:v>
                </c:pt>
                <c:pt idx="139">
                  <c:v>606</c:v>
                </c:pt>
                <c:pt idx="140">
                  <c:v>508</c:v>
                </c:pt>
                <c:pt idx="141">
                  <c:v>461</c:v>
                </c:pt>
                <c:pt idx="142">
                  <c:v>390</c:v>
                </c:pt>
                <c:pt idx="143">
                  <c:v>432</c:v>
                </c:pt>
              </c:numCache>
            </c:numRef>
          </c:val>
          <c:smooth val="0"/>
          <c:extLst>
            <c:ext xmlns:c16="http://schemas.microsoft.com/office/drawing/2014/chart" uri="{C3380CC4-5D6E-409C-BE32-E72D297353CC}">
              <c16:uniqueId val="{00000000-5A9D-4AB0-8865-2324F2167072}"/>
            </c:ext>
          </c:extLst>
        </c:ser>
        <c:ser>
          <c:idx val="1"/>
          <c:order val="1"/>
          <c:tx>
            <c:strRef>
              <c:f>'Excel Forecast'!$C$1</c:f>
              <c:strCache>
                <c:ptCount val="1"/>
                <c:pt idx="0">
                  <c:v>Forecast(Passengers(thousands))</c:v>
                </c:pt>
              </c:strCache>
            </c:strRef>
          </c:tx>
          <c:spPr>
            <a:ln w="25400" cap="rnd">
              <a:solidFill>
                <a:schemeClr val="accent2"/>
              </a:solidFill>
              <a:round/>
            </a:ln>
            <a:effectLst/>
          </c:spPr>
          <c:marker>
            <c:symbol val="none"/>
          </c:marker>
          <c:cat>
            <c:numRef>
              <c:f>'Excel Forecast'!$A$2:$A$181</c:f>
              <c:numCache>
                <c:formatCode>General</c:formatCode>
                <c:ptCount val="18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numCache>
            </c:numRef>
          </c:cat>
          <c:val>
            <c:numRef>
              <c:f>'Excel Forecast'!$C$2:$C$181</c:f>
              <c:numCache>
                <c:formatCode>General</c:formatCode>
                <c:ptCount val="180"/>
                <c:pt idx="143">
                  <c:v>432</c:v>
                </c:pt>
                <c:pt idx="144">
                  <c:v>453.8122735670413</c:v>
                </c:pt>
                <c:pt idx="145">
                  <c:v>427.82631214739752</c:v>
                </c:pt>
                <c:pt idx="146">
                  <c:v>459.26267203905093</c:v>
                </c:pt>
                <c:pt idx="147">
                  <c:v>498.90919904164599</c:v>
                </c:pt>
                <c:pt idx="148">
                  <c:v>508.89441677966471</c:v>
                </c:pt>
                <c:pt idx="149">
                  <c:v>569.84824442952777</c:v>
                </c:pt>
                <c:pt idx="150">
                  <c:v>653.67778647512318</c:v>
                </c:pt>
                <c:pt idx="151">
                  <c:v>637.35982144875197</c:v>
                </c:pt>
                <c:pt idx="152">
                  <c:v>539.05813996086977</c:v>
                </c:pt>
                <c:pt idx="153">
                  <c:v>490.82222666093469</c:v>
                </c:pt>
                <c:pt idx="154">
                  <c:v>421.25868199038166</c:v>
                </c:pt>
                <c:pt idx="155">
                  <c:v>464.42598602853923</c:v>
                </c:pt>
                <c:pt idx="156">
                  <c:v>486.22644294064577</c:v>
                </c:pt>
                <c:pt idx="157">
                  <c:v>460.24048152100204</c:v>
                </c:pt>
                <c:pt idx="158">
                  <c:v>491.67684141265551</c:v>
                </c:pt>
                <c:pt idx="159">
                  <c:v>531.32336841525046</c:v>
                </c:pt>
                <c:pt idx="160">
                  <c:v>541.30858615326918</c:v>
                </c:pt>
                <c:pt idx="161">
                  <c:v>602.26241380313229</c:v>
                </c:pt>
                <c:pt idx="162">
                  <c:v>686.09195584872771</c:v>
                </c:pt>
                <c:pt idx="163">
                  <c:v>669.77399082235638</c:v>
                </c:pt>
                <c:pt idx="164">
                  <c:v>571.47230933447429</c:v>
                </c:pt>
                <c:pt idx="165">
                  <c:v>523.23639603453921</c:v>
                </c:pt>
                <c:pt idx="166">
                  <c:v>453.67285136398618</c:v>
                </c:pt>
                <c:pt idx="167">
                  <c:v>496.84015540214375</c:v>
                </c:pt>
                <c:pt idx="168">
                  <c:v>518.64061231425023</c:v>
                </c:pt>
                <c:pt idx="169">
                  <c:v>492.65465089460656</c:v>
                </c:pt>
                <c:pt idx="170">
                  <c:v>524.09101078625997</c:v>
                </c:pt>
                <c:pt idx="171">
                  <c:v>563.73753778885498</c:v>
                </c:pt>
                <c:pt idx="172">
                  <c:v>573.7227555268737</c:v>
                </c:pt>
                <c:pt idx="173">
                  <c:v>634.67658317673681</c:v>
                </c:pt>
                <c:pt idx="174">
                  <c:v>718.50612522233223</c:v>
                </c:pt>
                <c:pt idx="175">
                  <c:v>702.1881601959609</c:v>
                </c:pt>
                <c:pt idx="176">
                  <c:v>603.88647870807881</c:v>
                </c:pt>
                <c:pt idx="177">
                  <c:v>555.65056540814362</c:v>
                </c:pt>
                <c:pt idx="178">
                  <c:v>486.08702073759071</c:v>
                </c:pt>
                <c:pt idx="179">
                  <c:v>529.25432477574827</c:v>
                </c:pt>
              </c:numCache>
            </c:numRef>
          </c:val>
          <c:smooth val="0"/>
          <c:extLst>
            <c:ext xmlns:c16="http://schemas.microsoft.com/office/drawing/2014/chart" uri="{C3380CC4-5D6E-409C-BE32-E72D297353CC}">
              <c16:uniqueId val="{00000001-5A9D-4AB0-8865-2324F2167072}"/>
            </c:ext>
          </c:extLst>
        </c:ser>
        <c:ser>
          <c:idx val="2"/>
          <c:order val="2"/>
          <c:tx>
            <c:strRef>
              <c:f>'Excel Forecast'!$D$1</c:f>
              <c:strCache>
                <c:ptCount val="1"/>
                <c:pt idx="0">
                  <c:v>Lower Confidence Bound(Passengers(thousands))</c:v>
                </c:pt>
              </c:strCache>
            </c:strRef>
          </c:tx>
          <c:spPr>
            <a:ln w="12700" cap="rnd">
              <a:solidFill>
                <a:srgbClr val="ED7D31"/>
              </a:solidFill>
              <a:prstDash val="solid"/>
              <a:round/>
            </a:ln>
            <a:effectLst/>
          </c:spPr>
          <c:marker>
            <c:symbol val="none"/>
          </c:marker>
          <c:cat>
            <c:numRef>
              <c:f>'Excel Forecast'!$A$2:$A$181</c:f>
              <c:numCache>
                <c:formatCode>General</c:formatCode>
                <c:ptCount val="18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numCache>
            </c:numRef>
          </c:cat>
          <c:val>
            <c:numRef>
              <c:f>'Excel Forecast'!$D$2:$D$181</c:f>
              <c:numCache>
                <c:formatCode>General</c:formatCode>
                <c:ptCount val="180"/>
                <c:pt idx="143" formatCode="0.00">
                  <c:v>432</c:v>
                </c:pt>
                <c:pt idx="144" formatCode="0.00">
                  <c:v>427.08103010664132</c:v>
                </c:pt>
                <c:pt idx="145" formatCode="0.00">
                  <c:v>400.95907192545934</c:v>
                </c:pt>
                <c:pt idx="146" formatCode="0.00">
                  <c:v>432.2574341600577</c:v>
                </c:pt>
                <c:pt idx="147" formatCode="0.00">
                  <c:v>471.76396680224605</c:v>
                </c:pt>
                <c:pt idx="148" formatCode="0.00">
                  <c:v>481.60719802157337</c:v>
                </c:pt>
                <c:pt idx="149" formatCode="0.00">
                  <c:v>542.41705188011997</c:v>
                </c:pt>
                <c:pt idx="150" formatCode="0.00">
                  <c:v>626.10063807573329</c:v>
                </c:pt>
                <c:pt idx="151" formatCode="0.00">
                  <c:v>609.63474067071729</c:v>
                </c:pt>
                <c:pt idx="152" formatCode="0.00">
                  <c:v>511.18315610937367</c:v>
                </c:pt>
                <c:pt idx="153" formatCode="0.00">
                  <c:v>462.7953751667232</c:v>
                </c:pt>
                <c:pt idx="154" formatCode="0.00">
                  <c:v>393.07800468944464</c:v>
                </c:pt>
                <c:pt idx="155" formatCode="0.00">
                  <c:v>436.08953142986343</c:v>
                </c:pt>
                <c:pt idx="156" formatCode="0.00">
                  <c:v>447.06880250944431</c:v>
                </c:pt>
                <c:pt idx="157" formatCode="0.00">
                  <c:v>420.96650778745425</c:v>
                </c:pt>
                <c:pt idx="158" formatCode="0.00">
                  <c:v>452.28481904154461</c:v>
                </c:pt>
                <c:pt idx="159" formatCode="0.00">
                  <c:v>491.81157936127158</c:v>
                </c:pt>
                <c:pt idx="160" formatCode="0.00">
                  <c:v>501.67530991697731</c:v>
                </c:pt>
                <c:pt idx="161" formatCode="0.00">
                  <c:v>562.50592768409581</c:v>
                </c:pt>
                <c:pt idx="162" formatCode="0.00">
                  <c:v>646.21053519577652</c:v>
                </c:pt>
                <c:pt idx="163" formatCode="0.00">
                  <c:v>629.76590928081691</c:v>
                </c:pt>
                <c:pt idx="164" formatCode="0.00">
                  <c:v>531.33583909028869</c:v>
                </c:pt>
                <c:pt idx="165" formatCode="0.00">
                  <c:v>482.96980805517148</c:v>
                </c:pt>
                <c:pt idx="166" formatCode="0.00">
                  <c:v>413.2744156360211</c:v>
                </c:pt>
                <c:pt idx="167" formatCode="0.00">
                  <c:v>456.30814116549078</c:v>
                </c:pt>
                <c:pt idx="168" formatCode="0.00">
                  <c:v>469.74632544687665</c:v>
                </c:pt>
                <c:pt idx="169" formatCode="0.00">
                  <c:v>443.64632222963684</c:v>
                </c:pt>
                <c:pt idx="170" formatCode="0.00">
                  <c:v>474.96707951847583</c:v>
                </c:pt>
                <c:pt idx="171" formatCode="0.00">
                  <c:v>514.49643959443381</c:v>
                </c:pt>
                <c:pt idx="172" formatCode="0.00">
                  <c:v>524.36292274530524</c:v>
                </c:pt>
                <c:pt idx="173" formatCode="0.00">
                  <c:v>585.19644499164224</c:v>
                </c:pt>
                <c:pt idx="174" formatCode="0.00">
                  <c:v>668.90410784111759</c:v>
                </c:pt>
                <c:pt idx="175" formatCode="0.00">
                  <c:v>652.46268702823761</c:v>
                </c:pt>
                <c:pt idx="176" formatCode="0.00">
                  <c:v>554.0359705427876</c:v>
                </c:pt>
                <c:pt idx="177" formatCode="0.00">
                  <c:v>505.67344058931837</c:v>
                </c:pt>
                <c:pt idx="178" formatCode="0.00">
                  <c:v>435.98169533869964</c:v>
                </c:pt>
                <c:pt idx="179" formatCode="0.00">
                  <c:v>479.01921277255394</c:v>
                </c:pt>
              </c:numCache>
            </c:numRef>
          </c:val>
          <c:smooth val="0"/>
          <c:extLst>
            <c:ext xmlns:c16="http://schemas.microsoft.com/office/drawing/2014/chart" uri="{C3380CC4-5D6E-409C-BE32-E72D297353CC}">
              <c16:uniqueId val="{00000002-5A9D-4AB0-8865-2324F2167072}"/>
            </c:ext>
          </c:extLst>
        </c:ser>
        <c:ser>
          <c:idx val="3"/>
          <c:order val="3"/>
          <c:tx>
            <c:strRef>
              <c:f>'Excel Forecast'!$E$1</c:f>
              <c:strCache>
                <c:ptCount val="1"/>
                <c:pt idx="0">
                  <c:v>Upper Confidence Bound(Passengers(thousands))</c:v>
                </c:pt>
              </c:strCache>
            </c:strRef>
          </c:tx>
          <c:spPr>
            <a:ln w="12700" cap="rnd">
              <a:solidFill>
                <a:srgbClr val="ED7D31"/>
              </a:solidFill>
              <a:prstDash val="solid"/>
              <a:round/>
            </a:ln>
            <a:effectLst/>
          </c:spPr>
          <c:marker>
            <c:symbol val="none"/>
          </c:marker>
          <c:cat>
            <c:numRef>
              <c:f>'Excel Forecast'!$A$2:$A$181</c:f>
              <c:numCache>
                <c:formatCode>General</c:formatCode>
                <c:ptCount val="18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numCache>
            </c:numRef>
          </c:cat>
          <c:val>
            <c:numRef>
              <c:f>'Excel Forecast'!$E$2:$E$181</c:f>
              <c:numCache>
                <c:formatCode>General</c:formatCode>
                <c:ptCount val="180"/>
                <c:pt idx="143" formatCode="0.00">
                  <c:v>432</c:v>
                </c:pt>
                <c:pt idx="144" formatCode="0.00">
                  <c:v>480.54351702744128</c:v>
                </c:pt>
                <c:pt idx="145" formatCode="0.00">
                  <c:v>454.69355236933569</c:v>
                </c:pt>
                <c:pt idx="146" formatCode="0.00">
                  <c:v>486.26790991804415</c:v>
                </c:pt>
                <c:pt idx="147" formatCode="0.00">
                  <c:v>526.05443128104594</c:v>
                </c:pt>
                <c:pt idx="148" formatCode="0.00">
                  <c:v>536.18163553775605</c:v>
                </c:pt>
                <c:pt idx="149" formatCode="0.00">
                  <c:v>597.27943697893556</c:v>
                </c:pt>
                <c:pt idx="150" formatCode="0.00">
                  <c:v>681.25493487451308</c:v>
                </c:pt>
                <c:pt idx="151" formatCode="0.00">
                  <c:v>665.08490222678665</c:v>
                </c:pt>
                <c:pt idx="152" formatCode="0.00">
                  <c:v>566.93312381236592</c:v>
                </c:pt>
                <c:pt idx="153" formatCode="0.00">
                  <c:v>518.84907815514612</c:v>
                </c:pt>
                <c:pt idx="154" formatCode="0.00">
                  <c:v>449.43935929131868</c:v>
                </c:pt>
                <c:pt idx="155" formatCode="0.00">
                  <c:v>492.76244062721503</c:v>
                </c:pt>
                <c:pt idx="156" formatCode="0.00">
                  <c:v>525.38408337184728</c:v>
                </c:pt>
                <c:pt idx="157" formatCode="0.00">
                  <c:v>499.51445525454983</c:v>
                </c:pt>
                <c:pt idx="158" formatCode="0.00">
                  <c:v>531.06886378376646</c:v>
                </c:pt>
                <c:pt idx="159" formatCode="0.00">
                  <c:v>570.83515746922933</c:v>
                </c:pt>
                <c:pt idx="160" formatCode="0.00">
                  <c:v>580.94186238956104</c:v>
                </c:pt>
                <c:pt idx="161" formatCode="0.00">
                  <c:v>642.01889992216877</c:v>
                </c:pt>
                <c:pt idx="162" formatCode="0.00">
                  <c:v>725.9733765016789</c:v>
                </c:pt>
                <c:pt idx="163" formatCode="0.00">
                  <c:v>709.78207236389585</c:v>
                </c:pt>
                <c:pt idx="164" formatCode="0.00">
                  <c:v>611.60877957865989</c:v>
                </c:pt>
                <c:pt idx="165" formatCode="0.00">
                  <c:v>563.50298401390694</c:v>
                </c:pt>
                <c:pt idx="166" formatCode="0.00">
                  <c:v>494.07128709195126</c:v>
                </c:pt>
                <c:pt idx="167" formatCode="0.00">
                  <c:v>537.37216963879678</c:v>
                </c:pt>
                <c:pt idx="168" formatCode="0.00">
                  <c:v>567.53489918162381</c:v>
                </c:pt>
                <c:pt idx="169" formatCode="0.00">
                  <c:v>541.66297955957634</c:v>
                </c:pt>
                <c:pt idx="170" formatCode="0.00">
                  <c:v>573.21494205404417</c:v>
                </c:pt>
                <c:pt idx="171" formatCode="0.00">
                  <c:v>612.97863598327615</c:v>
                </c:pt>
                <c:pt idx="172" formatCode="0.00">
                  <c:v>623.08258830844215</c:v>
                </c:pt>
                <c:pt idx="173" formatCode="0.00">
                  <c:v>684.15672136183139</c:v>
                </c:pt>
                <c:pt idx="174" formatCode="0.00">
                  <c:v>768.10814260354687</c:v>
                </c:pt>
                <c:pt idx="175" formatCode="0.00">
                  <c:v>751.9136333636842</c:v>
                </c:pt>
                <c:pt idx="176" formatCode="0.00">
                  <c:v>653.73698687337003</c:v>
                </c:pt>
                <c:pt idx="177" formatCode="0.00">
                  <c:v>605.62769022696887</c:v>
                </c:pt>
                <c:pt idx="178" formatCode="0.00">
                  <c:v>536.19234613648177</c:v>
                </c:pt>
                <c:pt idx="179" formatCode="0.00">
                  <c:v>579.4894367789426</c:v>
                </c:pt>
              </c:numCache>
            </c:numRef>
          </c:val>
          <c:smooth val="0"/>
          <c:extLst>
            <c:ext xmlns:c16="http://schemas.microsoft.com/office/drawing/2014/chart" uri="{C3380CC4-5D6E-409C-BE32-E72D297353CC}">
              <c16:uniqueId val="{00000003-5A9D-4AB0-8865-2324F2167072}"/>
            </c:ext>
          </c:extLst>
        </c:ser>
        <c:dLbls>
          <c:showLegendKey val="0"/>
          <c:showVal val="0"/>
          <c:showCatName val="0"/>
          <c:showSerName val="0"/>
          <c:showPercent val="0"/>
          <c:showBubbleSize val="0"/>
        </c:dLbls>
        <c:smooth val="0"/>
        <c:axId val="1525295695"/>
        <c:axId val="1524797615"/>
      </c:lineChart>
      <c:catAx>
        <c:axId val="1525295695"/>
        <c:scaling>
          <c:orientation val="minMax"/>
        </c:scaling>
        <c:delete val="1"/>
        <c:axPos val="b"/>
        <c:majorGridlines>
          <c:spPr>
            <a:ln w="9525" cap="flat" cmpd="sng" algn="ctr">
              <a:solidFill>
                <a:schemeClr val="tx1">
                  <a:lumMod val="15000"/>
                  <a:lumOff val="85000"/>
                </a:schemeClr>
              </a:solidFill>
              <a:round/>
            </a:ln>
            <a:effectLst/>
          </c:spPr>
        </c:majorGridlines>
        <c:majorTickMark val="cross"/>
        <c:minorTickMark val="none"/>
        <c:tickLblPos val="low"/>
        <c:crossAx val="1524797615"/>
        <c:crosses val="autoZero"/>
        <c:auto val="1"/>
        <c:lblAlgn val="ctr"/>
        <c:lblOffset val="100"/>
        <c:tickMarkSkip val="6"/>
        <c:noMultiLvlLbl val="0"/>
      </c:catAx>
      <c:valAx>
        <c:axId val="1524797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5295695"/>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Normal Probability Plot</a:t>
            </a:r>
          </a:p>
        </c:rich>
      </c:tx>
      <c:overlay val="0"/>
    </c:title>
    <c:autoTitleDeleted val="0"/>
    <c:plotArea>
      <c:layout/>
      <c:scatterChart>
        <c:scatterStyle val="lineMarker"/>
        <c:varyColors val="0"/>
        <c:ser>
          <c:idx val="0"/>
          <c:order val="0"/>
          <c:spPr>
            <a:ln w="19050">
              <a:noFill/>
            </a:ln>
          </c:spPr>
          <c:xVal>
            <c:numRef>
              <c:f>'Seasonality results'!$F$40:$F$183</c:f>
              <c:numCache>
                <c:formatCode>General</c:formatCode>
                <c:ptCount val="144"/>
                <c:pt idx="0">
                  <c:v>0.34722222222222221</c:v>
                </c:pt>
                <c:pt idx="1">
                  <c:v>1.0416666666666665</c:v>
                </c:pt>
                <c:pt idx="2">
                  <c:v>1.7361111111111112</c:v>
                </c:pt>
                <c:pt idx="3">
                  <c:v>2.4305555555555554</c:v>
                </c:pt>
                <c:pt idx="4">
                  <c:v>3.125</c:v>
                </c:pt>
                <c:pt idx="5">
                  <c:v>3.8194444444444446</c:v>
                </c:pt>
                <c:pt idx="6">
                  <c:v>4.5138888888888884</c:v>
                </c:pt>
                <c:pt idx="7">
                  <c:v>5.208333333333333</c:v>
                </c:pt>
                <c:pt idx="8">
                  <c:v>5.9027777777777777</c:v>
                </c:pt>
                <c:pt idx="9">
                  <c:v>6.5972222222222223</c:v>
                </c:pt>
                <c:pt idx="10">
                  <c:v>7.291666666666667</c:v>
                </c:pt>
                <c:pt idx="11">
                  <c:v>7.9861111111111107</c:v>
                </c:pt>
                <c:pt idx="12">
                  <c:v>8.6805555555555536</c:v>
                </c:pt>
                <c:pt idx="13">
                  <c:v>9.3749999999999982</c:v>
                </c:pt>
                <c:pt idx="14">
                  <c:v>10.069444444444443</c:v>
                </c:pt>
                <c:pt idx="15">
                  <c:v>10.763888888888888</c:v>
                </c:pt>
                <c:pt idx="16">
                  <c:v>11.458333333333332</c:v>
                </c:pt>
                <c:pt idx="17">
                  <c:v>12.152777777777777</c:v>
                </c:pt>
                <c:pt idx="18">
                  <c:v>12.847222222222221</c:v>
                </c:pt>
                <c:pt idx="19">
                  <c:v>13.541666666666666</c:v>
                </c:pt>
                <c:pt idx="20">
                  <c:v>14.236111111111111</c:v>
                </c:pt>
                <c:pt idx="21">
                  <c:v>14.930555555555554</c:v>
                </c:pt>
                <c:pt idx="22">
                  <c:v>15.624999999999998</c:v>
                </c:pt>
                <c:pt idx="23">
                  <c:v>16.319444444444443</c:v>
                </c:pt>
                <c:pt idx="24">
                  <c:v>17.013888888888886</c:v>
                </c:pt>
                <c:pt idx="25">
                  <c:v>17.708333333333332</c:v>
                </c:pt>
                <c:pt idx="26">
                  <c:v>18.402777777777775</c:v>
                </c:pt>
                <c:pt idx="27">
                  <c:v>19.097222222222221</c:v>
                </c:pt>
                <c:pt idx="28">
                  <c:v>19.791666666666664</c:v>
                </c:pt>
                <c:pt idx="29">
                  <c:v>20.486111111111111</c:v>
                </c:pt>
                <c:pt idx="30">
                  <c:v>21.180555555555554</c:v>
                </c:pt>
                <c:pt idx="31">
                  <c:v>21.875</c:v>
                </c:pt>
                <c:pt idx="32">
                  <c:v>22.569444444444443</c:v>
                </c:pt>
                <c:pt idx="33">
                  <c:v>23.263888888888886</c:v>
                </c:pt>
                <c:pt idx="34">
                  <c:v>23.958333333333332</c:v>
                </c:pt>
                <c:pt idx="35">
                  <c:v>24.652777777777775</c:v>
                </c:pt>
                <c:pt idx="36">
                  <c:v>25.347222222222221</c:v>
                </c:pt>
                <c:pt idx="37">
                  <c:v>26.041666666666664</c:v>
                </c:pt>
                <c:pt idx="38">
                  <c:v>26.736111111111111</c:v>
                </c:pt>
                <c:pt idx="39">
                  <c:v>27.430555555555554</c:v>
                </c:pt>
                <c:pt idx="40">
                  <c:v>28.125</c:v>
                </c:pt>
                <c:pt idx="41">
                  <c:v>28.819444444444443</c:v>
                </c:pt>
                <c:pt idx="42">
                  <c:v>29.513888888888886</c:v>
                </c:pt>
                <c:pt idx="43">
                  <c:v>30.208333333333332</c:v>
                </c:pt>
                <c:pt idx="44">
                  <c:v>30.902777777777775</c:v>
                </c:pt>
                <c:pt idx="45">
                  <c:v>31.597222222222221</c:v>
                </c:pt>
                <c:pt idx="46">
                  <c:v>32.291666666666664</c:v>
                </c:pt>
                <c:pt idx="47">
                  <c:v>32.986111111111107</c:v>
                </c:pt>
                <c:pt idx="48">
                  <c:v>33.68055555555555</c:v>
                </c:pt>
                <c:pt idx="49">
                  <c:v>34.375</c:v>
                </c:pt>
                <c:pt idx="50">
                  <c:v>35.069444444444443</c:v>
                </c:pt>
                <c:pt idx="51">
                  <c:v>35.763888888888886</c:v>
                </c:pt>
                <c:pt idx="52">
                  <c:v>36.458333333333329</c:v>
                </c:pt>
                <c:pt idx="53">
                  <c:v>37.152777777777779</c:v>
                </c:pt>
                <c:pt idx="54">
                  <c:v>37.847222222222221</c:v>
                </c:pt>
                <c:pt idx="55">
                  <c:v>38.541666666666664</c:v>
                </c:pt>
                <c:pt idx="56">
                  <c:v>39.236111111111107</c:v>
                </c:pt>
                <c:pt idx="57">
                  <c:v>39.93055555555555</c:v>
                </c:pt>
                <c:pt idx="58">
                  <c:v>40.625</c:v>
                </c:pt>
                <c:pt idx="59">
                  <c:v>41.319444444444443</c:v>
                </c:pt>
                <c:pt idx="60">
                  <c:v>42.013888888888886</c:v>
                </c:pt>
                <c:pt idx="61">
                  <c:v>42.708333333333329</c:v>
                </c:pt>
                <c:pt idx="62">
                  <c:v>43.402777777777779</c:v>
                </c:pt>
                <c:pt idx="63">
                  <c:v>44.097222222222221</c:v>
                </c:pt>
                <c:pt idx="64">
                  <c:v>44.791666666666664</c:v>
                </c:pt>
                <c:pt idx="65">
                  <c:v>45.486111111111107</c:v>
                </c:pt>
                <c:pt idx="66">
                  <c:v>46.18055555555555</c:v>
                </c:pt>
                <c:pt idx="67">
                  <c:v>46.875</c:v>
                </c:pt>
                <c:pt idx="68">
                  <c:v>47.569444444444443</c:v>
                </c:pt>
                <c:pt idx="69">
                  <c:v>48.263888888888886</c:v>
                </c:pt>
                <c:pt idx="70">
                  <c:v>48.958333333333329</c:v>
                </c:pt>
                <c:pt idx="71">
                  <c:v>49.652777777777779</c:v>
                </c:pt>
                <c:pt idx="72">
                  <c:v>50.347222222222221</c:v>
                </c:pt>
                <c:pt idx="73">
                  <c:v>51.041666666666664</c:v>
                </c:pt>
                <c:pt idx="74">
                  <c:v>51.736111111111107</c:v>
                </c:pt>
                <c:pt idx="75">
                  <c:v>52.43055555555555</c:v>
                </c:pt>
                <c:pt idx="76">
                  <c:v>53.125</c:v>
                </c:pt>
                <c:pt idx="77">
                  <c:v>53.819444444444443</c:v>
                </c:pt>
                <c:pt idx="78">
                  <c:v>54.513888888888886</c:v>
                </c:pt>
                <c:pt idx="79">
                  <c:v>55.208333333333329</c:v>
                </c:pt>
                <c:pt idx="80">
                  <c:v>55.902777777777779</c:v>
                </c:pt>
                <c:pt idx="81">
                  <c:v>56.597222222222221</c:v>
                </c:pt>
                <c:pt idx="82">
                  <c:v>57.291666666666664</c:v>
                </c:pt>
                <c:pt idx="83">
                  <c:v>57.986111111111107</c:v>
                </c:pt>
                <c:pt idx="84">
                  <c:v>58.68055555555555</c:v>
                </c:pt>
                <c:pt idx="85">
                  <c:v>59.375</c:v>
                </c:pt>
                <c:pt idx="86">
                  <c:v>60.069444444444443</c:v>
                </c:pt>
                <c:pt idx="87">
                  <c:v>60.763888888888886</c:v>
                </c:pt>
                <c:pt idx="88">
                  <c:v>61.458333333333329</c:v>
                </c:pt>
                <c:pt idx="89">
                  <c:v>62.152777777777771</c:v>
                </c:pt>
                <c:pt idx="90">
                  <c:v>62.847222222222221</c:v>
                </c:pt>
                <c:pt idx="91">
                  <c:v>63.541666666666664</c:v>
                </c:pt>
                <c:pt idx="92">
                  <c:v>64.236111111111114</c:v>
                </c:pt>
                <c:pt idx="93">
                  <c:v>64.930555555555557</c:v>
                </c:pt>
                <c:pt idx="94">
                  <c:v>65.625</c:v>
                </c:pt>
                <c:pt idx="95">
                  <c:v>66.319444444444443</c:v>
                </c:pt>
                <c:pt idx="96">
                  <c:v>67.013888888888886</c:v>
                </c:pt>
                <c:pt idx="97">
                  <c:v>67.708333333333343</c:v>
                </c:pt>
                <c:pt idx="98">
                  <c:v>68.402777777777786</c:v>
                </c:pt>
                <c:pt idx="99">
                  <c:v>69.097222222222229</c:v>
                </c:pt>
                <c:pt idx="100">
                  <c:v>69.791666666666671</c:v>
                </c:pt>
                <c:pt idx="101">
                  <c:v>70.486111111111114</c:v>
                </c:pt>
                <c:pt idx="102">
                  <c:v>71.180555555555557</c:v>
                </c:pt>
                <c:pt idx="103">
                  <c:v>71.875</c:v>
                </c:pt>
                <c:pt idx="104">
                  <c:v>72.569444444444443</c:v>
                </c:pt>
                <c:pt idx="105">
                  <c:v>73.263888888888886</c:v>
                </c:pt>
                <c:pt idx="106">
                  <c:v>73.958333333333343</c:v>
                </c:pt>
                <c:pt idx="107">
                  <c:v>74.652777777777786</c:v>
                </c:pt>
                <c:pt idx="108">
                  <c:v>75.347222222222229</c:v>
                </c:pt>
                <c:pt idx="109">
                  <c:v>76.041666666666671</c:v>
                </c:pt>
                <c:pt idx="110">
                  <c:v>76.736111111111114</c:v>
                </c:pt>
                <c:pt idx="111">
                  <c:v>77.430555555555557</c:v>
                </c:pt>
                <c:pt idx="112">
                  <c:v>78.125</c:v>
                </c:pt>
                <c:pt idx="113">
                  <c:v>78.819444444444443</c:v>
                </c:pt>
                <c:pt idx="114">
                  <c:v>79.513888888888886</c:v>
                </c:pt>
                <c:pt idx="115">
                  <c:v>80.208333333333343</c:v>
                </c:pt>
                <c:pt idx="116">
                  <c:v>80.902777777777786</c:v>
                </c:pt>
                <c:pt idx="117">
                  <c:v>81.597222222222229</c:v>
                </c:pt>
                <c:pt idx="118">
                  <c:v>82.291666666666671</c:v>
                </c:pt>
                <c:pt idx="119">
                  <c:v>82.986111111111114</c:v>
                </c:pt>
                <c:pt idx="120">
                  <c:v>83.680555555555557</c:v>
                </c:pt>
                <c:pt idx="121">
                  <c:v>84.375</c:v>
                </c:pt>
                <c:pt idx="122">
                  <c:v>85.069444444444443</c:v>
                </c:pt>
                <c:pt idx="123">
                  <c:v>85.763888888888886</c:v>
                </c:pt>
                <c:pt idx="124">
                  <c:v>86.458333333333343</c:v>
                </c:pt>
                <c:pt idx="125">
                  <c:v>87.152777777777786</c:v>
                </c:pt>
                <c:pt idx="126">
                  <c:v>87.847222222222229</c:v>
                </c:pt>
                <c:pt idx="127">
                  <c:v>88.541666666666671</c:v>
                </c:pt>
                <c:pt idx="128">
                  <c:v>89.236111111111114</c:v>
                </c:pt>
                <c:pt idx="129">
                  <c:v>89.930555555555557</c:v>
                </c:pt>
                <c:pt idx="130">
                  <c:v>90.625</c:v>
                </c:pt>
                <c:pt idx="131">
                  <c:v>91.319444444444443</c:v>
                </c:pt>
                <c:pt idx="132">
                  <c:v>92.013888888888886</c:v>
                </c:pt>
                <c:pt idx="133">
                  <c:v>92.708333333333343</c:v>
                </c:pt>
                <c:pt idx="134">
                  <c:v>93.402777777777786</c:v>
                </c:pt>
                <c:pt idx="135">
                  <c:v>94.097222222222229</c:v>
                </c:pt>
                <c:pt idx="136">
                  <c:v>94.791666666666671</c:v>
                </c:pt>
                <c:pt idx="137">
                  <c:v>95.486111111111114</c:v>
                </c:pt>
                <c:pt idx="138">
                  <c:v>96.180555555555557</c:v>
                </c:pt>
                <c:pt idx="139">
                  <c:v>96.875</c:v>
                </c:pt>
                <c:pt idx="140">
                  <c:v>97.569444444444443</c:v>
                </c:pt>
                <c:pt idx="141">
                  <c:v>98.263888888888886</c:v>
                </c:pt>
                <c:pt idx="142">
                  <c:v>98.958333333333343</c:v>
                </c:pt>
                <c:pt idx="143">
                  <c:v>99.652777777777786</c:v>
                </c:pt>
              </c:numCache>
            </c:numRef>
          </c:xVal>
          <c:yVal>
            <c:numRef>
              <c:f>'Seasonality results'!$G$40:$G$183</c:f>
              <c:numCache>
                <c:formatCode>General</c:formatCode>
                <c:ptCount val="144"/>
                <c:pt idx="0">
                  <c:v>104</c:v>
                </c:pt>
                <c:pt idx="1">
                  <c:v>112</c:v>
                </c:pt>
                <c:pt idx="2">
                  <c:v>114</c:v>
                </c:pt>
                <c:pt idx="3">
                  <c:v>115</c:v>
                </c:pt>
                <c:pt idx="4">
                  <c:v>118</c:v>
                </c:pt>
                <c:pt idx="5">
                  <c:v>118</c:v>
                </c:pt>
                <c:pt idx="6">
                  <c:v>119</c:v>
                </c:pt>
                <c:pt idx="7">
                  <c:v>121</c:v>
                </c:pt>
                <c:pt idx="8">
                  <c:v>125</c:v>
                </c:pt>
                <c:pt idx="9">
                  <c:v>126</c:v>
                </c:pt>
                <c:pt idx="10">
                  <c:v>129</c:v>
                </c:pt>
                <c:pt idx="11">
                  <c:v>132</c:v>
                </c:pt>
                <c:pt idx="12">
                  <c:v>133</c:v>
                </c:pt>
                <c:pt idx="13">
                  <c:v>135</c:v>
                </c:pt>
                <c:pt idx="14">
                  <c:v>135</c:v>
                </c:pt>
                <c:pt idx="15">
                  <c:v>136</c:v>
                </c:pt>
                <c:pt idx="16">
                  <c:v>140</c:v>
                </c:pt>
                <c:pt idx="17">
                  <c:v>141</c:v>
                </c:pt>
                <c:pt idx="18">
                  <c:v>145</c:v>
                </c:pt>
                <c:pt idx="19">
                  <c:v>146</c:v>
                </c:pt>
                <c:pt idx="20">
                  <c:v>148</c:v>
                </c:pt>
                <c:pt idx="21">
                  <c:v>148</c:v>
                </c:pt>
                <c:pt idx="22">
                  <c:v>149</c:v>
                </c:pt>
                <c:pt idx="23">
                  <c:v>150</c:v>
                </c:pt>
                <c:pt idx="24">
                  <c:v>158</c:v>
                </c:pt>
                <c:pt idx="25">
                  <c:v>162</c:v>
                </c:pt>
                <c:pt idx="26">
                  <c:v>163</c:v>
                </c:pt>
                <c:pt idx="27">
                  <c:v>166</c:v>
                </c:pt>
                <c:pt idx="28">
                  <c:v>170</c:v>
                </c:pt>
                <c:pt idx="29">
                  <c:v>170</c:v>
                </c:pt>
                <c:pt idx="30">
                  <c:v>171</c:v>
                </c:pt>
                <c:pt idx="31">
                  <c:v>172</c:v>
                </c:pt>
                <c:pt idx="32">
                  <c:v>172</c:v>
                </c:pt>
                <c:pt idx="33">
                  <c:v>178</c:v>
                </c:pt>
                <c:pt idx="34">
                  <c:v>178</c:v>
                </c:pt>
                <c:pt idx="35">
                  <c:v>180</c:v>
                </c:pt>
                <c:pt idx="36">
                  <c:v>180</c:v>
                </c:pt>
                <c:pt idx="37">
                  <c:v>181</c:v>
                </c:pt>
                <c:pt idx="38">
                  <c:v>183</c:v>
                </c:pt>
                <c:pt idx="39">
                  <c:v>184</c:v>
                </c:pt>
                <c:pt idx="40">
                  <c:v>188</c:v>
                </c:pt>
                <c:pt idx="41">
                  <c:v>191</c:v>
                </c:pt>
                <c:pt idx="42">
                  <c:v>193</c:v>
                </c:pt>
                <c:pt idx="43">
                  <c:v>194</c:v>
                </c:pt>
                <c:pt idx="44">
                  <c:v>196</c:v>
                </c:pt>
                <c:pt idx="45">
                  <c:v>196</c:v>
                </c:pt>
                <c:pt idx="46">
                  <c:v>199</c:v>
                </c:pt>
                <c:pt idx="47">
                  <c:v>199</c:v>
                </c:pt>
                <c:pt idx="48">
                  <c:v>201</c:v>
                </c:pt>
                <c:pt idx="49">
                  <c:v>203</c:v>
                </c:pt>
                <c:pt idx="50">
                  <c:v>204</c:v>
                </c:pt>
                <c:pt idx="51">
                  <c:v>209</c:v>
                </c:pt>
                <c:pt idx="52">
                  <c:v>211</c:v>
                </c:pt>
                <c:pt idx="53">
                  <c:v>218</c:v>
                </c:pt>
                <c:pt idx="54">
                  <c:v>227</c:v>
                </c:pt>
                <c:pt idx="55">
                  <c:v>229</c:v>
                </c:pt>
                <c:pt idx="56">
                  <c:v>229</c:v>
                </c:pt>
                <c:pt idx="57">
                  <c:v>229</c:v>
                </c:pt>
                <c:pt idx="58">
                  <c:v>230</c:v>
                </c:pt>
                <c:pt idx="59">
                  <c:v>233</c:v>
                </c:pt>
                <c:pt idx="60">
                  <c:v>234</c:v>
                </c:pt>
                <c:pt idx="61">
                  <c:v>235</c:v>
                </c:pt>
                <c:pt idx="62">
                  <c:v>235</c:v>
                </c:pt>
                <c:pt idx="63">
                  <c:v>236</c:v>
                </c:pt>
                <c:pt idx="64">
                  <c:v>237</c:v>
                </c:pt>
                <c:pt idx="65">
                  <c:v>237</c:v>
                </c:pt>
                <c:pt idx="66">
                  <c:v>242</c:v>
                </c:pt>
                <c:pt idx="67">
                  <c:v>242</c:v>
                </c:pt>
                <c:pt idx="68">
                  <c:v>243</c:v>
                </c:pt>
                <c:pt idx="69">
                  <c:v>259</c:v>
                </c:pt>
                <c:pt idx="70">
                  <c:v>264</c:v>
                </c:pt>
                <c:pt idx="71">
                  <c:v>264</c:v>
                </c:pt>
                <c:pt idx="72">
                  <c:v>267</c:v>
                </c:pt>
                <c:pt idx="73">
                  <c:v>269</c:v>
                </c:pt>
                <c:pt idx="74">
                  <c:v>270</c:v>
                </c:pt>
                <c:pt idx="75">
                  <c:v>271</c:v>
                </c:pt>
                <c:pt idx="76">
                  <c:v>272</c:v>
                </c:pt>
                <c:pt idx="77">
                  <c:v>274</c:v>
                </c:pt>
                <c:pt idx="78">
                  <c:v>277</c:v>
                </c:pt>
                <c:pt idx="79">
                  <c:v>278</c:v>
                </c:pt>
                <c:pt idx="80">
                  <c:v>284</c:v>
                </c:pt>
                <c:pt idx="81">
                  <c:v>293</c:v>
                </c:pt>
                <c:pt idx="82">
                  <c:v>301</c:v>
                </c:pt>
                <c:pt idx="83">
                  <c:v>302</c:v>
                </c:pt>
                <c:pt idx="84">
                  <c:v>305</c:v>
                </c:pt>
                <c:pt idx="85">
                  <c:v>306</c:v>
                </c:pt>
                <c:pt idx="86">
                  <c:v>306</c:v>
                </c:pt>
                <c:pt idx="87">
                  <c:v>310</c:v>
                </c:pt>
                <c:pt idx="88">
                  <c:v>312</c:v>
                </c:pt>
                <c:pt idx="89">
                  <c:v>313</c:v>
                </c:pt>
                <c:pt idx="90">
                  <c:v>315</c:v>
                </c:pt>
                <c:pt idx="91">
                  <c:v>315</c:v>
                </c:pt>
                <c:pt idx="92">
                  <c:v>317</c:v>
                </c:pt>
                <c:pt idx="93">
                  <c:v>318</c:v>
                </c:pt>
                <c:pt idx="94">
                  <c:v>318</c:v>
                </c:pt>
                <c:pt idx="95">
                  <c:v>336</c:v>
                </c:pt>
                <c:pt idx="96">
                  <c:v>337</c:v>
                </c:pt>
                <c:pt idx="97">
                  <c:v>340</c:v>
                </c:pt>
                <c:pt idx="98">
                  <c:v>342</c:v>
                </c:pt>
                <c:pt idx="99">
                  <c:v>347</c:v>
                </c:pt>
                <c:pt idx="100">
                  <c:v>347</c:v>
                </c:pt>
                <c:pt idx="101">
                  <c:v>348</c:v>
                </c:pt>
                <c:pt idx="102">
                  <c:v>348</c:v>
                </c:pt>
                <c:pt idx="103">
                  <c:v>355</c:v>
                </c:pt>
                <c:pt idx="104">
                  <c:v>355</c:v>
                </c:pt>
                <c:pt idx="105">
                  <c:v>356</c:v>
                </c:pt>
                <c:pt idx="106">
                  <c:v>359</c:v>
                </c:pt>
                <c:pt idx="107">
                  <c:v>360</c:v>
                </c:pt>
                <c:pt idx="108">
                  <c:v>362</c:v>
                </c:pt>
                <c:pt idx="109">
                  <c:v>362</c:v>
                </c:pt>
                <c:pt idx="110">
                  <c:v>363</c:v>
                </c:pt>
                <c:pt idx="111">
                  <c:v>364</c:v>
                </c:pt>
                <c:pt idx="112">
                  <c:v>374</c:v>
                </c:pt>
                <c:pt idx="113">
                  <c:v>390</c:v>
                </c:pt>
                <c:pt idx="114">
                  <c:v>391</c:v>
                </c:pt>
                <c:pt idx="115">
                  <c:v>396</c:v>
                </c:pt>
                <c:pt idx="116">
                  <c:v>404</c:v>
                </c:pt>
                <c:pt idx="117">
                  <c:v>404</c:v>
                </c:pt>
                <c:pt idx="118">
                  <c:v>405</c:v>
                </c:pt>
                <c:pt idx="119">
                  <c:v>405</c:v>
                </c:pt>
                <c:pt idx="120">
                  <c:v>406</c:v>
                </c:pt>
                <c:pt idx="121">
                  <c:v>407</c:v>
                </c:pt>
                <c:pt idx="122">
                  <c:v>413</c:v>
                </c:pt>
                <c:pt idx="123">
                  <c:v>417</c:v>
                </c:pt>
                <c:pt idx="124">
                  <c:v>419</c:v>
                </c:pt>
                <c:pt idx="125">
                  <c:v>420</c:v>
                </c:pt>
                <c:pt idx="126">
                  <c:v>422</c:v>
                </c:pt>
                <c:pt idx="127">
                  <c:v>432</c:v>
                </c:pt>
                <c:pt idx="128">
                  <c:v>435</c:v>
                </c:pt>
                <c:pt idx="129">
                  <c:v>461</c:v>
                </c:pt>
                <c:pt idx="130">
                  <c:v>461</c:v>
                </c:pt>
                <c:pt idx="131">
                  <c:v>463</c:v>
                </c:pt>
                <c:pt idx="132">
                  <c:v>465</c:v>
                </c:pt>
                <c:pt idx="133">
                  <c:v>467</c:v>
                </c:pt>
                <c:pt idx="134">
                  <c:v>472</c:v>
                </c:pt>
                <c:pt idx="135">
                  <c:v>472</c:v>
                </c:pt>
                <c:pt idx="136">
                  <c:v>491</c:v>
                </c:pt>
                <c:pt idx="137">
                  <c:v>505</c:v>
                </c:pt>
                <c:pt idx="138">
                  <c:v>508</c:v>
                </c:pt>
                <c:pt idx="139">
                  <c:v>535</c:v>
                </c:pt>
                <c:pt idx="140">
                  <c:v>548</c:v>
                </c:pt>
                <c:pt idx="141">
                  <c:v>559</c:v>
                </c:pt>
                <c:pt idx="142">
                  <c:v>606</c:v>
                </c:pt>
                <c:pt idx="143">
                  <c:v>622</c:v>
                </c:pt>
              </c:numCache>
            </c:numRef>
          </c:yVal>
          <c:smooth val="0"/>
          <c:extLst>
            <c:ext xmlns:c16="http://schemas.microsoft.com/office/drawing/2014/chart" uri="{C3380CC4-5D6E-409C-BE32-E72D297353CC}">
              <c16:uniqueId val="{00000001-FB05-40EC-B694-5FD474E66A1F}"/>
            </c:ext>
          </c:extLst>
        </c:ser>
        <c:dLbls>
          <c:showLegendKey val="0"/>
          <c:showVal val="0"/>
          <c:showCatName val="0"/>
          <c:showSerName val="0"/>
          <c:showPercent val="0"/>
          <c:showBubbleSize val="0"/>
        </c:dLbls>
        <c:axId val="1419092975"/>
        <c:axId val="1524806543"/>
      </c:scatterChart>
      <c:valAx>
        <c:axId val="1419092975"/>
        <c:scaling>
          <c:orientation val="minMax"/>
        </c:scaling>
        <c:delete val="0"/>
        <c:axPos val="b"/>
        <c:title>
          <c:tx>
            <c:rich>
              <a:bodyPr/>
              <a:lstStyle/>
              <a:p>
                <a:pPr>
                  <a:defRPr/>
                </a:pPr>
                <a:r>
                  <a:rPr lang="en-US"/>
                  <a:t>Sample Percentile</a:t>
                </a:r>
              </a:p>
            </c:rich>
          </c:tx>
          <c:overlay val="0"/>
        </c:title>
        <c:numFmt formatCode="General" sourceLinked="1"/>
        <c:majorTickMark val="out"/>
        <c:minorTickMark val="none"/>
        <c:tickLblPos val="nextTo"/>
        <c:crossAx val="1524806543"/>
        <c:crosses val="autoZero"/>
        <c:crossBetween val="midCat"/>
      </c:valAx>
      <c:valAx>
        <c:axId val="1524806543"/>
        <c:scaling>
          <c:orientation val="minMax"/>
        </c:scaling>
        <c:delete val="0"/>
        <c:axPos val="l"/>
        <c:title>
          <c:tx>
            <c:rich>
              <a:bodyPr/>
              <a:lstStyle/>
              <a:p>
                <a:pPr>
                  <a:defRPr/>
                </a:pPr>
                <a:r>
                  <a:rPr lang="en-US"/>
                  <a:t>Passengers(thousands)</a:t>
                </a:r>
              </a:p>
            </c:rich>
          </c:tx>
          <c:overlay val="0"/>
        </c:title>
        <c:numFmt formatCode="General" sourceLinked="1"/>
        <c:majorTickMark val="out"/>
        <c:minorTickMark val="none"/>
        <c:tickLblPos val="nextTo"/>
        <c:crossAx val="1419092975"/>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smoothMarker"/>
        <c:varyColors val="0"/>
        <c:ser>
          <c:idx val="0"/>
          <c:order val="0"/>
          <c:tx>
            <c:v>Predicted</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'Seasonality results'!$A$40:$A$183</c:f>
              <c:numCache>
                <c:formatCode>General</c:formatCode>
                <c:ptCount val="14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numCache>
            </c:numRef>
          </c:xVal>
          <c:yVal>
            <c:numRef>
              <c:f>'Seasonality results'!$B$40:$B$183</c:f>
              <c:numCache>
                <c:formatCode>General</c:formatCode>
                <c:ptCount val="144"/>
                <c:pt idx="0">
                  <c:v>241.74999999999983</c:v>
                </c:pt>
                <c:pt idx="1">
                  <c:v>235</c:v>
                </c:pt>
                <c:pt idx="2">
                  <c:v>270.16666666666669</c:v>
                </c:pt>
                <c:pt idx="3">
                  <c:v>267.08333333333331</c:v>
                </c:pt>
                <c:pt idx="4">
                  <c:v>271.83333333333331</c:v>
                </c:pt>
                <c:pt idx="5">
                  <c:v>311.66666666666663</c:v>
                </c:pt>
                <c:pt idx="6">
                  <c:v>351.33333333333326</c:v>
                </c:pt>
                <c:pt idx="7">
                  <c:v>351.08333333333337</c:v>
                </c:pt>
                <c:pt idx="8">
                  <c:v>302.41666666666669</c:v>
                </c:pt>
                <c:pt idx="9">
                  <c:v>266.58333333333343</c:v>
                </c:pt>
                <c:pt idx="10">
                  <c:v>232.83333333333331</c:v>
                </c:pt>
                <c:pt idx="11">
                  <c:v>261.83333333333343</c:v>
                </c:pt>
                <c:pt idx="12">
                  <c:v>241.74999999999983</c:v>
                </c:pt>
                <c:pt idx="13">
                  <c:v>235</c:v>
                </c:pt>
                <c:pt idx="14">
                  <c:v>270.16666666666669</c:v>
                </c:pt>
                <c:pt idx="15">
                  <c:v>267.08333333333331</c:v>
                </c:pt>
                <c:pt idx="16">
                  <c:v>271.83333333333331</c:v>
                </c:pt>
                <c:pt idx="17">
                  <c:v>311.66666666666663</c:v>
                </c:pt>
                <c:pt idx="18">
                  <c:v>351.33333333333326</c:v>
                </c:pt>
                <c:pt idx="19">
                  <c:v>351.08333333333337</c:v>
                </c:pt>
                <c:pt idx="20">
                  <c:v>302.41666666666669</c:v>
                </c:pt>
                <c:pt idx="21">
                  <c:v>266.58333333333343</c:v>
                </c:pt>
                <c:pt idx="22">
                  <c:v>232.83333333333331</c:v>
                </c:pt>
                <c:pt idx="23">
                  <c:v>261.83333333333343</c:v>
                </c:pt>
                <c:pt idx="24">
                  <c:v>241.74999999999983</c:v>
                </c:pt>
                <c:pt idx="25">
                  <c:v>235</c:v>
                </c:pt>
                <c:pt idx="26">
                  <c:v>270.16666666666669</c:v>
                </c:pt>
                <c:pt idx="27">
                  <c:v>267.08333333333331</c:v>
                </c:pt>
                <c:pt idx="28">
                  <c:v>271.83333333333331</c:v>
                </c:pt>
                <c:pt idx="29">
                  <c:v>311.66666666666663</c:v>
                </c:pt>
                <c:pt idx="30">
                  <c:v>351.33333333333326</c:v>
                </c:pt>
                <c:pt idx="31">
                  <c:v>351.08333333333337</c:v>
                </c:pt>
                <c:pt idx="32">
                  <c:v>302.41666666666669</c:v>
                </c:pt>
                <c:pt idx="33">
                  <c:v>266.58333333333343</c:v>
                </c:pt>
                <c:pt idx="34">
                  <c:v>232.83333333333331</c:v>
                </c:pt>
                <c:pt idx="35">
                  <c:v>261.83333333333343</c:v>
                </c:pt>
                <c:pt idx="36">
                  <c:v>241.74999999999983</c:v>
                </c:pt>
                <c:pt idx="37">
                  <c:v>235</c:v>
                </c:pt>
                <c:pt idx="38">
                  <c:v>270.16666666666669</c:v>
                </c:pt>
                <c:pt idx="39">
                  <c:v>267.08333333333331</c:v>
                </c:pt>
                <c:pt idx="40">
                  <c:v>271.83333333333331</c:v>
                </c:pt>
                <c:pt idx="41">
                  <c:v>311.66666666666663</c:v>
                </c:pt>
                <c:pt idx="42">
                  <c:v>351.33333333333326</c:v>
                </c:pt>
                <c:pt idx="43">
                  <c:v>351.08333333333337</c:v>
                </c:pt>
                <c:pt idx="44">
                  <c:v>302.41666666666669</c:v>
                </c:pt>
                <c:pt idx="45">
                  <c:v>266.58333333333343</c:v>
                </c:pt>
                <c:pt idx="46">
                  <c:v>232.83333333333331</c:v>
                </c:pt>
                <c:pt idx="47">
                  <c:v>261.83333333333343</c:v>
                </c:pt>
                <c:pt idx="48">
                  <c:v>241.74999999999983</c:v>
                </c:pt>
                <c:pt idx="49">
                  <c:v>235</c:v>
                </c:pt>
                <c:pt idx="50">
                  <c:v>270.16666666666669</c:v>
                </c:pt>
                <c:pt idx="51">
                  <c:v>267.08333333333331</c:v>
                </c:pt>
                <c:pt idx="52">
                  <c:v>271.83333333333331</c:v>
                </c:pt>
                <c:pt idx="53">
                  <c:v>311.66666666666663</c:v>
                </c:pt>
                <c:pt idx="54">
                  <c:v>351.33333333333326</c:v>
                </c:pt>
                <c:pt idx="55">
                  <c:v>351.08333333333337</c:v>
                </c:pt>
                <c:pt idx="56">
                  <c:v>302.41666666666669</c:v>
                </c:pt>
                <c:pt idx="57">
                  <c:v>266.58333333333343</c:v>
                </c:pt>
                <c:pt idx="58">
                  <c:v>232.83333333333331</c:v>
                </c:pt>
                <c:pt idx="59">
                  <c:v>261.83333333333343</c:v>
                </c:pt>
                <c:pt idx="60">
                  <c:v>241.74999999999983</c:v>
                </c:pt>
                <c:pt idx="61">
                  <c:v>235</c:v>
                </c:pt>
                <c:pt idx="62">
                  <c:v>270.16666666666669</c:v>
                </c:pt>
                <c:pt idx="63">
                  <c:v>267.08333333333331</c:v>
                </c:pt>
                <c:pt idx="64">
                  <c:v>271.83333333333331</c:v>
                </c:pt>
                <c:pt idx="65">
                  <c:v>311.66666666666663</c:v>
                </c:pt>
                <c:pt idx="66">
                  <c:v>351.33333333333326</c:v>
                </c:pt>
                <c:pt idx="67">
                  <c:v>351.08333333333337</c:v>
                </c:pt>
                <c:pt idx="68">
                  <c:v>302.41666666666669</c:v>
                </c:pt>
                <c:pt idx="69">
                  <c:v>266.58333333333343</c:v>
                </c:pt>
                <c:pt idx="70">
                  <c:v>232.83333333333331</c:v>
                </c:pt>
                <c:pt idx="71">
                  <c:v>261.83333333333343</c:v>
                </c:pt>
                <c:pt idx="72">
                  <c:v>241.74999999999983</c:v>
                </c:pt>
                <c:pt idx="73">
                  <c:v>235</c:v>
                </c:pt>
                <c:pt idx="74">
                  <c:v>270.16666666666669</c:v>
                </c:pt>
                <c:pt idx="75">
                  <c:v>267.08333333333331</c:v>
                </c:pt>
                <c:pt idx="76">
                  <c:v>271.83333333333331</c:v>
                </c:pt>
                <c:pt idx="77">
                  <c:v>311.66666666666663</c:v>
                </c:pt>
                <c:pt idx="78">
                  <c:v>351.33333333333326</c:v>
                </c:pt>
                <c:pt idx="79">
                  <c:v>351.08333333333337</c:v>
                </c:pt>
                <c:pt idx="80">
                  <c:v>302.41666666666669</c:v>
                </c:pt>
                <c:pt idx="81">
                  <c:v>266.58333333333343</c:v>
                </c:pt>
                <c:pt idx="82">
                  <c:v>232.83333333333331</c:v>
                </c:pt>
                <c:pt idx="83">
                  <c:v>261.83333333333343</c:v>
                </c:pt>
                <c:pt idx="84">
                  <c:v>241.74999999999983</c:v>
                </c:pt>
                <c:pt idx="85">
                  <c:v>235</c:v>
                </c:pt>
                <c:pt idx="86">
                  <c:v>270.16666666666669</c:v>
                </c:pt>
                <c:pt idx="87">
                  <c:v>267.08333333333331</c:v>
                </c:pt>
                <c:pt idx="88">
                  <c:v>271.83333333333331</c:v>
                </c:pt>
                <c:pt idx="89">
                  <c:v>311.66666666666663</c:v>
                </c:pt>
                <c:pt idx="90">
                  <c:v>351.33333333333326</c:v>
                </c:pt>
                <c:pt idx="91">
                  <c:v>351.08333333333337</c:v>
                </c:pt>
                <c:pt idx="92">
                  <c:v>302.41666666666669</c:v>
                </c:pt>
                <c:pt idx="93">
                  <c:v>266.58333333333343</c:v>
                </c:pt>
                <c:pt idx="94">
                  <c:v>232.83333333333331</c:v>
                </c:pt>
                <c:pt idx="95">
                  <c:v>261.83333333333343</c:v>
                </c:pt>
                <c:pt idx="96">
                  <c:v>241.74999999999983</c:v>
                </c:pt>
                <c:pt idx="97">
                  <c:v>235</c:v>
                </c:pt>
                <c:pt idx="98">
                  <c:v>270.16666666666669</c:v>
                </c:pt>
                <c:pt idx="99">
                  <c:v>267.08333333333331</c:v>
                </c:pt>
                <c:pt idx="100">
                  <c:v>271.83333333333331</c:v>
                </c:pt>
                <c:pt idx="101">
                  <c:v>311.66666666666663</c:v>
                </c:pt>
                <c:pt idx="102">
                  <c:v>351.33333333333326</c:v>
                </c:pt>
                <c:pt idx="103">
                  <c:v>351.08333333333337</c:v>
                </c:pt>
                <c:pt idx="104">
                  <c:v>302.41666666666669</c:v>
                </c:pt>
                <c:pt idx="105">
                  <c:v>266.58333333333343</c:v>
                </c:pt>
                <c:pt idx="106">
                  <c:v>232.83333333333331</c:v>
                </c:pt>
                <c:pt idx="107">
                  <c:v>261.83333333333343</c:v>
                </c:pt>
                <c:pt idx="108">
                  <c:v>241.74999999999983</c:v>
                </c:pt>
                <c:pt idx="109">
                  <c:v>235</c:v>
                </c:pt>
                <c:pt idx="110">
                  <c:v>270.16666666666669</c:v>
                </c:pt>
                <c:pt idx="111">
                  <c:v>267.08333333333331</c:v>
                </c:pt>
                <c:pt idx="112">
                  <c:v>271.83333333333331</c:v>
                </c:pt>
                <c:pt idx="113">
                  <c:v>311.66666666666663</c:v>
                </c:pt>
                <c:pt idx="114">
                  <c:v>351.33333333333326</c:v>
                </c:pt>
                <c:pt idx="115">
                  <c:v>351.08333333333337</c:v>
                </c:pt>
                <c:pt idx="116">
                  <c:v>302.41666666666669</c:v>
                </c:pt>
                <c:pt idx="117">
                  <c:v>266.58333333333343</c:v>
                </c:pt>
                <c:pt idx="118">
                  <c:v>232.83333333333331</c:v>
                </c:pt>
                <c:pt idx="119">
                  <c:v>261.83333333333343</c:v>
                </c:pt>
                <c:pt idx="120">
                  <c:v>241.74999999999983</c:v>
                </c:pt>
                <c:pt idx="121">
                  <c:v>235</c:v>
                </c:pt>
                <c:pt idx="122">
                  <c:v>270.16666666666669</c:v>
                </c:pt>
                <c:pt idx="123">
                  <c:v>267.08333333333331</c:v>
                </c:pt>
                <c:pt idx="124">
                  <c:v>271.83333333333331</c:v>
                </c:pt>
                <c:pt idx="125">
                  <c:v>311.66666666666663</c:v>
                </c:pt>
                <c:pt idx="126">
                  <c:v>351.33333333333326</c:v>
                </c:pt>
                <c:pt idx="127">
                  <c:v>351.08333333333337</c:v>
                </c:pt>
                <c:pt idx="128">
                  <c:v>302.41666666666669</c:v>
                </c:pt>
                <c:pt idx="129">
                  <c:v>266.58333333333343</c:v>
                </c:pt>
                <c:pt idx="130">
                  <c:v>232.83333333333331</c:v>
                </c:pt>
                <c:pt idx="131">
                  <c:v>261.83333333333343</c:v>
                </c:pt>
                <c:pt idx="132">
                  <c:v>241.74999999999983</c:v>
                </c:pt>
                <c:pt idx="133">
                  <c:v>235</c:v>
                </c:pt>
                <c:pt idx="134">
                  <c:v>270.16666666666669</c:v>
                </c:pt>
                <c:pt idx="135">
                  <c:v>267.08333333333331</c:v>
                </c:pt>
                <c:pt idx="136">
                  <c:v>271.83333333333331</c:v>
                </c:pt>
                <c:pt idx="137">
                  <c:v>311.66666666666663</c:v>
                </c:pt>
                <c:pt idx="138">
                  <c:v>351.33333333333326</c:v>
                </c:pt>
                <c:pt idx="139">
                  <c:v>351.08333333333337</c:v>
                </c:pt>
                <c:pt idx="140">
                  <c:v>302.41666666666669</c:v>
                </c:pt>
                <c:pt idx="141">
                  <c:v>266.58333333333343</c:v>
                </c:pt>
                <c:pt idx="142">
                  <c:v>232.83333333333331</c:v>
                </c:pt>
                <c:pt idx="143">
                  <c:v>261.83333333333343</c:v>
                </c:pt>
              </c:numCache>
            </c:numRef>
          </c:yVal>
          <c:smooth val="1"/>
          <c:extLst>
            <c:ext xmlns:c16="http://schemas.microsoft.com/office/drawing/2014/chart" uri="{C3380CC4-5D6E-409C-BE32-E72D297353CC}">
              <c16:uniqueId val="{00000000-60BB-4921-9E5A-77A5CB16759E}"/>
            </c:ext>
          </c:extLst>
        </c:ser>
        <c:ser>
          <c:idx val="1"/>
          <c:order val="1"/>
          <c:tx>
            <c:v>Actual Data</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'Seasonality results'!$A$40:$A$183</c:f>
              <c:numCache>
                <c:formatCode>General</c:formatCode>
                <c:ptCount val="14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numCache>
            </c:numRef>
          </c:xVal>
          <c:yVal>
            <c:numRef>
              <c:f>'Seasonality results'!$I$40:$I$183</c:f>
              <c:numCache>
                <c:formatCode>General</c:formatCode>
                <c:ptCount val="144"/>
                <c:pt idx="0">
                  <c:v>112</c:v>
                </c:pt>
                <c:pt idx="1">
                  <c:v>118</c:v>
                </c:pt>
                <c:pt idx="2">
                  <c:v>132</c:v>
                </c:pt>
                <c:pt idx="3">
                  <c:v>129</c:v>
                </c:pt>
                <c:pt idx="4">
                  <c:v>121</c:v>
                </c:pt>
                <c:pt idx="5">
                  <c:v>135</c:v>
                </c:pt>
                <c:pt idx="6">
                  <c:v>148</c:v>
                </c:pt>
                <c:pt idx="7">
                  <c:v>148</c:v>
                </c:pt>
                <c:pt idx="8">
                  <c:v>136</c:v>
                </c:pt>
                <c:pt idx="9">
                  <c:v>119</c:v>
                </c:pt>
                <c:pt idx="10">
                  <c:v>104</c:v>
                </c:pt>
                <c:pt idx="11">
                  <c:v>118</c:v>
                </c:pt>
                <c:pt idx="12">
                  <c:v>115</c:v>
                </c:pt>
                <c:pt idx="13">
                  <c:v>126</c:v>
                </c:pt>
                <c:pt idx="14">
                  <c:v>141</c:v>
                </c:pt>
                <c:pt idx="15">
                  <c:v>135</c:v>
                </c:pt>
                <c:pt idx="16">
                  <c:v>125</c:v>
                </c:pt>
                <c:pt idx="17">
                  <c:v>149</c:v>
                </c:pt>
                <c:pt idx="18">
                  <c:v>170</c:v>
                </c:pt>
                <c:pt idx="19">
                  <c:v>170</c:v>
                </c:pt>
                <c:pt idx="20">
                  <c:v>158</c:v>
                </c:pt>
                <c:pt idx="21">
                  <c:v>133</c:v>
                </c:pt>
                <c:pt idx="22">
                  <c:v>114</c:v>
                </c:pt>
                <c:pt idx="23">
                  <c:v>140</c:v>
                </c:pt>
                <c:pt idx="24">
                  <c:v>145</c:v>
                </c:pt>
                <c:pt idx="25">
                  <c:v>150</c:v>
                </c:pt>
                <c:pt idx="26">
                  <c:v>178</c:v>
                </c:pt>
                <c:pt idx="27">
                  <c:v>163</c:v>
                </c:pt>
                <c:pt idx="28">
                  <c:v>172</c:v>
                </c:pt>
                <c:pt idx="29">
                  <c:v>178</c:v>
                </c:pt>
                <c:pt idx="30">
                  <c:v>199</c:v>
                </c:pt>
                <c:pt idx="31">
                  <c:v>199</c:v>
                </c:pt>
                <c:pt idx="32">
                  <c:v>184</c:v>
                </c:pt>
                <c:pt idx="33">
                  <c:v>162</c:v>
                </c:pt>
                <c:pt idx="34">
                  <c:v>146</c:v>
                </c:pt>
                <c:pt idx="35">
                  <c:v>166</c:v>
                </c:pt>
                <c:pt idx="36">
                  <c:v>171</c:v>
                </c:pt>
                <c:pt idx="37">
                  <c:v>180</c:v>
                </c:pt>
                <c:pt idx="38">
                  <c:v>193</c:v>
                </c:pt>
                <c:pt idx="39">
                  <c:v>181</c:v>
                </c:pt>
                <c:pt idx="40">
                  <c:v>183</c:v>
                </c:pt>
                <c:pt idx="41">
                  <c:v>218</c:v>
                </c:pt>
                <c:pt idx="42">
                  <c:v>230</c:v>
                </c:pt>
                <c:pt idx="43">
                  <c:v>242</c:v>
                </c:pt>
                <c:pt idx="44">
                  <c:v>209</c:v>
                </c:pt>
                <c:pt idx="45">
                  <c:v>191</c:v>
                </c:pt>
                <c:pt idx="46">
                  <c:v>172</c:v>
                </c:pt>
                <c:pt idx="47">
                  <c:v>194</c:v>
                </c:pt>
                <c:pt idx="48">
                  <c:v>196</c:v>
                </c:pt>
                <c:pt idx="49">
                  <c:v>196</c:v>
                </c:pt>
                <c:pt idx="50">
                  <c:v>236</c:v>
                </c:pt>
                <c:pt idx="51">
                  <c:v>235</c:v>
                </c:pt>
                <c:pt idx="52">
                  <c:v>229</c:v>
                </c:pt>
                <c:pt idx="53">
                  <c:v>243</c:v>
                </c:pt>
                <c:pt idx="54">
                  <c:v>264</c:v>
                </c:pt>
                <c:pt idx="55">
                  <c:v>272</c:v>
                </c:pt>
                <c:pt idx="56">
                  <c:v>237</c:v>
                </c:pt>
                <c:pt idx="57">
                  <c:v>211</c:v>
                </c:pt>
                <c:pt idx="58">
                  <c:v>180</c:v>
                </c:pt>
                <c:pt idx="59">
                  <c:v>201</c:v>
                </c:pt>
                <c:pt idx="60">
                  <c:v>204</c:v>
                </c:pt>
                <c:pt idx="61">
                  <c:v>188</c:v>
                </c:pt>
                <c:pt idx="62">
                  <c:v>235</c:v>
                </c:pt>
                <c:pt idx="63">
                  <c:v>227</c:v>
                </c:pt>
                <c:pt idx="64">
                  <c:v>234</c:v>
                </c:pt>
                <c:pt idx="65">
                  <c:v>264</c:v>
                </c:pt>
                <c:pt idx="66">
                  <c:v>302</c:v>
                </c:pt>
                <c:pt idx="67">
                  <c:v>293</c:v>
                </c:pt>
                <c:pt idx="68">
                  <c:v>259</c:v>
                </c:pt>
                <c:pt idx="69">
                  <c:v>229</c:v>
                </c:pt>
                <c:pt idx="70">
                  <c:v>203</c:v>
                </c:pt>
                <c:pt idx="71">
                  <c:v>229</c:v>
                </c:pt>
                <c:pt idx="72">
                  <c:v>242</c:v>
                </c:pt>
                <c:pt idx="73">
                  <c:v>233</c:v>
                </c:pt>
                <c:pt idx="74">
                  <c:v>267</c:v>
                </c:pt>
                <c:pt idx="75">
                  <c:v>269</c:v>
                </c:pt>
                <c:pt idx="76">
                  <c:v>270</c:v>
                </c:pt>
                <c:pt idx="77">
                  <c:v>315</c:v>
                </c:pt>
                <c:pt idx="78">
                  <c:v>364</c:v>
                </c:pt>
                <c:pt idx="79">
                  <c:v>347</c:v>
                </c:pt>
                <c:pt idx="80">
                  <c:v>312</c:v>
                </c:pt>
                <c:pt idx="81">
                  <c:v>274</c:v>
                </c:pt>
                <c:pt idx="82">
                  <c:v>237</c:v>
                </c:pt>
                <c:pt idx="83">
                  <c:v>278</c:v>
                </c:pt>
                <c:pt idx="84">
                  <c:v>284</c:v>
                </c:pt>
                <c:pt idx="85">
                  <c:v>277</c:v>
                </c:pt>
                <c:pt idx="86">
                  <c:v>317</c:v>
                </c:pt>
                <c:pt idx="87">
                  <c:v>313</c:v>
                </c:pt>
                <c:pt idx="88">
                  <c:v>318</c:v>
                </c:pt>
                <c:pt idx="89">
                  <c:v>374</c:v>
                </c:pt>
                <c:pt idx="90">
                  <c:v>413</c:v>
                </c:pt>
                <c:pt idx="91">
                  <c:v>405</c:v>
                </c:pt>
                <c:pt idx="92">
                  <c:v>355</c:v>
                </c:pt>
                <c:pt idx="93">
                  <c:v>306</c:v>
                </c:pt>
                <c:pt idx="94">
                  <c:v>271</c:v>
                </c:pt>
                <c:pt idx="95">
                  <c:v>306</c:v>
                </c:pt>
                <c:pt idx="96">
                  <c:v>315</c:v>
                </c:pt>
                <c:pt idx="97">
                  <c:v>301</c:v>
                </c:pt>
                <c:pt idx="98">
                  <c:v>356</c:v>
                </c:pt>
                <c:pt idx="99">
                  <c:v>348</c:v>
                </c:pt>
                <c:pt idx="100">
                  <c:v>355</c:v>
                </c:pt>
                <c:pt idx="101">
                  <c:v>422</c:v>
                </c:pt>
                <c:pt idx="102">
                  <c:v>465</c:v>
                </c:pt>
                <c:pt idx="103">
                  <c:v>467</c:v>
                </c:pt>
                <c:pt idx="104">
                  <c:v>404</c:v>
                </c:pt>
                <c:pt idx="105">
                  <c:v>347</c:v>
                </c:pt>
                <c:pt idx="106">
                  <c:v>305</c:v>
                </c:pt>
                <c:pt idx="107">
                  <c:v>336</c:v>
                </c:pt>
                <c:pt idx="108">
                  <c:v>340</c:v>
                </c:pt>
                <c:pt idx="109">
                  <c:v>318</c:v>
                </c:pt>
                <c:pt idx="110">
                  <c:v>362</c:v>
                </c:pt>
                <c:pt idx="111">
                  <c:v>348</c:v>
                </c:pt>
                <c:pt idx="112">
                  <c:v>363</c:v>
                </c:pt>
                <c:pt idx="113">
                  <c:v>435</c:v>
                </c:pt>
                <c:pt idx="114">
                  <c:v>491</c:v>
                </c:pt>
                <c:pt idx="115">
                  <c:v>505</c:v>
                </c:pt>
                <c:pt idx="116">
                  <c:v>404</c:v>
                </c:pt>
                <c:pt idx="117">
                  <c:v>359</c:v>
                </c:pt>
                <c:pt idx="118">
                  <c:v>310</c:v>
                </c:pt>
                <c:pt idx="119">
                  <c:v>337</c:v>
                </c:pt>
                <c:pt idx="120">
                  <c:v>360</c:v>
                </c:pt>
                <c:pt idx="121">
                  <c:v>342</c:v>
                </c:pt>
                <c:pt idx="122">
                  <c:v>406</c:v>
                </c:pt>
                <c:pt idx="123">
                  <c:v>396</c:v>
                </c:pt>
                <c:pt idx="124">
                  <c:v>420</c:v>
                </c:pt>
                <c:pt idx="125">
                  <c:v>472</c:v>
                </c:pt>
                <c:pt idx="126">
                  <c:v>548</c:v>
                </c:pt>
                <c:pt idx="127">
                  <c:v>559</c:v>
                </c:pt>
                <c:pt idx="128">
                  <c:v>463</c:v>
                </c:pt>
                <c:pt idx="129">
                  <c:v>407</c:v>
                </c:pt>
                <c:pt idx="130">
                  <c:v>362</c:v>
                </c:pt>
                <c:pt idx="131">
                  <c:v>405</c:v>
                </c:pt>
                <c:pt idx="132">
                  <c:v>417</c:v>
                </c:pt>
                <c:pt idx="133">
                  <c:v>391</c:v>
                </c:pt>
                <c:pt idx="134">
                  <c:v>419</c:v>
                </c:pt>
                <c:pt idx="135">
                  <c:v>461</c:v>
                </c:pt>
                <c:pt idx="136">
                  <c:v>472</c:v>
                </c:pt>
                <c:pt idx="137">
                  <c:v>535</c:v>
                </c:pt>
                <c:pt idx="138">
                  <c:v>622</c:v>
                </c:pt>
                <c:pt idx="139">
                  <c:v>606</c:v>
                </c:pt>
                <c:pt idx="140">
                  <c:v>508</c:v>
                </c:pt>
                <c:pt idx="141">
                  <c:v>461</c:v>
                </c:pt>
                <c:pt idx="142">
                  <c:v>390</c:v>
                </c:pt>
                <c:pt idx="143">
                  <c:v>432</c:v>
                </c:pt>
              </c:numCache>
            </c:numRef>
          </c:yVal>
          <c:smooth val="1"/>
          <c:extLst>
            <c:ext xmlns:c16="http://schemas.microsoft.com/office/drawing/2014/chart" uri="{C3380CC4-5D6E-409C-BE32-E72D297353CC}">
              <c16:uniqueId val="{00000002-60BB-4921-9E5A-77A5CB16759E}"/>
            </c:ext>
          </c:extLst>
        </c:ser>
        <c:dLbls>
          <c:showLegendKey val="0"/>
          <c:showVal val="0"/>
          <c:showCatName val="0"/>
          <c:showSerName val="0"/>
          <c:showPercent val="0"/>
          <c:showBubbleSize val="0"/>
        </c:dLbls>
        <c:axId val="1632334127"/>
        <c:axId val="1514335231"/>
      </c:scatterChart>
      <c:valAx>
        <c:axId val="16323341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4335231"/>
        <c:crosses val="autoZero"/>
        <c:crossBetween val="midCat"/>
      </c:valAx>
      <c:valAx>
        <c:axId val="1514335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33412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Index Line Fit  Plot</a:t>
            </a:r>
          </a:p>
        </c:rich>
      </c:tx>
      <c:overlay val="0"/>
    </c:title>
    <c:autoTitleDeleted val="0"/>
    <c:plotArea>
      <c:layout/>
      <c:scatterChart>
        <c:scatterStyle val="lineMarker"/>
        <c:varyColors val="0"/>
        <c:ser>
          <c:idx val="0"/>
          <c:order val="0"/>
          <c:tx>
            <c:v>Passengers(thousands)</c:v>
          </c:tx>
          <c:spPr>
            <a:ln w="19050">
              <a:noFill/>
            </a:ln>
          </c:spPr>
          <c:xVal>
            <c:numRef>
              <c:f>'trend only'!$A$2:$A$145</c:f>
              <c:numCache>
                <c:formatCode>General</c:formatCode>
                <c:ptCount val="14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numCache>
            </c:numRef>
          </c:xVal>
          <c:yVal>
            <c:numRef>
              <c:f>'trend only'!$B$2:$B$145</c:f>
              <c:numCache>
                <c:formatCode>General</c:formatCode>
                <c:ptCount val="144"/>
                <c:pt idx="0">
                  <c:v>112</c:v>
                </c:pt>
                <c:pt idx="1">
                  <c:v>118</c:v>
                </c:pt>
                <c:pt idx="2">
                  <c:v>132</c:v>
                </c:pt>
                <c:pt idx="3">
                  <c:v>129</c:v>
                </c:pt>
                <c:pt idx="4">
                  <c:v>121</c:v>
                </c:pt>
                <c:pt idx="5">
                  <c:v>135</c:v>
                </c:pt>
                <c:pt idx="6">
                  <c:v>148</c:v>
                </c:pt>
                <c:pt idx="7">
                  <c:v>148</c:v>
                </c:pt>
                <c:pt idx="8">
                  <c:v>136</c:v>
                </c:pt>
                <c:pt idx="9">
                  <c:v>119</c:v>
                </c:pt>
                <c:pt idx="10">
                  <c:v>104</c:v>
                </c:pt>
                <c:pt idx="11">
                  <c:v>118</c:v>
                </c:pt>
                <c:pt idx="12">
                  <c:v>115</c:v>
                </c:pt>
                <c:pt idx="13">
                  <c:v>126</c:v>
                </c:pt>
                <c:pt idx="14">
                  <c:v>141</c:v>
                </c:pt>
                <c:pt idx="15">
                  <c:v>135</c:v>
                </c:pt>
                <c:pt idx="16">
                  <c:v>125</c:v>
                </c:pt>
                <c:pt idx="17">
                  <c:v>149</c:v>
                </c:pt>
                <c:pt idx="18">
                  <c:v>170</c:v>
                </c:pt>
                <c:pt idx="19">
                  <c:v>170</c:v>
                </c:pt>
                <c:pt idx="20">
                  <c:v>158</c:v>
                </c:pt>
                <c:pt idx="21">
                  <c:v>133</c:v>
                </c:pt>
                <c:pt idx="22">
                  <c:v>114</c:v>
                </c:pt>
                <c:pt idx="23">
                  <c:v>140</c:v>
                </c:pt>
                <c:pt idx="24">
                  <c:v>145</c:v>
                </c:pt>
                <c:pt idx="25">
                  <c:v>150</c:v>
                </c:pt>
                <c:pt idx="26">
                  <c:v>178</c:v>
                </c:pt>
                <c:pt idx="27">
                  <c:v>163</c:v>
                </c:pt>
                <c:pt idx="28">
                  <c:v>172</c:v>
                </c:pt>
                <c:pt idx="29">
                  <c:v>178</c:v>
                </c:pt>
                <c:pt idx="30">
                  <c:v>199</c:v>
                </c:pt>
                <c:pt idx="31">
                  <c:v>199</c:v>
                </c:pt>
                <c:pt idx="32">
                  <c:v>184</c:v>
                </c:pt>
                <c:pt idx="33">
                  <c:v>162</c:v>
                </c:pt>
                <c:pt idx="34">
                  <c:v>146</c:v>
                </c:pt>
                <c:pt idx="35">
                  <c:v>166</c:v>
                </c:pt>
                <c:pt idx="36">
                  <c:v>171</c:v>
                </c:pt>
                <c:pt idx="37">
                  <c:v>180</c:v>
                </c:pt>
                <c:pt idx="38">
                  <c:v>193</c:v>
                </c:pt>
                <c:pt idx="39">
                  <c:v>181</c:v>
                </c:pt>
                <c:pt idx="40">
                  <c:v>183</c:v>
                </c:pt>
                <c:pt idx="41">
                  <c:v>218</c:v>
                </c:pt>
                <c:pt idx="42">
                  <c:v>230</c:v>
                </c:pt>
                <c:pt idx="43">
                  <c:v>242</c:v>
                </c:pt>
                <c:pt idx="44">
                  <c:v>209</c:v>
                </c:pt>
                <c:pt idx="45">
                  <c:v>191</c:v>
                </c:pt>
                <c:pt idx="46">
                  <c:v>172</c:v>
                </c:pt>
                <c:pt idx="47">
                  <c:v>194</c:v>
                </c:pt>
                <c:pt idx="48">
                  <c:v>196</c:v>
                </c:pt>
                <c:pt idx="49">
                  <c:v>196</c:v>
                </c:pt>
                <c:pt idx="50">
                  <c:v>236</c:v>
                </c:pt>
                <c:pt idx="51">
                  <c:v>235</c:v>
                </c:pt>
                <c:pt idx="52">
                  <c:v>229</c:v>
                </c:pt>
                <c:pt idx="53">
                  <c:v>243</c:v>
                </c:pt>
                <c:pt idx="54">
                  <c:v>264</c:v>
                </c:pt>
                <c:pt idx="55">
                  <c:v>272</c:v>
                </c:pt>
                <c:pt idx="56">
                  <c:v>237</c:v>
                </c:pt>
                <c:pt idx="57">
                  <c:v>211</c:v>
                </c:pt>
                <c:pt idx="58">
                  <c:v>180</c:v>
                </c:pt>
                <c:pt idx="59">
                  <c:v>201</c:v>
                </c:pt>
                <c:pt idx="60">
                  <c:v>204</c:v>
                </c:pt>
                <c:pt idx="61">
                  <c:v>188</c:v>
                </c:pt>
                <c:pt idx="62">
                  <c:v>235</c:v>
                </c:pt>
                <c:pt idx="63">
                  <c:v>227</c:v>
                </c:pt>
                <c:pt idx="64">
                  <c:v>234</c:v>
                </c:pt>
                <c:pt idx="65">
                  <c:v>264</c:v>
                </c:pt>
                <c:pt idx="66">
                  <c:v>302</c:v>
                </c:pt>
                <c:pt idx="67">
                  <c:v>293</c:v>
                </c:pt>
                <c:pt idx="68">
                  <c:v>259</c:v>
                </c:pt>
                <c:pt idx="69">
                  <c:v>229</c:v>
                </c:pt>
                <c:pt idx="70">
                  <c:v>203</c:v>
                </c:pt>
                <c:pt idx="71">
                  <c:v>229</c:v>
                </c:pt>
                <c:pt idx="72">
                  <c:v>242</c:v>
                </c:pt>
                <c:pt idx="73">
                  <c:v>233</c:v>
                </c:pt>
                <c:pt idx="74">
                  <c:v>267</c:v>
                </c:pt>
                <c:pt idx="75">
                  <c:v>269</c:v>
                </c:pt>
                <c:pt idx="76">
                  <c:v>270</c:v>
                </c:pt>
                <c:pt idx="77">
                  <c:v>315</c:v>
                </c:pt>
                <c:pt idx="78">
                  <c:v>364</c:v>
                </c:pt>
                <c:pt idx="79">
                  <c:v>347</c:v>
                </c:pt>
                <c:pt idx="80">
                  <c:v>312</c:v>
                </c:pt>
                <c:pt idx="81">
                  <c:v>274</c:v>
                </c:pt>
                <c:pt idx="82">
                  <c:v>237</c:v>
                </c:pt>
                <c:pt idx="83">
                  <c:v>278</c:v>
                </c:pt>
                <c:pt idx="84">
                  <c:v>284</c:v>
                </c:pt>
                <c:pt idx="85">
                  <c:v>277</c:v>
                </c:pt>
                <c:pt idx="86">
                  <c:v>317</c:v>
                </c:pt>
                <c:pt idx="87">
                  <c:v>313</c:v>
                </c:pt>
                <c:pt idx="88">
                  <c:v>318</c:v>
                </c:pt>
                <c:pt idx="89">
                  <c:v>374</c:v>
                </c:pt>
                <c:pt idx="90">
                  <c:v>413</c:v>
                </c:pt>
                <c:pt idx="91">
                  <c:v>405</c:v>
                </c:pt>
                <c:pt idx="92">
                  <c:v>355</c:v>
                </c:pt>
                <c:pt idx="93">
                  <c:v>306</c:v>
                </c:pt>
                <c:pt idx="94">
                  <c:v>271</c:v>
                </c:pt>
                <c:pt idx="95">
                  <c:v>306</c:v>
                </c:pt>
                <c:pt idx="96">
                  <c:v>315</c:v>
                </c:pt>
                <c:pt idx="97">
                  <c:v>301</c:v>
                </c:pt>
                <c:pt idx="98">
                  <c:v>356</c:v>
                </c:pt>
                <c:pt idx="99">
                  <c:v>348</c:v>
                </c:pt>
                <c:pt idx="100">
                  <c:v>355</c:v>
                </c:pt>
                <c:pt idx="101">
                  <c:v>422</c:v>
                </c:pt>
                <c:pt idx="102">
                  <c:v>465</c:v>
                </c:pt>
                <c:pt idx="103">
                  <c:v>467</c:v>
                </c:pt>
                <c:pt idx="104">
                  <c:v>404</c:v>
                </c:pt>
                <c:pt idx="105">
                  <c:v>347</c:v>
                </c:pt>
                <c:pt idx="106">
                  <c:v>305</c:v>
                </c:pt>
                <c:pt idx="107">
                  <c:v>336</c:v>
                </c:pt>
                <c:pt idx="108">
                  <c:v>340</c:v>
                </c:pt>
                <c:pt idx="109">
                  <c:v>318</c:v>
                </c:pt>
                <c:pt idx="110">
                  <c:v>362</c:v>
                </c:pt>
                <c:pt idx="111">
                  <c:v>348</c:v>
                </c:pt>
                <c:pt idx="112">
                  <c:v>363</c:v>
                </c:pt>
                <c:pt idx="113">
                  <c:v>435</c:v>
                </c:pt>
                <c:pt idx="114">
                  <c:v>491</c:v>
                </c:pt>
                <c:pt idx="115">
                  <c:v>505</c:v>
                </c:pt>
                <c:pt idx="116">
                  <c:v>404</c:v>
                </c:pt>
                <c:pt idx="117">
                  <c:v>359</c:v>
                </c:pt>
                <c:pt idx="118">
                  <c:v>310</c:v>
                </c:pt>
                <c:pt idx="119">
                  <c:v>337</c:v>
                </c:pt>
                <c:pt idx="120">
                  <c:v>360</c:v>
                </c:pt>
                <c:pt idx="121">
                  <c:v>342</c:v>
                </c:pt>
                <c:pt idx="122">
                  <c:v>406</c:v>
                </c:pt>
                <c:pt idx="123">
                  <c:v>396</c:v>
                </c:pt>
                <c:pt idx="124">
                  <c:v>420</c:v>
                </c:pt>
                <c:pt idx="125">
                  <c:v>472</c:v>
                </c:pt>
                <c:pt idx="126">
                  <c:v>548</c:v>
                </c:pt>
                <c:pt idx="127">
                  <c:v>559</c:v>
                </c:pt>
                <c:pt idx="128">
                  <c:v>463</c:v>
                </c:pt>
                <c:pt idx="129">
                  <c:v>407</c:v>
                </c:pt>
                <c:pt idx="130">
                  <c:v>362</c:v>
                </c:pt>
                <c:pt idx="131">
                  <c:v>405</c:v>
                </c:pt>
                <c:pt idx="132">
                  <c:v>417</c:v>
                </c:pt>
                <c:pt idx="133">
                  <c:v>391</c:v>
                </c:pt>
                <c:pt idx="134">
                  <c:v>419</c:v>
                </c:pt>
                <c:pt idx="135">
                  <c:v>461</c:v>
                </c:pt>
                <c:pt idx="136">
                  <c:v>472</c:v>
                </c:pt>
                <c:pt idx="137">
                  <c:v>535</c:v>
                </c:pt>
                <c:pt idx="138">
                  <c:v>622</c:v>
                </c:pt>
                <c:pt idx="139">
                  <c:v>606</c:v>
                </c:pt>
                <c:pt idx="140">
                  <c:v>508</c:v>
                </c:pt>
                <c:pt idx="141">
                  <c:v>461</c:v>
                </c:pt>
                <c:pt idx="142">
                  <c:v>390</c:v>
                </c:pt>
                <c:pt idx="143">
                  <c:v>432</c:v>
                </c:pt>
              </c:numCache>
            </c:numRef>
          </c:yVal>
          <c:smooth val="0"/>
          <c:extLst>
            <c:ext xmlns:c16="http://schemas.microsoft.com/office/drawing/2014/chart" uri="{C3380CC4-5D6E-409C-BE32-E72D297353CC}">
              <c16:uniqueId val="{00000001-2847-4A69-901D-FB6EEADFB7C1}"/>
            </c:ext>
          </c:extLst>
        </c:ser>
        <c:ser>
          <c:idx val="1"/>
          <c:order val="1"/>
          <c:tx>
            <c:v>Predicted Passengers(thousands)</c:v>
          </c:tx>
          <c:spPr>
            <a:ln w="19050">
              <a:noFill/>
            </a:ln>
          </c:spPr>
          <c:xVal>
            <c:numRef>
              <c:f>'trend only'!$A$2:$A$145</c:f>
              <c:numCache>
                <c:formatCode>General</c:formatCode>
                <c:ptCount val="14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numCache>
            </c:numRef>
          </c:xVal>
          <c:yVal>
            <c:numRef>
              <c:f>'trend only'!$F$25:$F$168</c:f>
              <c:numCache>
                <c:formatCode>General</c:formatCode>
                <c:ptCount val="144"/>
                <c:pt idx="0">
                  <c:v>90.309961685823637</c:v>
                </c:pt>
                <c:pt idx="1">
                  <c:v>92.967145593869617</c:v>
                </c:pt>
                <c:pt idx="2">
                  <c:v>95.624329501915597</c:v>
                </c:pt>
                <c:pt idx="3">
                  <c:v>98.281513409961576</c:v>
                </c:pt>
                <c:pt idx="4">
                  <c:v>100.93869731800754</c:v>
                </c:pt>
                <c:pt idx="5">
                  <c:v>103.59588122605354</c:v>
                </c:pt>
                <c:pt idx="6">
                  <c:v>106.2530651340995</c:v>
                </c:pt>
                <c:pt idx="7">
                  <c:v>108.91024904214548</c:v>
                </c:pt>
                <c:pt idx="8">
                  <c:v>111.56743295019146</c:v>
                </c:pt>
                <c:pt idx="9">
                  <c:v>114.22461685823744</c:v>
                </c:pt>
                <c:pt idx="10">
                  <c:v>116.88180076628342</c:v>
                </c:pt>
                <c:pt idx="11">
                  <c:v>119.5389846743294</c:v>
                </c:pt>
                <c:pt idx="12">
                  <c:v>122.19616858237538</c:v>
                </c:pt>
                <c:pt idx="13">
                  <c:v>124.85335249042134</c:v>
                </c:pt>
                <c:pt idx="14">
                  <c:v>127.51053639846734</c:v>
                </c:pt>
                <c:pt idx="15">
                  <c:v>130.1677203065133</c:v>
                </c:pt>
                <c:pt idx="16">
                  <c:v>132.8249042145593</c:v>
                </c:pt>
                <c:pt idx="17">
                  <c:v>135.48208812260526</c:v>
                </c:pt>
                <c:pt idx="18">
                  <c:v>138.13927203065123</c:v>
                </c:pt>
                <c:pt idx="19">
                  <c:v>140.79645593869722</c:v>
                </c:pt>
                <c:pt idx="20">
                  <c:v>143.45363984674322</c:v>
                </c:pt>
                <c:pt idx="21">
                  <c:v>146.11082375478918</c:v>
                </c:pt>
                <c:pt idx="22">
                  <c:v>148.76800766283515</c:v>
                </c:pt>
                <c:pt idx="23">
                  <c:v>151.42519157088114</c:v>
                </c:pt>
                <c:pt idx="24">
                  <c:v>154.08237547892713</c:v>
                </c:pt>
                <c:pt idx="25">
                  <c:v>156.7395593869731</c:v>
                </c:pt>
                <c:pt idx="26">
                  <c:v>159.39674329501906</c:v>
                </c:pt>
                <c:pt idx="27">
                  <c:v>162.05392720306503</c:v>
                </c:pt>
                <c:pt idx="28">
                  <c:v>164.71111111111102</c:v>
                </c:pt>
                <c:pt idx="29">
                  <c:v>167.36829501915702</c:v>
                </c:pt>
                <c:pt idx="30">
                  <c:v>170.02547892720298</c:v>
                </c:pt>
                <c:pt idx="31">
                  <c:v>172.68266283524895</c:v>
                </c:pt>
                <c:pt idx="32">
                  <c:v>175.33984674329494</c:v>
                </c:pt>
                <c:pt idx="33">
                  <c:v>177.99703065134094</c:v>
                </c:pt>
                <c:pt idx="34">
                  <c:v>180.6542145593869</c:v>
                </c:pt>
                <c:pt idx="35">
                  <c:v>183.31139846743287</c:v>
                </c:pt>
                <c:pt idx="36">
                  <c:v>185.96858237547886</c:v>
                </c:pt>
                <c:pt idx="37">
                  <c:v>188.62576628352483</c:v>
                </c:pt>
                <c:pt idx="38">
                  <c:v>191.28295019157082</c:v>
                </c:pt>
                <c:pt idx="39">
                  <c:v>193.94013409961678</c:v>
                </c:pt>
                <c:pt idx="40">
                  <c:v>196.59731800766275</c:v>
                </c:pt>
                <c:pt idx="41">
                  <c:v>199.25450191570874</c:v>
                </c:pt>
                <c:pt idx="42">
                  <c:v>201.91168582375474</c:v>
                </c:pt>
                <c:pt idx="43">
                  <c:v>204.5688697318007</c:v>
                </c:pt>
                <c:pt idx="44">
                  <c:v>207.22605363984667</c:v>
                </c:pt>
                <c:pt idx="45">
                  <c:v>209.88323754789266</c:v>
                </c:pt>
                <c:pt idx="46">
                  <c:v>212.54042145593866</c:v>
                </c:pt>
                <c:pt idx="47">
                  <c:v>215.19760536398462</c:v>
                </c:pt>
                <c:pt idx="48">
                  <c:v>217.85478927203059</c:v>
                </c:pt>
                <c:pt idx="49">
                  <c:v>220.51197318007658</c:v>
                </c:pt>
                <c:pt idx="50">
                  <c:v>223.16915708812255</c:v>
                </c:pt>
                <c:pt idx="51">
                  <c:v>225.82634099616854</c:v>
                </c:pt>
                <c:pt idx="52">
                  <c:v>228.48352490421451</c:v>
                </c:pt>
                <c:pt idx="53">
                  <c:v>231.14070881226047</c:v>
                </c:pt>
                <c:pt idx="54">
                  <c:v>233.79789272030646</c:v>
                </c:pt>
                <c:pt idx="55">
                  <c:v>236.45507662835243</c:v>
                </c:pt>
                <c:pt idx="56">
                  <c:v>239.11226053639842</c:v>
                </c:pt>
                <c:pt idx="57">
                  <c:v>241.76944444444439</c:v>
                </c:pt>
                <c:pt idx="58">
                  <c:v>244.42662835249038</c:v>
                </c:pt>
                <c:pt idx="59">
                  <c:v>247.08381226053635</c:v>
                </c:pt>
                <c:pt idx="60">
                  <c:v>249.74099616858234</c:v>
                </c:pt>
                <c:pt idx="61">
                  <c:v>252.39818007662831</c:v>
                </c:pt>
                <c:pt idx="62">
                  <c:v>255.0553639846743</c:v>
                </c:pt>
                <c:pt idx="63">
                  <c:v>257.71254789272029</c:v>
                </c:pt>
                <c:pt idx="64">
                  <c:v>260.3697318007662</c:v>
                </c:pt>
                <c:pt idx="65">
                  <c:v>263.02691570881223</c:v>
                </c:pt>
                <c:pt idx="66">
                  <c:v>265.68409961685819</c:v>
                </c:pt>
                <c:pt idx="67">
                  <c:v>268.34128352490416</c:v>
                </c:pt>
                <c:pt idx="68">
                  <c:v>270.99846743295018</c:v>
                </c:pt>
                <c:pt idx="69">
                  <c:v>273.65565134099614</c:v>
                </c:pt>
                <c:pt idx="70">
                  <c:v>276.31283524904211</c:v>
                </c:pt>
                <c:pt idx="71">
                  <c:v>278.97001915708813</c:v>
                </c:pt>
                <c:pt idx="72">
                  <c:v>281.62720306513404</c:v>
                </c:pt>
                <c:pt idx="73">
                  <c:v>284.28438697318006</c:v>
                </c:pt>
                <c:pt idx="74">
                  <c:v>286.94157088122603</c:v>
                </c:pt>
                <c:pt idx="75">
                  <c:v>289.59875478927199</c:v>
                </c:pt>
                <c:pt idx="76">
                  <c:v>292.25593869731802</c:v>
                </c:pt>
                <c:pt idx="77">
                  <c:v>294.91312260536392</c:v>
                </c:pt>
                <c:pt idx="78">
                  <c:v>297.57030651340995</c:v>
                </c:pt>
                <c:pt idx="79">
                  <c:v>300.22749042145591</c:v>
                </c:pt>
                <c:pt idx="80">
                  <c:v>302.88467432950188</c:v>
                </c:pt>
                <c:pt idx="81">
                  <c:v>305.5418582375479</c:v>
                </c:pt>
                <c:pt idx="82">
                  <c:v>308.19904214559386</c:v>
                </c:pt>
                <c:pt idx="83">
                  <c:v>310.85622605363983</c:v>
                </c:pt>
                <c:pt idx="84">
                  <c:v>313.51340996168585</c:v>
                </c:pt>
                <c:pt idx="85">
                  <c:v>316.17059386973176</c:v>
                </c:pt>
                <c:pt idx="86">
                  <c:v>318.82777777777778</c:v>
                </c:pt>
                <c:pt idx="87">
                  <c:v>321.48496168582375</c:v>
                </c:pt>
                <c:pt idx="88">
                  <c:v>324.14214559386971</c:v>
                </c:pt>
                <c:pt idx="89">
                  <c:v>326.79932950191574</c:v>
                </c:pt>
                <c:pt idx="90">
                  <c:v>329.45651340996164</c:v>
                </c:pt>
                <c:pt idx="91">
                  <c:v>332.11369731800767</c:v>
                </c:pt>
                <c:pt idx="92">
                  <c:v>334.77088122605363</c:v>
                </c:pt>
                <c:pt idx="93">
                  <c:v>337.4280651340996</c:v>
                </c:pt>
                <c:pt idx="94">
                  <c:v>340.08524904214562</c:v>
                </c:pt>
                <c:pt idx="95">
                  <c:v>342.74243295019158</c:v>
                </c:pt>
                <c:pt idx="96">
                  <c:v>345.39961685823755</c:v>
                </c:pt>
                <c:pt idx="97">
                  <c:v>348.05680076628352</c:v>
                </c:pt>
                <c:pt idx="98">
                  <c:v>350.71398467432948</c:v>
                </c:pt>
                <c:pt idx="99">
                  <c:v>353.3711685823755</c:v>
                </c:pt>
                <c:pt idx="100">
                  <c:v>356.02835249042147</c:v>
                </c:pt>
                <c:pt idx="101">
                  <c:v>358.68553639846743</c:v>
                </c:pt>
                <c:pt idx="102">
                  <c:v>361.3427203065134</c:v>
                </c:pt>
                <c:pt idx="103">
                  <c:v>363.99990421455942</c:v>
                </c:pt>
                <c:pt idx="104">
                  <c:v>366.65708812260539</c:v>
                </c:pt>
                <c:pt idx="105">
                  <c:v>369.31427203065135</c:v>
                </c:pt>
                <c:pt idx="106">
                  <c:v>371.97145593869732</c:v>
                </c:pt>
                <c:pt idx="107">
                  <c:v>374.62863984674328</c:v>
                </c:pt>
                <c:pt idx="108">
                  <c:v>377.28582375478931</c:v>
                </c:pt>
                <c:pt idx="109">
                  <c:v>379.94300766283527</c:v>
                </c:pt>
                <c:pt idx="110">
                  <c:v>382.60019157088124</c:v>
                </c:pt>
                <c:pt idx="111">
                  <c:v>385.2573754789272</c:v>
                </c:pt>
                <c:pt idx="112">
                  <c:v>387.91455938697322</c:v>
                </c:pt>
                <c:pt idx="113">
                  <c:v>390.57174329501919</c:v>
                </c:pt>
                <c:pt idx="114">
                  <c:v>393.22892720306515</c:v>
                </c:pt>
                <c:pt idx="115">
                  <c:v>395.88611111111112</c:v>
                </c:pt>
                <c:pt idx="116">
                  <c:v>398.54329501915714</c:v>
                </c:pt>
                <c:pt idx="117">
                  <c:v>401.20047892720311</c:v>
                </c:pt>
                <c:pt idx="118">
                  <c:v>403.85766283524907</c:v>
                </c:pt>
                <c:pt idx="119">
                  <c:v>406.51484674329504</c:v>
                </c:pt>
                <c:pt idx="120">
                  <c:v>409.172030651341</c:v>
                </c:pt>
                <c:pt idx="121">
                  <c:v>411.82921455938703</c:v>
                </c:pt>
                <c:pt idx="122">
                  <c:v>414.48639846743299</c:v>
                </c:pt>
                <c:pt idx="123">
                  <c:v>417.14358237547896</c:v>
                </c:pt>
                <c:pt idx="124">
                  <c:v>419.80076628352492</c:v>
                </c:pt>
                <c:pt idx="125">
                  <c:v>422.45795019157094</c:v>
                </c:pt>
                <c:pt idx="126">
                  <c:v>425.11513409961691</c:v>
                </c:pt>
                <c:pt idx="127">
                  <c:v>427.77231800766288</c:v>
                </c:pt>
                <c:pt idx="128">
                  <c:v>430.42950191570884</c:v>
                </c:pt>
                <c:pt idx="129">
                  <c:v>433.08668582375481</c:v>
                </c:pt>
                <c:pt idx="130">
                  <c:v>435.74386973180083</c:v>
                </c:pt>
                <c:pt idx="131">
                  <c:v>438.40105363984679</c:v>
                </c:pt>
                <c:pt idx="132">
                  <c:v>441.05823754789276</c:v>
                </c:pt>
                <c:pt idx="133">
                  <c:v>443.71542145593872</c:v>
                </c:pt>
                <c:pt idx="134">
                  <c:v>446.37260536398475</c:v>
                </c:pt>
                <c:pt idx="135">
                  <c:v>449.02978927203071</c:v>
                </c:pt>
                <c:pt idx="136">
                  <c:v>451.68697318007668</c:v>
                </c:pt>
                <c:pt idx="137">
                  <c:v>454.34415708812264</c:v>
                </c:pt>
                <c:pt idx="138">
                  <c:v>457.00134099616861</c:v>
                </c:pt>
                <c:pt idx="139">
                  <c:v>459.65852490421463</c:v>
                </c:pt>
                <c:pt idx="140">
                  <c:v>462.3157088122606</c:v>
                </c:pt>
                <c:pt idx="141">
                  <c:v>464.97289272030656</c:v>
                </c:pt>
                <c:pt idx="142">
                  <c:v>467.63007662835253</c:v>
                </c:pt>
                <c:pt idx="143">
                  <c:v>470.28726053639855</c:v>
                </c:pt>
              </c:numCache>
            </c:numRef>
          </c:yVal>
          <c:smooth val="0"/>
          <c:extLst>
            <c:ext xmlns:c16="http://schemas.microsoft.com/office/drawing/2014/chart" uri="{C3380CC4-5D6E-409C-BE32-E72D297353CC}">
              <c16:uniqueId val="{00000002-2847-4A69-901D-FB6EEADFB7C1}"/>
            </c:ext>
          </c:extLst>
        </c:ser>
        <c:dLbls>
          <c:showLegendKey val="0"/>
          <c:showVal val="0"/>
          <c:showCatName val="0"/>
          <c:showSerName val="0"/>
          <c:showPercent val="0"/>
          <c:showBubbleSize val="0"/>
        </c:dLbls>
        <c:axId val="2126483295"/>
        <c:axId val="2126478015"/>
      </c:scatterChart>
      <c:valAx>
        <c:axId val="2126483295"/>
        <c:scaling>
          <c:orientation val="minMax"/>
        </c:scaling>
        <c:delete val="0"/>
        <c:axPos val="b"/>
        <c:title>
          <c:tx>
            <c:rich>
              <a:bodyPr/>
              <a:lstStyle/>
              <a:p>
                <a:pPr>
                  <a:defRPr/>
                </a:pPr>
                <a:r>
                  <a:rPr lang="en-US"/>
                  <a:t>Index</a:t>
                </a:r>
              </a:p>
            </c:rich>
          </c:tx>
          <c:overlay val="0"/>
        </c:title>
        <c:numFmt formatCode="General" sourceLinked="1"/>
        <c:majorTickMark val="out"/>
        <c:minorTickMark val="none"/>
        <c:tickLblPos val="nextTo"/>
        <c:crossAx val="2126478015"/>
        <c:crosses val="autoZero"/>
        <c:crossBetween val="midCat"/>
      </c:valAx>
      <c:valAx>
        <c:axId val="2126478015"/>
        <c:scaling>
          <c:orientation val="minMax"/>
        </c:scaling>
        <c:delete val="0"/>
        <c:axPos val="l"/>
        <c:title>
          <c:tx>
            <c:rich>
              <a:bodyPr/>
              <a:lstStyle/>
              <a:p>
                <a:pPr>
                  <a:defRPr/>
                </a:pPr>
                <a:r>
                  <a:rPr lang="en-US"/>
                  <a:t>Passengers(thousands)</a:t>
                </a:r>
              </a:p>
            </c:rich>
          </c:tx>
          <c:overlay val="0"/>
        </c:title>
        <c:numFmt formatCode="General" sourceLinked="1"/>
        <c:majorTickMark val="out"/>
        <c:minorTickMark val="none"/>
        <c:tickLblPos val="nextTo"/>
        <c:crossAx val="2126483295"/>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Normal Probability Plot</a:t>
            </a:r>
          </a:p>
        </c:rich>
      </c:tx>
      <c:overlay val="0"/>
    </c:title>
    <c:autoTitleDeleted val="0"/>
    <c:plotArea>
      <c:layout/>
      <c:scatterChart>
        <c:scatterStyle val="lineMarker"/>
        <c:varyColors val="0"/>
        <c:ser>
          <c:idx val="0"/>
          <c:order val="0"/>
          <c:spPr>
            <a:ln w="19050">
              <a:noFill/>
            </a:ln>
          </c:spPr>
          <c:xVal>
            <c:numRef>
              <c:f>'trend only'!$I$25:$I$168</c:f>
              <c:numCache>
                <c:formatCode>General</c:formatCode>
                <c:ptCount val="144"/>
                <c:pt idx="0">
                  <c:v>0.34722222222222221</c:v>
                </c:pt>
                <c:pt idx="1">
                  <c:v>1.0416666666666665</c:v>
                </c:pt>
                <c:pt idx="2">
                  <c:v>1.7361111111111112</c:v>
                </c:pt>
                <c:pt idx="3">
                  <c:v>2.4305555555555554</c:v>
                </c:pt>
                <c:pt idx="4">
                  <c:v>3.125</c:v>
                </c:pt>
                <c:pt idx="5">
                  <c:v>3.8194444444444446</c:v>
                </c:pt>
                <c:pt idx="6">
                  <c:v>4.5138888888888884</c:v>
                </c:pt>
                <c:pt idx="7">
                  <c:v>5.208333333333333</c:v>
                </c:pt>
                <c:pt idx="8">
                  <c:v>5.9027777777777777</c:v>
                </c:pt>
                <c:pt idx="9">
                  <c:v>6.5972222222222223</c:v>
                </c:pt>
                <c:pt idx="10">
                  <c:v>7.291666666666667</c:v>
                </c:pt>
                <c:pt idx="11">
                  <c:v>7.9861111111111107</c:v>
                </c:pt>
                <c:pt idx="12">
                  <c:v>8.6805555555555536</c:v>
                </c:pt>
                <c:pt idx="13">
                  <c:v>9.3749999999999982</c:v>
                </c:pt>
                <c:pt idx="14">
                  <c:v>10.069444444444443</c:v>
                </c:pt>
                <c:pt idx="15">
                  <c:v>10.763888888888888</c:v>
                </c:pt>
                <c:pt idx="16">
                  <c:v>11.458333333333332</c:v>
                </c:pt>
                <c:pt idx="17">
                  <c:v>12.152777777777777</c:v>
                </c:pt>
                <c:pt idx="18">
                  <c:v>12.847222222222221</c:v>
                </c:pt>
                <c:pt idx="19">
                  <c:v>13.541666666666666</c:v>
                </c:pt>
                <c:pt idx="20">
                  <c:v>14.236111111111111</c:v>
                </c:pt>
                <c:pt idx="21">
                  <c:v>14.930555555555554</c:v>
                </c:pt>
                <c:pt idx="22">
                  <c:v>15.624999999999998</c:v>
                </c:pt>
                <c:pt idx="23">
                  <c:v>16.319444444444443</c:v>
                </c:pt>
                <c:pt idx="24">
                  <c:v>17.013888888888886</c:v>
                </c:pt>
                <c:pt idx="25">
                  <c:v>17.708333333333332</c:v>
                </c:pt>
                <c:pt idx="26">
                  <c:v>18.402777777777775</c:v>
                </c:pt>
                <c:pt idx="27">
                  <c:v>19.097222222222221</c:v>
                </c:pt>
                <c:pt idx="28">
                  <c:v>19.791666666666664</c:v>
                </c:pt>
                <c:pt idx="29">
                  <c:v>20.486111111111111</c:v>
                </c:pt>
                <c:pt idx="30">
                  <c:v>21.180555555555554</c:v>
                </c:pt>
                <c:pt idx="31">
                  <c:v>21.875</c:v>
                </c:pt>
                <c:pt idx="32">
                  <c:v>22.569444444444443</c:v>
                </c:pt>
                <c:pt idx="33">
                  <c:v>23.263888888888886</c:v>
                </c:pt>
                <c:pt idx="34">
                  <c:v>23.958333333333332</c:v>
                </c:pt>
                <c:pt idx="35">
                  <c:v>24.652777777777775</c:v>
                </c:pt>
                <c:pt idx="36">
                  <c:v>25.347222222222221</c:v>
                </c:pt>
                <c:pt idx="37">
                  <c:v>26.041666666666664</c:v>
                </c:pt>
                <c:pt idx="38">
                  <c:v>26.736111111111111</c:v>
                </c:pt>
                <c:pt idx="39">
                  <c:v>27.430555555555554</c:v>
                </c:pt>
                <c:pt idx="40">
                  <c:v>28.125</c:v>
                </c:pt>
                <c:pt idx="41">
                  <c:v>28.819444444444443</c:v>
                </c:pt>
                <c:pt idx="42">
                  <c:v>29.513888888888886</c:v>
                </c:pt>
                <c:pt idx="43">
                  <c:v>30.208333333333332</c:v>
                </c:pt>
                <c:pt idx="44">
                  <c:v>30.902777777777775</c:v>
                </c:pt>
                <c:pt idx="45">
                  <c:v>31.597222222222221</c:v>
                </c:pt>
                <c:pt idx="46">
                  <c:v>32.291666666666664</c:v>
                </c:pt>
                <c:pt idx="47">
                  <c:v>32.986111111111107</c:v>
                </c:pt>
                <c:pt idx="48">
                  <c:v>33.68055555555555</c:v>
                </c:pt>
                <c:pt idx="49">
                  <c:v>34.375</c:v>
                </c:pt>
                <c:pt idx="50">
                  <c:v>35.069444444444443</c:v>
                </c:pt>
                <c:pt idx="51">
                  <c:v>35.763888888888886</c:v>
                </c:pt>
                <c:pt idx="52">
                  <c:v>36.458333333333329</c:v>
                </c:pt>
                <c:pt idx="53">
                  <c:v>37.152777777777779</c:v>
                </c:pt>
                <c:pt idx="54">
                  <c:v>37.847222222222221</c:v>
                </c:pt>
                <c:pt idx="55">
                  <c:v>38.541666666666664</c:v>
                </c:pt>
                <c:pt idx="56">
                  <c:v>39.236111111111107</c:v>
                </c:pt>
                <c:pt idx="57">
                  <c:v>39.93055555555555</c:v>
                </c:pt>
                <c:pt idx="58">
                  <c:v>40.625</c:v>
                </c:pt>
                <c:pt idx="59">
                  <c:v>41.319444444444443</c:v>
                </c:pt>
                <c:pt idx="60">
                  <c:v>42.013888888888886</c:v>
                </c:pt>
                <c:pt idx="61">
                  <c:v>42.708333333333329</c:v>
                </c:pt>
                <c:pt idx="62">
                  <c:v>43.402777777777779</c:v>
                </c:pt>
                <c:pt idx="63">
                  <c:v>44.097222222222221</c:v>
                </c:pt>
                <c:pt idx="64">
                  <c:v>44.791666666666664</c:v>
                </c:pt>
                <c:pt idx="65">
                  <c:v>45.486111111111107</c:v>
                </c:pt>
                <c:pt idx="66">
                  <c:v>46.18055555555555</c:v>
                </c:pt>
                <c:pt idx="67">
                  <c:v>46.875</c:v>
                </c:pt>
                <c:pt idx="68">
                  <c:v>47.569444444444443</c:v>
                </c:pt>
                <c:pt idx="69">
                  <c:v>48.263888888888886</c:v>
                </c:pt>
                <c:pt idx="70">
                  <c:v>48.958333333333329</c:v>
                </c:pt>
                <c:pt idx="71">
                  <c:v>49.652777777777779</c:v>
                </c:pt>
                <c:pt idx="72">
                  <c:v>50.347222222222221</c:v>
                </c:pt>
                <c:pt idx="73">
                  <c:v>51.041666666666664</c:v>
                </c:pt>
                <c:pt idx="74">
                  <c:v>51.736111111111107</c:v>
                </c:pt>
                <c:pt idx="75">
                  <c:v>52.43055555555555</c:v>
                </c:pt>
                <c:pt idx="76">
                  <c:v>53.125</c:v>
                </c:pt>
                <c:pt idx="77">
                  <c:v>53.819444444444443</c:v>
                </c:pt>
                <c:pt idx="78">
                  <c:v>54.513888888888886</c:v>
                </c:pt>
                <c:pt idx="79">
                  <c:v>55.208333333333329</c:v>
                </c:pt>
                <c:pt idx="80">
                  <c:v>55.902777777777779</c:v>
                </c:pt>
                <c:pt idx="81">
                  <c:v>56.597222222222221</c:v>
                </c:pt>
                <c:pt idx="82">
                  <c:v>57.291666666666664</c:v>
                </c:pt>
                <c:pt idx="83">
                  <c:v>57.986111111111107</c:v>
                </c:pt>
                <c:pt idx="84">
                  <c:v>58.68055555555555</c:v>
                </c:pt>
                <c:pt idx="85">
                  <c:v>59.375</c:v>
                </c:pt>
                <c:pt idx="86">
                  <c:v>60.069444444444443</c:v>
                </c:pt>
                <c:pt idx="87">
                  <c:v>60.763888888888886</c:v>
                </c:pt>
                <c:pt idx="88">
                  <c:v>61.458333333333329</c:v>
                </c:pt>
                <c:pt idx="89">
                  <c:v>62.152777777777771</c:v>
                </c:pt>
                <c:pt idx="90">
                  <c:v>62.847222222222221</c:v>
                </c:pt>
                <c:pt idx="91">
                  <c:v>63.541666666666664</c:v>
                </c:pt>
                <c:pt idx="92">
                  <c:v>64.236111111111114</c:v>
                </c:pt>
                <c:pt idx="93">
                  <c:v>64.930555555555557</c:v>
                </c:pt>
                <c:pt idx="94">
                  <c:v>65.625</c:v>
                </c:pt>
                <c:pt idx="95">
                  <c:v>66.319444444444443</c:v>
                </c:pt>
                <c:pt idx="96">
                  <c:v>67.013888888888886</c:v>
                </c:pt>
                <c:pt idx="97">
                  <c:v>67.708333333333343</c:v>
                </c:pt>
                <c:pt idx="98">
                  <c:v>68.402777777777786</c:v>
                </c:pt>
                <c:pt idx="99">
                  <c:v>69.097222222222229</c:v>
                </c:pt>
                <c:pt idx="100">
                  <c:v>69.791666666666671</c:v>
                </c:pt>
                <c:pt idx="101">
                  <c:v>70.486111111111114</c:v>
                </c:pt>
                <c:pt idx="102">
                  <c:v>71.180555555555557</c:v>
                </c:pt>
                <c:pt idx="103">
                  <c:v>71.875</c:v>
                </c:pt>
                <c:pt idx="104">
                  <c:v>72.569444444444443</c:v>
                </c:pt>
                <c:pt idx="105">
                  <c:v>73.263888888888886</c:v>
                </c:pt>
                <c:pt idx="106">
                  <c:v>73.958333333333343</c:v>
                </c:pt>
                <c:pt idx="107">
                  <c:v>74.652777777777786</c:v>
                </c:pt>
                <c:pt idx="108">
                  <c:v>75.347222222222229</c:v>
                </c:pt>
                <c:pt idx="109">
                  <c:v>76.041666666666671</c:v>
                </c:pt>
                <c:pt idx="110">
                  <c:v>76.736111111111114</c:v>
                </c:pt>
                <c:pt idx="111">
                  <c:v>77.430555555555557</c:v>
                </c:pt>
                <c:pt idx="112">
                  <c:v>78.125</c:v>
                </c:pt>
                <c:pt idx="113">
                  <c:v>78.819444444444443</c:v>
                </c:pt>
                <c:pt idx="114">
                  <c:v>79.513888888888886</c:v>
                </c:pt>
                <c:pt idx="115">
                  <c:v>80.208333333333343</c:v>
                </c:pt>
                <c:pt idx="116">
                  <c:v>80.902777777777786</c:v>
                </c:pt>
                <c:pt idx="117">
                  <c:v>81.597222222222229</c:v>
                </c:pt>
                <c:pt idx="118">
                  <c:v>82.291666666666671</c:v>
                </c:pt>
                <c:pt idx="119">
                  <c:v>82.986111111111114</c:v>
                </c:pt>
                <c:pt idx="120">
                  <c:v>83.680555555555557</c:v>
                </c:pt>
                <c:pt idx="121">
                  <c:v>84.375</c:v>
                </c:pt>
                <c:pt idx="122">
                  <c:v>85.069444444444443</c:v>
                </c:pt>
                <c:pt idx="123">
                  <c:v>85.763888888888886</c:v>
                </c:pt>
                <c:pt idx="124">
                  <c:v>86.458333333333343</c:v>
                </c:pt>
                <c:pt idx="125">
                  <c:v>87.152777777777786</c:v>
                </c:pt>
                <c:pt idx="126">
                  <c:v>87.847222222222229</c:v>
                </c:pt>
                <c:pt idx="127">
                  <c:v>88.541666666666671</c:v>
                </c:pt>
                <c:pt idx="128">
                  <c:v>89.236111111111114</c:v>
                </c:pt>
                <c:pt idx="129">
                  <c:v>89.930555555555557</c:v>
                </c:pt>
                <c:pt idx="130">
                  <c:v>90.625</c:v>
                </c:pt>
                <c:pt idx="131">
                  <c:v>91.319444444444443</c:v>
                </c:pt>
                <c:pt idx="132">
                  <c:v>92.013888888888886</c:v>
                </c:pt>
                <c:pt idx="133">
                  <c:v>92.708333333333343</c:v>
                </c:pt>
                <c:pt idx="134">
                  <c:v>93.402777777777786</c:v>
                </c:pt>
                <c:pt idx="135">
                  <c:v>94.097222222222229</c:v>
                </c:pt>
                <c:pt idx="136">
                  <c:v>94.791666666666671</c:v>
                </c:pt>
                <c:pt idx="137">
                  <c:v>95.486111111111114</c:v>
                </c:pt>
                <c:pt idx="138">
                  <c:v>96.180555555555557</c:v>
                </c:pt>
                <c:pt idx="139">
                  <c:v>96.875</c:v>
                </c:pt>
                <c:pt idx="140">
                  <c:v>97.569444444444443</c:v>
                </c:pt>
                <c:pt idx="141">
                  <c:v>98.263888888888886</c:v>
                </c:pt>
                <c:pt idx="142">
                  <c:v>98.958333333333343</c:v>
                </c:pt>
                <c:pt idx="143">
                  <c:v>99.652777777777786</c:v>
                </c:pt>
              </c:numCache>
            </c:numRef>
          </c:xVal>
          <c:yVal>
            <c:numRef>
              <c:f>'trend only'!$J$25:$J$168</c:f>
              <c:numCache>
                <c:formatCode>General</c:formatCode>
                <c:ptCount val="144"/>
                <c:pt idx="0">
                  <c:v>104</c:v>
                </c:pt>
                <c:pt idx="1">
                  <c:v>112</c:v>
                </c:pt>
                <c:pt idx="2">
                  <c:v>114</c:v>
                </c:pt>
                <c:pt idx="3">
                  <c:v>115</c:v>
                </c:pt>
                <c:pt idx="4">
                  <c:v>118</c:v>
                </c:pt>
                <c:pt idx="5">
                  <c:v>118</c:v>
                </c:pt>
                <c:pt idx="6">
                  <c:v>119</c:v>
                </c:pt>
                <c:pt idx="7">
                  <c:v>121</c:v>
                </c:pt>
                <c:pt idx="8">
                  <c:v>125</c:v>
                </c:pt>
                <c:pt idx="9">
                  <c:v>126</c:v>
                </c:pt>
                <c:pt idx="10">
                  <c:v>129</c:v>
                </c:pt>
                <c:pt idx="11">
                  <c:v>132</c:v>
                </c:pt>
                <c:pt idx="12">
                  <c:v>133</c:v>
                </c:pt>
                <c:pt idx="13">
                  <c:v>135</c:v>
                </c:pt>
                <c:pt idx="14">
                  <c:v>135</c:v>
                </c:pt>
                <c:pt idx="15">
                  <c:v>136</c:v>
                </c:pt>
                <c:pt idx="16">
                  <c:v>140</c:v>
                </c:pt>
                <c:pt idx="17">
                  <c:v>141</c:v>
                </c:pt>
                <c:pt idx="18">
                  <c:v>145</c:v>
                </c:pt>
                <c:pt idx="19">
                  <c:v>146</c:v>
                </c:pt>
                <c:pt idx="20">
                  <c:v>148</c:v>
                </c:pt>
                <c:pt idx="21">
                  <c:v>148</c:v>
                </c:pt>
                <c:pt idx="22">
                  <c:v>149</c:v>
                </c:pt>
                <c:pt idx="23">
                  <c:v>150</c:v>
                </c:pt>
                <c:pt idx="24">
                  <c:v>158</c:v>
                </c:pt>
                <c:pt idx="25">
                  <c:v>162</c:v>
                </c:pt>
                <c:pt idx="26">
                  <c:v>163</c:v>
                </c:pt>
                <c:pt idx="27">
                  <c:v>166</c:v>
                </c:pt>
                <c:pt idx="28">
                  <c:v>170</c:v>
                </c:pt>
                <c:pt idx="29">
                  <c:v>170</c:v>
                </c:pt>
                <c:pt idx="30">
                  <c:v>171</c:v>
                </c:pt>
                <c:pt idx="31">
                  <c:v>172</c:v>
                </c:pt>
                <c:pt idx="32">
                  <c:v>172</c:v>
                </c:pt>
                <c:pt idx="33">
                  <c:v>178</c:v>
                </c:pt>
                <c:pt idx="34">
                  <c:v>178</c:v>
                </c:pt>
                <c:pt idx="35">
                  <c:v>180</c:v>
                </c:pt>
                <c:pt idx="36">
                  <c:v>180</c:v>
                </c:pt>
                <c:pt idx="37">
                  <c:v>181</c:v>
                </c:pt>
                <c:pt idx="38">
                  <c:v>183</c:v>
                </c:pt>
                <c:pt idx="39">
                  <c:v>184</c:v>
                </c:pt>
                <c:pt idx="40">
                  <c:v>188</c:v>
                </c:pt>
                <c:pt idx="41">
                  <c:v>191</c:v>
                </c:pt>
                <c:pt idx="42">
                  <c:v>193</c:v>
                </c:pt>
                <c:pt idx="43">
                  <c:v>194</c:v>
                </c:pt>
                <c:pt idx="44">
                  <c:v>196</c:v>
                </c:pt>
                <c:pt idx="45">
                  <c:v>196</c:v>
                </c:pt>
                <c:pt idx="46">
                  <c:v>199</c:v>
                </c:pt>
                <c:pt idx="47">
                  <c:v>199</c:v>
                </c:pt>
                <c:pt idx="48">
                  <c:v>201</c:v>
                </c:pt>
                <c:pt idx="49">
                  <c:v>203</c:v>
                </c:pt>
                <c:pt idx="50">
                  <c:v>204</c:v>
                </c:pt>
                <c:pt idx="51">
                  <c:v>209</c:v>
                </c:pt>
                <c:pt idx="52">
                  <c:v>211</c:v>
                </c:pt>
                <c:pt idx="53">
                  <c:v>218</c:v>
                </c:pt>
                <c:pt idx="54">
                  <c:v>227</c:v>
                </c:pt>
                <c:pt idx="55">
                  <c:v>229</c:v>
                </c:pt>
                <c:pt idx="56">
                  <c:v>229</c:v>
                </c:pt>
                <c:pt idx="57">
                  <c:v>229</c:v>
                </c:pt>
                <c:pt idx="58">
                  <c:v>230</c:v>
                </c:pt>
                <c:pt idx="59">
                  <c:v>233</c:v>
                </c:pt>
                <c:pt idx="60">
                  <c:v>234</c:v>
                </c:pt>
                <c:pt idx="61">
                  <c:v>235</c:v>
                </c:pt>
                <c:pt idx="62">
                  <c:v>235</c:v>
                </c:pt>
                <c:pt idx="63">
                  <c:v>236</c:v>
                </c:pt>
                <c:pt idx="64">
                  <c:v>237</c:v>
                </c:pt>
                <c:pt idx="65">
                  <c:v>237</c:v>
                </c:pt>
                <c:pt idx="66">
                  <c:v>242</c:v>
                </c:pt>
                <c:pt idx="67">
                  <c:v>242</c:v>
                </c:pt>
                <c:pt idx="68">
                  <c:v>243</c:v>
                </c:pt>
                <c:pt idx="69">
                  <c:v>259</c:v>
                </c:pt>
                <c:pt idx="70">
                  <c:v>264</c:v>
                </c:pt>
                <c:pt idx="71">
                  <c:v>264</c:v>
                </c:pt>
                <c:pt idx="72">
                  <c:v>267</c:v>
                </c:pt>
                <c:pt idx="73">
                  <c:v>269</c:v>
                </c:pt>
                <c:pt idx="74">
                  <c:v>270</c:v>
                </c:pt>
                <c:pt idx="75">
                  <c:v>271</c:v>
                </c:pt>
                <c:pt idx="76">
                  <c:v>272</c:v>
                </c:pt>
                <c:pt idx="77">
                  <c:v>274</c:v>
                </c:pt>
                <c:pt idx="78">
                  <c:v>277</c:v>
                </c:pt>
                <c:pt idx="79">
                  <c:v>278</c:v>
                </c:pt>
                <c:pt idx="80">
                  <c:v>284</c:v>
                </c:pt>
                <c:pt idx="81">
                  <c:v>293</c:v>
                </c:pt>
                <c:pt idx="82">
                  <c:v>301</c:v>
                </c:pt>
                <c:pt idx="83">
                  <c:v>302</c:v>
                </c:pt>
                <c:pt idx="84">
                  <c:v>305</c:v>
                </c:pt>
                <c:pt idx="85">
                  <c:v>306</c:v>
                </c:pt>
                <c:pt idx="86">
                  <c:v>306</c:v>
                </c:pt>
                <c:pt idx="87">
                  <c:v>310</c:v>
                </c:pt>
                <c:pt idx="88">
                  <c:v>312</c:v>
                </c:pt>
                <c:pt idx="89">
                  <c:v>313</c:v>
                </c:pt>
                <c:pt idx="90">
                  <c:v>315</c:v>
                </c:pt>
                <c:pt idx="91">
                  <c:v>315</c:v>
                </c:pt>
                <c:pt idx="92">
                  <c:v>317</c:v>
                </c:pt>
                <c:pt idx="93">
                  <c:v>318</c:v>
                </c:pt>
                <c:pt idx="94">
                  <c:v>318</c:v>
                </c:pt>
                <c:pt idx="95">
                  <c:v>336</c:v>
                </c:pt>
                <c:pt idx="96">
                  <c:v>337</c:v>
                </c:pt>
                <c:pt idx="97">
                  <c:v>340</c:v>
                </c:pt>
                <c:pt idx="98">
                  <c:v>342</c:v>
                </c:pt>
                <c:pt idx="99">
                  <c:v>347</c:v>
                </c:pt>
                <c:pt idx="100">
                  <c:v>347</c:v>
                </c:pt>
                <c:pt idx="101">
                  <c:v>348</c:v>
                </c:pt>
                <c:pt idx="102">
                  <c:v>348</c:v>
                </c:pt>
                <c:pt idx="103">
                  <c:v>355</c:v>
                </c:pt>
                <c:pt idx="104">
                  <c:v>355</c:v>
                </c:pt>
                <c:pt idx="105">
                  <c:v>356</c:v>
                </c:pt>
                <c:pt idx="106">
                  <c:v>359</c:v>
                </c:pt>
                <c:pt idx="107">
                  <c:v>360</c:v>
                </c:pt>
                <c:pt idx="108">
                  <c:v>362</c:v>
                </c:pt>
                <c:pt idx="109">
                  <c:v>362</c:v>
                </c:pt>
                <c:pt idx="110">
                  <c:v>363</c:v>
                </c:pt>
                <c:pt idx="111">
                  <c:v>364</c:v>
                </c:pt>
                <c:pt idx="112">
                  <c:v>374</c:v>
                </c:pt>
                <c:pt idx="113">
                  <c:v>390</c:v>
                </c:pt>
                <c:pt idx="114">
                  <c:v>391</c:v>
                </c:pt>
                <c:pt idx="115">
                  <c:v>396</c:v>
                </c:pt>
                <c:pt idx="116">
                  <c:v>404</c:v>
                </c:pt>
                <c:pt idx="117">
                  <c:v>404</c:v>
                </c:pt>
                <c:pt idx="118">
                  <c:v>405</c:v>
                </c:pt>
                <c:pt idx="119">
                  <c:v>405</c:v>
                </c:pt>
                <c:pt idx="120">
                  <c:v>406</c:v>
                </c:pt>
                <c:pt idx="121">
                  <c:v>407</c:v>
                </c:pt>
                <c:pt idx="122">
                  <c:v>413</c:v>
                </c:pt>
                <c:pt idx="123">
                  <c:v>417</c:v>
                </c:pt>
                <c:pt idx="124">
                  <c:v>419</c:v>
                </c:pt>
                <c:pt idx="125">
                  <c:v>420</c:v>
                </c:pt>
                <c:pt idx="126">
                  <c:v>422</c:v>
                </c:pt>
                <c:pt idx="127">
                  <c:v>432</c:v>
                </c:pt>
                <c:pt idx="128">
                  <c:v>435</c:v>
                </c:pt>
                <c:pt idx="129">
                  <c:v>461</c:v>
                </c:pt>
                <c:pt idx="130">
                  <c:v>461</c:v>
                </c:pt>
                <c:pt idx="131">
                  <c:v>463</c:v>
                </c:pt>
                <c:pt idx="132">
                  <c:v>465</c:v>
                </c:pt>
                <c:pt idx="133">
                  <c:v>467</c:v>
                </c:pt>
                <c:pt idx="134">
                  <c:v>472</c:v>
                </c:pt>
                <c:pt idx="135">
                  <c:v>472</c:v>
                </c:pt>
                <c:pt idx="136">
                  <c:v>491</c:v>
                </c:pt>
                <c:pt idx="137">
                  <c:v>505</c:v>
                </c:pt>
                <c:pt idx="138">
                  <c:v>508</c:v>
                </c:pt>
                <c:pt idx="139">
                  <c:v>535</c:v>
                </c:pt>
                <c:pt idx="140">
                  <c:v>548</c:v>
                </c:pt>
                <c:pt idx="141">
                  <c:v>559</c:v>
                </c:pt>
                <c:pt idx="142">
                  <c:v>606</c:v>
                </c:pt>
                <c:pt idx="143">
                  <c:v>622</c:v>
                </c:pt>
              </c:numCache>
            </c:numRef>
          </c:yVal>
          <c:smooth val="0"/>
          <c:extLst>
            <c:ext xmlns:c16="http://schemas.microsoft.com/office/drawing/2014/chart" uri="{C3380CC4-5D6E-409C-BE32-E72D297353CC}">
              <c16:uniqueId val="{00000001-2968-4C84-9E8B-B9E19D7EB8BA}"/>
            </c:ext>
          </c:extLst>
        </c:ser>
        <c:dLbls>
          <c:showLegendKey val="0"/>
          <c:showVal val="0"/>
          <c:showCatName val="0"/>
          <c:showSerName val="0"/>
          <c:showPercent val="0"/>
          <c:showBubbleSize val="0"/>
        </c:dLbls>
        <c:axId val="772030207"/>
        <c:axId val="772032607"/>
      </c:scatterChart>
      <c:valAx>
        <c:axId val="772030207"/>
        <c:scaling>
          <c:orientation val="minMax"/>
        </c:scaling>
        <c:delete val="0"/>
        <c:axPos val="b"/>
        <c:title>
          <c:tx>
            <c:rich>
              <a:bodyPr/>
              <a:lstStyle/>
              <a:p>
                <a:pPr>
                  <a:defRPr/>
                </a:pPr>
                <a:r>
                  <a:rPr lang="en-US"/>
                  <a:t>Sample Percentile</a:t>
                </a:r>
              </a:p>
            </c:rich>
          </c:tx>
          <c:overlay val="0"/>
        </c:title>
        <c:numFmt formatCode="General" sourceLinked="1"/>
        <c:majorTickMark val="out"/>
        <c:minorTickMark val="none"/>
        <c:tickLblPos val="nextTo"/>
        <c:crossAx val="772032607"/>
        <c:crosses val="autoZero"/>
        <c:crossBetween val="midCat"/>
      </c:valAx>
      <c:valAx>
        <c:axId val="772032607"/>
        <c:scaling>
          <c:orientation val="minMax"/>
        </c:scaling>
        <c:delete val="0"/>
        <c:axPos val="l"/>
        <c:title>
          <c:tx>
            <c:rich>
              <a:bodyPr/>
              <a:lstStyle/>
              <a:p>
                <a:pPr>
                  <a:defRPr/>
                </a:pPr>
                <a:r>
                  <a:rPr lang="en-US"/>
                  <a:t>Passengers(thousands)</a:t>
                </a:r>
              </a:p>
            </c:rich>
          </c:tx>
          <c:overlay val="0"/>
        </c:title>
        <c:numFmt formatCode="General" sourceLinked="1"/>
        <c:majorTickMark val="out"/>
        <c:minorTickMark val="none"/>
        <c:tickLblPos val="nextTo"/>
        <c:crossAx val="772030207"/>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Normal Probability Plot</a:t>
            </a:r>
          </a:p>
        </c:rich>
      </c:tx>
      <c:overlay val="0"/>
    </c:title>
    <c:autoTitleDeleted val="0"/>
    <c:plotArea>
      <c:layout/>
      <c:scatterChart>
        <c:scatterStyle val="lineMarker"/>
        <c:varyColors val="0"/>
        <c:ser>
          <c:idx val="0"/>
          <c:order val="0"/>
          <c:spPr>
            <a:ln w="19050">
              <a:noFill/>
            </a:ln>
          </c:spPr>
          <c:xVal>
            <c:numRef>
              <c:f>'Season and trend results'!$F$36:$F$179</c:f>
              <c:numCache>
                <c:formatCode>General</c:formatCode>
                <c:ptCount val="144"/>
                <c:pt idx="0">
                  <c:v>0.34722222222222221</c:v>
                </c:pt>
                <c:pt idx="1">
                  <c:v>1.0416666666666665</c:v>
                </c:pt>
                <c:pt idx="2">
                  <c:v>1.7361111111111112</c:v>
                </c:pt>
                <c:pt idx="3">
                  <c:v>2.4305555555555554</c:v>
                </c:pt>
                <c:pt idx="4">
                  <c:v>3.125</c:v>
                </c:pt>
                <c:pt idx="5">
                  <c:v>3.8194444444444446</c:v>
                </c:pt>
                <c:pt idx="6">
                  <c:v>4.5138888888888884</c:v>
                </c:pt>
                <c:pt idx="7">
                  <c:v>5.208333333333333</c:v>
                </c:pt>
                <c:pt idx="8">
                  <c:v>5.9027777777777777</c:v>
                </c:pt>
                <c:pt idx="9">
                  <c:v>6.5972222222222223</c:v>
                </c:pt>
                <c:pt idx="10">
                  <c:v>7.291666666666667</c:v>
                </c:pt>
                <c:pt idx="11">
                  <c:v>7.9861111111111107</c:v>
                </c:pt>
                <c:pt idx="12">
                  <c:v>8.6805555555555536</c:v>
                </c:pt>
                <c:pt idx="13">
                  <c:v>9.3749999999999982</c:v>
                </c:pt>
                <c:pt idx="14">
                  <c:v>10.069444444444443</c:v>
                </c:pt>
                <c:pt idx="15">
                  <c:v>10.763888888888888</c:v>
                </c:pt>
                <c:pt idx="16">
                  <c:v>11.458333333333332</c:v>
                </c:pt>
                <c:pt idx="17">
                  <c:v>12.152777777777777</c:v>
                </c:pt>
                <c:pt idx="18">
                  <c:v>12.847222222222221</c:v>
                </c:pt>
                <c:pt idx="19">
                  <c:v>13.541666666666666</c:v>
                </c:pt>
                <c:pt idx="20">
                  <c:v>14.236111111111111</c:v>
                </c:pt>
                <c:pt idx="21">
                  <c:v>14.930555555555554</c:v>
                </c:pt>
                <c:pt idx="22">
                  <c:v>15.624999999999998</c:v>
                </c:pt>
                <c:pt idx="23">
                  <c:v>16.319444444444443</c:v>
                </c:pt>
                <c:pt idx="24">
                  <c:v>17.013888888888886</c:v>
                </c:pt>
                <c:pt idx="25">
                  <c:v>17.708333333333332</c:v>
                </c:pt>
                <c:pt idx="26">
                  <c:v>18.402777777777775</c:v>
                </c:pt>
                <c:pt idx="27">
                  <c:v>19.097222222222221</c:v>
                </c:pt>
                <c:pt idx="28">
                  <c:v>19.791666666666664</c:v>
                </c:pt>
                <c:pt idx="29">
                  <c:v>20.486111111111111</c:v>
                </c:pt>
                <c:pt idx="30">
                  <c:v>21.180555555555554</c:v>
                </c:pt>
                <c:pt idx="31">
                  <c:v>21.875</c:v>
                </c:pt>
                <c:pt idx="32">
                  <c:v>22.569444444444443</c:v>
                </c:pt>
                <c:pt idx="33">
                  <c:v>23.263888888888886</c:v>
                </c:pt>
                <c:pt idx="34">
                  <c:v>23.958333333333332</c:v>
                </c:pt>
                <c:pt idx="35">
                  <c:v>24.652777777777775</c:v>
                </c:pt>
                <c:pt idx="36">
                  <c:v>25.347222222222221</c:v>
                </c:pt>
                <c:pt idx="37">
                  <c:v>26.041666666666664</c:v>
                </c:pt>
                <c:pt idx="38">
                  <c:v>26.736111111111111</c:v>
                </c:pt>
                <c:pt idx="39">
                  <c:v>27.430555555555554</c:v>
                </c:pt>
                <c:pt idx="40">
                  <c:v>28.125</c:v>
                </c:pt>
                <c:pt idx="41">
                  <c:v>28.819444444444443</c:v>
                </c:pt>
                <c:pt idx="42">
                  <c:v>29.513888888888886</c:v>
                </c:pt>
                <c:pt idx="43">
                  <c:v>30.208333333333332</c:v>
                </c:pt>
                <c:pt idx="44">
                  <c:v>30.902777777777775</c:v>
                </c:pt>
                <c:pt idx="45">
                  <c:v>31.597222222222221</c:v>
                </c:pt>
                <c:pt idx="46">
                  <c:v>32.291666666666664</c:v>
                </c:pt>
                <c:pt idx="47">
                  <c:v>32.986111111111107</c:v>
                </c:pt>
                <c:pt idx="48">
                  <c:v>33.68055555555555</c:v>
                </c:pt>
                <c:pt idx="49">
                  <c:v>34.375</c:v>
                </c:pt>
                <c:pt idx="50">
                  <c:v>35.069444444444443</c:v>
                </c:pt>
                <c:pt idx="51">
                  <c:v>35.763888888888886</c:v>
                </c:pt>
                <c:pt idx="52">
                  <c:v>36.458333333333329</c:v>
                </c:pt>
                <c:pt idx="53">
                  <c:v>37.152777777777779</c:v>
                </c:pt>
                <c:pt idx="54">
                  <c:v>37.847222222222221</c:v>
                </c:pt>
                <c:pt idx="55">
                  <c:v>38.541666666666664</c:v>
                </c:pt>
                <c:pt idx="56">
                  <c:v>39.236111111111107</c:v>
                </c:pt>
                <c:pt idx="57">
                  <c:v>39.93055555555555</c:v>
                </c:pt>
                <c:pt idx="58">
                  <c:v>40.625</c:v>
                </c:pt>
                <c:pt idx="59">
                  <c:v>41.319444444444443</c:v>
                </c:pt>
                <c:pt idx="60">
                  <c:v>42.013888888888886</c:v>
                </c:pt>
                <c:pt idx="61">
                  <c:v>42.708333333333329</c:v>
                </c:pt>
                <c:pt idx="62">
                  <c:v>43.402777777777779</c:v>
                </c:pt>
                <c:pt idx="63">
                  <c:v>44.097222222222221</c:v>
                </c:pt>
                <c:pt idx="64">
                  <c:v>44.791666666666664</c:v>
                </c:pt>
                <c:pt idx="65">
                  <c:v>45.486111111111107</c:v>
                </c:pt>
                <c:pt idx="66">
                  <c:v>46.18055555555555</c:v>
                </c:pt>
                <c:pt idx="67">
                  <c:v>46.875</c:v>
                </c:pt>
                <c:pt idx="68">
                  <c:v>47.569444444444443</c:v>
                </c:pt>
                <c:pt idx="69">
                  <c:v>48.263888888888886</c:v>
                </c:pt>
                <c:pt idx="70">
                  <c:v>48.958333333333329</c:v>
                </c:pt>
                <c:pt idx="71">
                  <c:v>49.652777777777779</c:v>
                </c:pt>
                <c:pt idx="72">
                  <c:v>50.347222222222221</c:v>
                </c:pt>
                <c:pt idx="73">
                  <c:v>51.041666666666664</c:v>
                </c:pt>
                <c:pt idx="74">
                  <c:v>51.736111111111107</c:v>
                </c:pt>
                <c:pt idx="75">
                  <c:v>52.43055555555555</c:v>
                </c:pt>
                <c:pt idx="76">
                  <c:v>53.125</c:v>
                </c:pt>
                <c:pt idx="77">
                  <c:v>53.819444444444443</c:v>
                </c:pt>
                <c:pt idx="78">
                  <c:v>54.513888888888886</c:v>
                </c:pt>
                <c:pt idx="79">
                  <c:v>55.208333333333329</c:v>
                </c:pt>
                <c:pt idx="80">
                  <c:v>55.902777777777779</c:v>
                </c:pt>
                <c:pt idx="81">
                  <c:v>56.597222222222221</c:v>
                </c:pt>
                <c:pt idx="82">
                  <c:v>57.291666666666664</c:v>
                </c:pt>
                <c:pt idx="83">
                  <c:v>57.986111111111107</c:v>
                </c:pt>
                <c:pt idx="84">
                  <c:v>58.68055555555555</c:v>
                </c:pt>
                <c:pt idx="85">
                  <c:v>59.375</c:v>
                </c:pt>
                <c:pt idx="86">
                  <c:v>60.069444444444443</c:v>
                </c:pt>
                <c:pt idx="87">
                  <c:v>60.763888888888886</c:v>
                </c:pt>
                <c:pt idx="88">
                  <c:v>61.458333333333329</c:v>
                </c:pt>
                <c:pt idx="89">
                  <c:v>62.152777777777771</c:v>
                </c:pt>
                <c:pt idx="90">
                  <c:v>62.847222222222221</c:v>
                </c:pt>
                <c:pt idx="91">
                  <c:v>63.541666666666664</c:v>
                </c:pt>
                <c:pt idx="92">
                  <c:v>64.236111111111114</c:v>
                </c:pt>
                <c:pt idx="93">
                  <c:v>64.930555555555557</c:v>
                </c:pt>
                <c:pt idx="94">
                  <c:v>65.625</c:v>
                </c:pt>
                <c:pt idx="95">
                  <c:v>66.319444444444443</c:v>
                </c:pt>
                <c:pt idx="96">
                  <c:v>67.013888888888886</c:v>
                </c:pt>
                <c:pt idx="97">
                  <c:v>67.708333333333343</c:v>
                </c:pt>
                <c:pt idx="98">
                  <c:v>68.402777777777786</c:v>
                </c:pt>
                <c:pt idx="99">
                  <c:v>69.097222222222229</c:v>
                </c:pt>
                <c:pt idx="100">
                  <c:v>69.791666666666671</c:v>
                </c:pt>
                <c:pt idx="101">
                  <c:v>70.486111111111114</c:v>
                </c:pt>
                <c:pt idx="102">
                  <c:v>71.180555555555557</c:v>
                </c:pt>
                <c:pt idx="103">
                  <c:v>71.875</c:v>
                </c:pt>
                <c:pt idx="104">
                  <c:v>72.569444444444443</c:v>
                </c:pt>
                <c:pt idx="105">
                  <c:v>73.263888888888886</c:v>
                </c:pt>
                <c:pt idx="106">
                  <c:v>73.958333333333343</c:v>
                </c:pt>
                <c:pt idx="107">
                  <c:v>74.652777777777786</c:v>
                </c:pt>
                <c:pt idx="108">
                  <c:v>75.347222222222229</c:v>
                </c:pt>
                <c:pt idx="109">
                  <c:v>76.041666666666671</c:v>
                </c:pt>
                <c:pt idx="110">
                  <c:v>76.736111111111114</c:v>
                </c:pt>
                <c:pt idx="111">
                  <c:v>77.430555555555557</c:v>
                </c:pt>
                <c:pt idx="112">
                  <c:v>78.125</c:v>
                </c:pt>
                <c:pt idx="113">
                  <c:v>78.819444444444443</c:v>
                </c:pt>
                <c:pt idx="114">
                  <c:v>79.513888888888886</c:v>
                </c:pt>
                <c:pt idx="115">
                  <c:v>80.208333333333343</c:v>
                </c:pt>
                <c:pt idx="116">
                  <c:v>80.902777777777786</c:v>
                </c:pt>
                <c:pt idx="117">
                  <c:v>81.597222222222229</c:v>
                </c:pt>
                <c:pt idx="118">
                  <c:v>82.291666666666671</c:v>
                </c:pt>
                <c:pt idx="119">
                  <c:v>82.986111111111114</c:v>
                </c:pt>
                <c:pt idx="120">
                  <c:v>83.680555555555557</c:v>
                </c:pt>
                <c:pt idx="121">
                  <c:v>84.375</c:v>
                </c:pt>
                <c:pt idx="122">
                  <c:v>85.069444444444443</c:v>
                </c:pt>
                <c:pt idx="123">
                  <c:v>85.763888888888886</c:v>
                </c:pt>
                <c:pt idx="124">
                  <c:v>86.458333333333343</c:v>
                </c:pt>
                <c:pt idx="125">
                  <c:v>87.152777777777786</c:v>
                </c:pt>
                <c:pt idx="126">
                  <c:v>87.847222222222229</c:v>
                </c:pt>
                <c:pt idx="127">
                  <c:v>88.541666666666671</c:v>
                </c:pt>
                <c:pt idx="128">
                  <c:v>89.236111111111114</c:v>
                </c:pt>
                <c:pt idx="129">
                  <c:v>89.930555555555557</c:v>
                </c:pt>
                <c:pt idx="130">
                  <c:v>90.625</c:v>
                </c:pt>
                <c:pt idx="131">
                  <c:v>91.319444444444443</c:v>
                </c:pt>
                <c:pt idx="132">
                  <c:v>92.013888888888886</c:v>
                </c:pt>
                <c:pt idx="133">
                  <c:v>92.708333333333343</c:v>
                </c:pt>
                <c:pt idx="134">
                  <c:v>93.402777777777786</c:v>
                </c:pt>
                <c:pt idx="135">
                  <c:v>94.097222222222229</c:v>
                </c:pt>
                <c:pt idx="136">
                  <c:v>94.791666666666671</c:v>
                </c:pt>
                <c:pt idx="137">
                  <c:v>95.486111111111114</c:v>
                </c:pt>
                <c:pt idx="138">
                  <c:v>96.180555555555557</c:v>
                </c:pt>
                <c:pt idx="139">
                  <c:v>96.875</c:v>
                </c:pt>
                <c:pt idx="140">
                  <c:v>97.569444444444443</c:v>
                </c:pt>
                <c:pt idx="141">
                  <c:v>98.263888888888886</c:v>
                </c:pt>
                <c:pt idx="142">
                  <c:v>98.958333333333343</c:v>
                </c:pt>
                <c:pt idx="143">
                  <c:v>99.652777777777786</c:v>
                </c:pt>
              </c:numCache>
            </c:numRef>
          </c:xVal>
          <c:yVal>
            <c:numRef>
              <c:f>'Season and trend results'!$G$36:$G$179</c:f>
              <c:numCache>
                <c:formatCode>General</c:formatCode>
                <c:ptCount val="144"/>
                <c:pt idx="0">
                  <c:v>104</c:v>
                </c:pt>
                <c:pt idx="1">
                  <c:v>112</c:v>
                </c:pt>
                <c:pt idx="2">
                  <c:v>114</c:v>
                </c:pt>
                <c:pt idx="3">
                  <c:v>115</c:v>
                </c:pt>
                <c:pt idx="4">
                  <c:v>118</c:v>
                </c:pt>
                <c:pt idx="5">
                  <c:v>118</c:v>
                </c:pt>
                <c:pt idx="6">
                  <c:v>119</c:v>
                </c:pt>
                <c:pt idx="7">
                  <c:v>121</c:v>
                </c:pt>
                <c:pt idx="8">
                  <c:v>125</c:v>
                </c:pt>
                <c:pt idx="9">
                  <c:v>126</c:v>
                </c:pt>
                <c:pt idx="10">
                  <c:v>129</c:v>
                </c:pt>
                <c:pt idx="11">
                  <c:v>132</c:v>
                </c:pt>
                <c:pt idx="12">
                  <c:v>133</c:v>
                </c:pt>
                <c:pt idx="13">
                  <c:v>135</c:v>
                </c:pt>
                <c:pt idx="14">
                  <c:v>135</c:v>
                </c:pt>
                <c:pt idx="15">
                  <c:v>136</c:v>
                </c:pt>
                <c:pt idx="16">
                  <c:v>140</c:v>
                </c:pt>
                <c:pt idx="17">
                  <c:v>141</c:v>
                </c:pt>
                <c:pt idx="18">
                  <c:v>145</c:v>
                </c:pt>
                <c:pt idx="19">
                  <c:v>146</c:v>
                </c:pt>
                <c:pt idx="20">
                  <c:v>148</c:v>
                </c:pt>
                <c:pt idx="21">
                  <c:v>148</c:v>
                </c:pt>
                <c:pt idx="22">
                  <c:v>149</c:v>
                </c:pt>
                <c:pt idx="23">
                  <c:v>150</c:v>
                </c:pt>
                <c:pt idx="24">
                  <c:v>158</c:v>
                </c:pt>
                <c:pt idx="25">
                  <c:v>162</c:v>
                </c:pt>
                <c:pt idx="26">
                  <c:v>163</c:v>
                </c:pt>
                <c:pt idx="27">
                  <c:v>166</c:v>
                </c:pt>
                <c:pt idx="28">
                  <c:v>170</c:v>
                </c:pt>
                <c:pt idx="29">
                  <c:v>170</c:v>
                </c:pt>
                <c:pt idx="30">
                  <c:v>171</c:v>
                </c:pt>
                <c:pt idx="31">
                  <c:v>172</c:v>
                </c:pt>
                <c:pt idx="32">
                  <c:v>172</c:v>
                </c:pt>
                <c:pt idx="33">
                  <c:v>178</c:v>
                </c:pt>
                <c:pt idx="34">
                  <c:v>178</c:v>
                </c:pt>
                <c:pt idx="35">
                  <c:v>180</c:v>
                </c:pt>
                <c:pt idx="36">
                  <c:v>180</c:v>
                </c:pt>
                <c:pt idx="37">
                  <c:v>181</c:v>
                </c:pt>
                <c:pt idx="38">
                  <c:v>183</c:v>
                </c:pt>
                <c:pt idx="39">
                  <c:v>184</c:v>
                </c:pt>
                <c:pt idx="40">
                  <c:v>188</c:v>
                </c:pt>
                <c:pt idx="41">
                  <c:v>191</c:v>
                </c:pt>
                <c:pt idx="42">
                  <c:v>193</c:v>
                </c:pt>
                <c:pt idx="43">
                  <c:v>194</c:v>
                </c:pt>
                <c:pt idx="44">
                  <c:v>196</c:v>
                </c:pt>
                <c:pt idx="45">
                  <c:v>196</c:v>
                </c:pt>
                <c:pt idx="46">
                  <c:v>199</c:v>
                </c:pt>
                <c:pt idx="47">
                  <c:v>199</c:v>
                </c:pt>
                <c:pt idx="48">
                  <c:v>201</c:v>
                </c:pt>
                <c:pt idx="49">
                  <c:v>203</c:v>
                </c:pt>
                <c:pt idx="50">
                  <c:v>204</c:v>
                </c:pt>
                <c:pt idx="51">
                  <c:v>209</c:v>
                </c:pt>
                <c:pt idx="52">
                  <c:v>211</c:v>
                </c:pt>
                <c:pt idx="53">
                  <c:v>218</c:v>
                </c:pt>
                <c:pt idx="54">
                  <c:v>227</c:v>
                </c:pt>
                <c:pt idx="55">
                  <c:v>229</c:v>
                </c:pt>
                <c:pt idx="56">
                  <c:v>229</c:v>
                </c:pt>
                <c:pt idx="57">
                  <c:v>229</c:v>
                </c:pt>
                <c:pt idx="58">
                  <c:v>230</c:v>
                </c:pt>
                <c:pt idx="59">
                  <c:v>233</c:v>
                </c:pt>
                <c:pt idx="60">
                  <c:v>234</c:v>
                </c:pt>
                <c:pt idx="61">
                  <c:v>235</c:v>
                </c:pt>
                <c:pt idx="62">
                  <c:v>235</c:v>
                </c:pt>
                <c:pt idx="63">
                  <c:v>236</c:v>
                </c:pt>
                <c:pt idx="64">
                  <c:v>237</c:v>
                </c:pt>
                <c:pt idx="65">
                  <c:v>237</c:v>
                </c:pt>
                <c:pt idx="66">
                  <c:v>242</c:v>
                </c:pt>
                <c:pt idx="67">
                  <c:v>242</c:v>
                </c:pt>
                <c:pt idx="68">
                  <c:v>243</c:v>
                </c:pt>
                <c:pt idx="69">
                  <c:v>259</c:v>
                </c:pt>
                <c:pt idx="70">
                  <c:v>264</c:v>
                </c:pt>
                <c:pt idx="71">
                  <c:v>264</c:v>
                </c:pt>
                <c:pt idx="72">
                  <c:v>267</c:v>
                </c:pt>
                <c:pt idx="73">
                  <c:v>269</c:v>
                </c:pt>
                <c:pt idx="74">
                  <c:v>270</c:v>
                </c:pt>
                <c:pt idx="75">
                  <c:v>271</c:v>
                </c:pt>
                <c:pt idx="76">
                  <c:v>272</c:v>
                </c:pt>
                <c:pt idx="77">
                  <c:v>274</c:v>
                </c:pt>
                <c:pt idx="78">
                  <c:v>277</c:v>
                </c:pt>
                <c:pt idx="79">
                  <c:v>278</c:v>
                </c:pt>
                <c:pt idx="80">
                  <c:v>284</c:v>
                </c:pt>
                <c:pt idx="81">
                  <c:v>293</c:v>
                </c:pt>
                <c:pt idx="82">
                  <c:v>301</c:v>
                </c:pt>
                <c:pt idx="83">
                  <c:v>302</c:v>
                </c:pt>
                <c:pt idx="84">
                  <c:v>305</c:v>
                </c:pt>
                <c:pt idx="85">
                  <c:v>306</c:v>
                </c:pt>
                <c:pt idx="86">
                  <c:v>306</c:v>
                </c:pt>
                <c:pt idx="87">
                  <c:v>310</c:v>
                </c:pt>
                <c:pt idx="88">
                  <c:v>312</c:v>
                </c:pt>
                <c:pt idx="89">
                  <c:v>313</c:v>
                </c:pt>
                <c:pt idx="90">
                  <c:v>315</c:v>
                </c:pt>
                <c:pt idx="91">
                  <c:v>315</c:v>
                </c:pt>
                <c:pt idx="92">
                  <c:v>317</c:v>
                </c:pt>
                <c:pt idx="93">
                  <c:v>318</c:v>
                </c:pt>
                <c:pt idx="94">
                  <c:v>318</c:v>
                </c:pt>
                <c:pt idx="95">
                  <c:v>336</c:v>
                </c:pt>
                <c:pt idx="96">
                  <c:v>337</c:v>
                </c:pt>
                <c:pt idx="97">
                  <c:v>340</c:v>
                </c:pt>
                <c:pt idx="98">
                  <c:v>342</c:v>
                </c:pt>
                <c:pt idx="99">
                  <c:v>347</c:v>
                </c:pt>
                <c:pt idx="100">
                  <c:v>347</c:v>
                </c:pt>
                <c:pt idx="101">
                  <c:v>348</c:v>
                </c:pt>
                <c:pt idx="102">
                  <c:v>348</c:v>
                </c:pt>
                <c:pt idx="103">
                  <c:v>355</c:v>
                </c:pt>
                <c:pt idx="104">
                  <c:v>355</c:v>
                </c:pt>
                <c:pt idx="105">
                  <c:v>356</c:v>
                </c:pt>
                <c:pt idx="106">
                  <c:v>359</c:v>
                </c:pt>
                <c:pt idx="107">
                  <c:v>360</c:v>
                </c:pt>
                <c:pt idx="108">
                  <c:v>362</c:v>
                </c:pt>
                <c:pt idx="109">
                  <c:v>362</c:v>
                </c:pt>
                <c:pt idx="110">
                  <c:v>363</c:v>
                </c:pt>
                <c:pt idx="111">
                  <c:v>364</c:v>
                </c:pt>
                <c:pt idx="112">
                  <c:v>374</c:v>
                </c:pt>
                <c:pt idx="113">
                  <c:v>390</c:v>
                </c:pt>
                <c:pt idx="114">
                  <c:v>391</c:v>
                </c:pt>
                <c:pt idx="115">
                  <c:v>396</c:v>
                </c:pt>
                <c:pt idx="116">
                  <c:v>404</c:v>
                </c:pt>
                <c:pt idx="117">
                  <c:v>404</c:v>
                </c:pt>
                <c:pt idx="118">
                  <c:v>405</c:v>
                </c:pt>
                <c:pt idx="119">
                  <c:v>405</c:v>
                </c:pt>
                <c:pt idx="120">
                  <c:v>406</c:v>
                </c:pt>
                <c:pt idx="121">
                  <c:v>407</c:v>
                </c:pt>
                <c:pt idx="122">
                  <c:v>413</c:v>
                </c:pt>
                <c:pt idx="123">
                  <c:v>417</c:v>
                </c:pt>
                <c:pt idx="124">
                  <c:v>419</c:v>
                </c:pt>
                <c:pt idx="125">
                  <c:v>420</c:v>
                </c:pt>
                <c:pt idx="126">
                  <c:v>422</c:v>
                </c:pt>
                <c:pt idx="127">
                  <c:v>432</c:v>
                </c:pt>
                <c:pt idx="128">
                  <c:v>435</c:v>
                </c:pt>
                <c:pt idx="129">
                  <c:v>461</c:v>
                </c:pt>
                <c:pt idx="130">
                  <c:v>461</c:v>
                </c:pt>
                <c:pt idx="131">
                  <c:v>463</c:v>
                </c:pt>
                <c:pt idx="132">
                  <c:v>465</c:v>
                </c:pt>
                <c:pt idx="133">
                  <c:v>467</c:v>
                </c:pt>
                <c:pt idx="134">
                  <c:v>472</c:v>
                </c:pt>
                <c:pt idx="135">
                  <c:v>472</c:v>
                </c:pt>
                <c:pt idx="136">
                  <c:v>491</c:v>
                </c:pt>
                <c:pt idx="137">
                  <c:v>505</c:v>
                </c:pt>
                <c:pt idx="138">
                  <c:v>508</c:v>
                </c:pt>
                <c:pt idx="139">
                  <c:v>535</c:v>
                </c:pt>
                <c:pt idx="140">
                  <c:v>548</c:v>
                </c:pt>
                <c:pt idx="141">
                  <c:v>559</c:v>
                </c:pt>
                <c:pt idx="142">
                  <c:v>606</c:v>
                </c:pt>
                <c:pt idx="143">
                  <c:v>622</c:v>
                </c:pt>
              </c:numCache>
            </c:numRef>
          </c:yVal>
          <c:smooth val="0"/>
          <c:extLst>
            <c:ext xmlns:c16="http://schemas.microsoft.com/office/drawing/2014/chart" uri="{C3380CC4-5D6E-409C-BE32-E72D297353CC}">
              <c16:uniqueId val="{00000001-C10E-4935-B81A-6440B7448770}"/>
            </c:ext>
          </c:extLst>
        </c:ser>
        <c:dLbls>
          <c:showLegendKey val="0"/>
          <c:showVal val="0"/>
          <c:showCatName val="0"/>
          <c:showSerName val="0"/>
          <c:showPercent val="0"/>
          <c:showBubbleSize val="0"/>
        </c:dLbls>
        <c:axId val="1632342287"/>
        <c:axId val="1419822191"/>
      </c:scatterChart>
      <c:valAx>
        <c:axId val="1632342287"/>
        <c:scaling>
          <c:orientation val="minMax"/>
        </c:scaling>
        <c:delete val="0"/>
        <c:axPos val="b"/>
        <c:title>
          <c:tx>
            <c:rich>
              <a:bodyPr/>
              <a:lstStyle/>
              <a:p>
                <a:pPr>
                  <a:defRPr/>
                </a:pPr>
                <a:r>
                  <a:rPr lang="en-US"/>
                  <a:t>Sample Percentile</a:t>
                </a:r>
              </a:p>
            </c:rich>
          </c:tx>
          <c:overlay val="0"/>
        </c:title>
        <c:numFmt formatCode="General" sourceLinked="1"/>
        <c:majorTickMark val="out"/>
        <c:minorTickMark val="none"/>
        <c:tickLblPos val="nextTo"/>
        <c:crossAx val="1419822191"/>
        <c:crosses val="autoZero"/>
        <c:crossBetween val="midCat"/>
      </c:valAx>
      <c:valAx>
        <c:axId val="1419822191"/>
        <c:scaling>
          <c:orientation val="minMax"/>
        </c:scaling>
        <c:delete val="0"/>
        <c:axPos val="l"/>
        <c:title>
          <c:tx>
            <c:rich>
              <a:bodyPr/>
              <a:lstStyle/>
              <a:p>
                <a:pPr>
                  <a:defRPr/>
                </a:pPr>
                <a:r>
                  <a:rPr lang="en-US"/>
                  <a:t>Passengers(thousands)</a:t>
                </a:r>
              </a:p>
            </c:rich>
          </c:tx>
          <c:overlay val="0"/>
        </c:title>
        <c:numFmt formatCode="General" sourceLinked="1"/>
        <c:majorTickMark val="out"/>
        <c:minorTickMark val="none"/>
        <c:tickLblPos val="nextTo"/>
        <c:crossAx val="1632342287"/>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v>Observed Values</c:v>
          </c:tx>
          <c:spPr>
            <a:ln w="19050" cap="rnd">
              <a:solidFill>
                <a:sysClr val="windowText" lastClr="000000"/>
              </a:solidFill>
              <a:round/>
            </a:ln>
            <a:effectLst/>
          </c:spPr>
          <c:marker>
            <c:symbol val="circle"/>
            <c:size val="5"/>
            <c:spPr>
              <a:solidFill>
                <a:schemeClr val="tx1"/>
              </a:solidFill>
              <a:ln w="9525">
                <a:solidFill>
                  <a:sysClr val="windowText" lastClr="000000"/>
                </a:solidFill>
              </a:ln>
              <a:effectLst/>
            </c:spPr>
          </c:marker>
          <c:xVal>
            <c:numRef>
              <c:f>'Season and trend results'!$A$36:$A$179</c:f>
              <c:numCache>
                <c:formatCode>General</c:formatCode>
                <c:ptCount val="14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numCache>
            </c:numRef>
          </c:xVal>
          <c:yVal>
            <c:numRef>
              <c:f>'Season and trend results'!$I$36:$I$179</c:f>
              <c:numCache>
                <c:formatCode>General</c:formatCode>
                <c:ptCount val="144"/>
                <c:pt idx="0">
                  <c:v>112</c:v>
                </c:pt>
                <c:pt idx="1">
                  <c:v>118</c:v>
                </c:pt>
                <c:pt idx="2">
                  <c:v>132</c:v>
                </c:pt>
                <c:pt idx="3">
                  <c:v>129</c:v>
                </c:pt>
                <c:pt idx="4">
                  <c:v>121</c:v>
                </c:pt>
                <c:pt idx="5">
                  <c:v>135</c:v>
                </c:pt>
                <c:pt idx="6">
                  <c:v>148</c:v>
                </c:pt>
                <c:pt idx="7">
                  <c:v>148</c:v>
                </c:pt>
                <c:pt idx="8">
                  <c:v>136</c:v>
                </c:pt>
                <c:pt idx="9">
                  <c:v>119</c:v>
                </c:pt>
                <c:pt idx="10">
                  <c:v>104</c:v>
                </c:pt>
                <c:pt idx="11">
                  <c:v>118</c:v>
                </c:pt>
                <c:pt idx="12">
                  <c:v>115</c:v>
                </c:pt>
                <c:pt idx="13">
                  <c:v>126</c:v>
                </c:pt>
                <c:pt idx="14">
                  <c:v>141</c:v>
                </c:pt>
                <c:pt idx="15">
                  <c:v>135</c:v>
                </c:pt>
                <c:pt idx="16">
                  <c:v>125</c:v>
                </c:pt>
                <c:pt idx="17">
                  <c:v>149</c:v>
                </c:pt>
                <c:pt idx="18">
                  <c:v>170</c:v>
                </c:pt>
                <c:pt idx="19">
                  <c:v>170</c:v>
                </c:pt>
                <c:pt idx="20">
                  <c:v>158</c:v>
                </c:pt>
                <c:pt idx="21">
                  <c:v>133</c:v>
                </c:pt>
                <c:pt idx="22">
                  <c:v>114</c:v>
                </c:pt>
                <c:pt idx="23">
                  <c:v>140</c:v>
                </c:pt>
                <c:pt idx="24">
                  <c:v>145</c:v>
                </c:pt>
                <c:pt idx="25">
                  <c:v>150</c:v>
                </c:pt>
                <c:pt idx="26">
                  <c:v>178</c:v>
                </c:pt>
                <c:pt idx="27">
                  <c:v>163</c:v>
                </c:pt>
                <c:pt idx="28">
                  <c:v>172</c:v>
                </c:pt>
                <c:pt idx="29">
                  <c:v>178</c:v>
                </c:pt>
                <c:pt idx="30">
                  <c:v>199</c:v>
                </c:pt>
                <c:pt idx="31">
                  <c:v>199</c:v>
                </c:pt>
                <c:pt idx="32">
                  <c:v>184</c:v>
                </c:pt>
                <c:pt idx="33">
                  <c:v>162</c:v>
                </c:pt>
                <c:pt idx="34">
                  <c:v>146</c:v>
                </c:pt>
                <c:pt idx="35">
                  <c:v>166</c:v>
                </c:pt>
                <c:pt idx="36">
                  <c:v>171</c:v>
                </c:pt>
                <c:pt idx="37">
                  <c:v>180</c:v>
                </c:pt>
                <c:pt idx="38">
                  <c:v>193</c:v>
                </c:pt>
                <c:pt idx="39">
                  <c:v>181</c:v>
                </c:pt>
                <c:pt idx="40">
                  <c:v>183</c:v>
                </c:pt>
                <c:pt idx="41">
                  <c:v>218</c:v>
                </c:pt>
                <c:pt idx="42">
                  <c:v>230</c:v>
                </c:pt>
                <c:pt idx="43">
                  <c:v>242</c:v>
                </c:pt>
                <c:pt idx="44">
                  <c:v>209</c:v>
                </c:pt>
                <c:pt idx="45">
                  <c:v>191</c:v>
                </c:pt>
                <c:pt idx="46">
                  <c:v>172</c:v>
                </c:pt>
                <c:pt idx="47">
                  <c:v>194</c:v>
                </c:pt>
                <c:pt idx="48">
                  <c:v>196</c:v>
                </c:pt>
                <c:pt idx="49">
                  <c:v>196</c:v>
                </c:pt>
                <c:pt idx="50">
                  <c:v>236</c:v>
                </c:pt>
                <c:pt idx="51">
                  <c:v>235</c:v>
                </c:pt>
                <c:pt idx="52">
                  <c:v>229</c:v>
                </c:pt>
                <c:pt idx="53">
                  <c:v>243</c:v>
                </c:pt>
                <c:pt idx="54">
                  <c:v>264</c:v>
                </c:pt>
                <c:pt idx="55">
                  <c:v>272</c:v>
                </c:pt>
                <c:pt idx="56">
                  <c:v>237</c:v>
                </c:pt>
                <c:pt idx="57">
                  <c:v>211</c:v>
                </c:pt>
                <c:pt idx="58">
                  <c:v>180</c:v>
                </c:pt>
                <c:pt idx="59">
                  <c:v>201</c:v>
                </c:pt>
                <c:pt idx="60">
                  <c:v>204</c:v>
                </c:pt>
                <c:pt idx="61">
                  <c:v>188</c:v>
                </c:pt>
                <c:pt idx="62">
                  <c:v>235</c:v>
                </c:pt>
                <c:pt idx="63">
                  <c:v>227</c:v>
                </c:pt>
                <c:pt idx="64">
                  <c:v>234</c:v>
                </c:pt>
                <c:pt idx="65">
                  <c:v>264</c:v>
                </c:pt>
                <c:pt idx="66">
                  <c:v>302</c:v>
                </c:pt>
                <c:pt idx="67">
                  <c:v>293</c:v>
                </c:pt>
                <c:pt idx="68">
                  <c:v>259</c:v>
                </c:pt>
                <c:pt idx="69">
                  <c:v>229</c:v>
                </c:pt>
                <c:pt idx="70">
                  <c:v>203</c:v>
                </c:pt>
                <c:pt idx="71">
                  <c:v>229</c:v>
                </c:pt>
                <c:pt idx="72">
                  <c:v>242</c:v>
                </c:pt>
                <c:pt idx="73">
                  <c:v>233</c:v>
                </c:pt>
                <c:pt idx="74">
                  <c:v>267</c:v>
                </c:pt>
                <c:pt idx="75">
                  <c:v>269</c:v>
                </c:pt>
                <c:pt idx="76">
                  <c:v>270</c:v>
                </c:pt>
                <c:pt idx="77">
                  <c:v>315</c:v>
                </c:pt>
                <c:pt idx="78">
                  <c:v>364</c:v>
                </c:pt>
                <c:pt idx="79">
                  <c:v>347</c:v>
                </c:pt>
                <c:pt idx="80">
                  <c:v>312</c:v>
                </c:pt>
                <c:pt idx="81">
                  <c:v>274</c:v>
                </c:pt>
                <c:pt idx="82">
                  <c:v>237</c:v>
                </c:pt>
                <c:pt idx="83">
                  <c:v>278</c:v>
                </c:pt>
                <c:pt idx="84">
                  <c:v>284</c:v>
                </c:pt>
                <c:pt idx="85">
                  <c:v>277</c:v>
                </c:pt>
                <c:pt idx="86">
                  <c:v>317</c:v>
                </c:pt>
                <c:pt idx="87">
                  <c:v>313</c:v>
                </c:pt>
                <c:pt idx="88">
                  <c:v>318</c:v>
                </c:pt>
                <c:pt idx="89">
                  <c:v>374</c:v>
                </c:pt>
                <c:pt idx="90">
                  <c:v>413</c:v>
                </c:pt>
                <c:pt idx="91">
                  <c:v>405</c:v>
                </c:pt>
                <c:pt idx="92">
                  <c:v>355</c:v>
                </c:pt>
                <c:pt idx="93">
                  <c:v>306</c:v>
                </c:pt>
                <c:pt idx="94">
                  <c:v>271</c:v>
                </c:pt>
                <c:pt idx="95">
                  <c:v>306</c:v>
                </c:pt>
                <c:pt idx="96">
                  <c:v>315</c:v>
                </c:pt>
                <c:pt idx="97">
                  <c:v>301</c:v>
                </c:pt>
                <c:pt idx="98">
                  <c:v>356</c:v>
                </c:pt>
                <c:pt idx="99">
                  <c:v>348</c:v>
                </c:pt>
                <c:pt idx="100">
                  <c:v>355</c:v>
                </c:pt>
                <c:pt idx="101">
                  <c:v>422</c:v>
                </c:pt>
                <c:pt idx="102">
                  <c:v>465</c:v>
                </c:pt>
                <c:pt idx="103">
                  <c:v>467</c:v>
                </c:pt>
                <c:pt idx="104">
                  <c:v>404</c:v>
                </c:pt>
                <c:pt idx="105">
                  <c:v>347</c:v>
                </c:pt>
                <c:pt idx="106">
                  <c:v>305</c:v>
                </c:pt>
                <c:pt idx="107">
                  <c:v>336</c:v>
                </c:pt>
                <c:pt idx="108">
                  <c:v>340</c:v>
                </c:pt>
                <c:pt idx="109">
                  <c:v>318</c:v>
                </c:pt>
                <c:pt idx="110">
                  <c:v>362</c:v>
                </c:pt>
                <c:pt idx="111">
                  <c:v>348</c:v>
                </c:pt>
                <c:pt idx="112">
                  <c:v>363</c:v>
                </c:pt>
                <c:pt idx="113">
                  <c:v>435</c:v>
                </c:pt>
                <c:pt idx="114">
                  <c:v>491</c:v>
                </c:pt>
                <c:pt idx="115">
                  <c:v>505</c:v>
                </c:pt>
                <c:pt idx="116">
                  <c:v>404</c:v>
                </c:pt>
                <c:pt idx="117">
                  <c:v>359</c:v>
                </c:pt>
                <c:pt idx="118">
                  <c:v>310</c:v>
                </c:pt>
                <c:pt idx="119">
                  <c:v>337</c:v>
                </c:pt>
                <c:pt idx="120">
                  <c:v>360</c:v>
                </c:pt>
                <c:pt idx="121">
                  <c:v>342</c:v>
                </c:pt>
                <c:pt idx="122">
                  <c:v>406</c:v>
                </c:pt>
                <c:pt idx="123">
                  <c:v>396</c:v>
                </c:pt>
                <c:pt idx="124">
                  <c:v>420</c:v>
                </c:pt>
                <c:pt idx="125">
                  <c:v>472</c:v>
                </c:pt>
                <c:pt idx="126">
                  <c:v>548</c:v>
                </c:pt>
                <c:pt idx="127">
                  <c:v>559</c:v>
                </c:pt>
                <c:pt idx="128">
                  <c:v>463</c:v>
                </c:pt>
                <c:pt idx="129">
                  <c:v>407</c:v>
                </c:pt>
                <c:pt idx="130">
                  <c:v>362</c:v>
                </c:pt>
                <c:pt idx="131">
                  <c:v>405</c:v>
                </c:pt>
                <c:pt idx="132">
                  <c:v>417</c:v>
                </c:pt>
                <c:pt idx="133">
                  <c:v>391</c:v>
                </c:pt>
                <c:pt idx="134">
                  <c:v>419</c:v>
                </c:pt>
                <c:pt idx="135">
                  <c:v>461</c:v>
                </c:pt>
                <c:pt idx="136">
                  <c:v>472</c:v>
                </c:pt>
                <c:pt idx="137">
                  <c:v>535</c:v>
                </c:pt>
                <c:pt idx="138">
                  <c:v>622</c:v>
                </c:pt>
                <c:pt idx="139">
                  <c:v>606</c:v>
                </c:pt>
                <c:pt idx="140">
                  <c:v>508</c:v>
                </c:pt>
                <c:pt idx="141">
                  <c:v>461</c:v>
                </c:pt>
                <c:pt idx="142">
                  <c:v>390</c:v>
                </c:pt>
                <c:pt idx="143">
                  <c:v>432</c:v>
                </c:pt>
              </c:numCache>
            </c:numRef>
          </c:yVal>
          <c:smooth val="1"/>
          <c:extLst>
            <c:ext xmlns:c16="http://schemas.microsoft.com/office/drawing/2014/chart" uri="{C3380CC4-5D6E-409C-BE32-E72D297353CC}">
              <c16:uniqueId val="{00000000-1779-433D-8B7C-1E569E93B6DB}"/>
            </c:ext>
          </c:extLst>
        </c:ser>
        <c:ser>
          <c:idx val="1"/>
          <c:order val="1"/>
          <c:tx>
            <c:v>Predicted Values</c:v>
          </c:tx>
          <c:spPr>
            <a:ln w="19050" cap="rnd">
              <a:solidFill>
                <a:srgbClr val="00B050"/>
              </a:solidFill>
              <a:round/>
            </a:ln>
            <a:effectLst/>
          </c:spPr>
          <c:marker>
            <c:symbol val="circle"/>
            <c:size val="5"/>
            <c:spPr>
              <a:solidFill>
                <a:srgbClr val="00B050"/>
              </a:solidFill>
              <a:ln w="9525">
                <a:solidFill>
                  <a:srgbClr val="00B050"/>
                </a:solidFill>
              </a:ln>
              <a:effectLst/>
            </c:spPr>
          </c:marker>
          <c:xVal>
            <c:numRef>
              <c:f>'Season and trend results'!$A$36:$A$179</c:f>
              <c:numCache>
                <c:formatCode>General</c:formatCode>
                <c:ptCount val="14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numCache>
            </c:numRef>
          </c:xVal>
          <c:yVal>
            <c:numRef>
              <c:f>'Season and trend results'!$B$36:$B$179</c:f>
              <c:numCache>
                <c:formatCode>General</c:formatCode>
                <c:ptCount val="144"/>
                <c:pt idx="0">
                  <c:v>66.1682692307689</c:v>
                </c:pt>
                <c:pt idx="1">
                  <c:v>59.418269230769091</c:v>
                </c:pt>
                <c:pt idx="2">
                  <c:v>94.584935897435827</c:v>
                </c:pt>
                <c:pt idx="3">
                  <c:v>91.501602564102456</c:v>
                </c:pt>
                <c:pt idx="4">
                  <c:v>96.251602564102512</c:v>
                </c:pt>
                <c:pt idx="5">
                  <c:v>136.0849358974358</c:v>
                </c:pt>
                <c:pt idx="6">
                  <c:v>175.75160256410248</c:v>
                </c:pt>
                <c:pt idx="7">
                  <c:v>175.50160256410231</c:v>
                </c:pt>
                <c:pt idx="8">
                  <c:v>126.83493589743583</c:v>
                </c:pt>
                <c:pt idx="9">
                  <c:v>91.001602564102484</c:v>
                </c:pt>
                <c:pt idx="10">
                  <c:v>57.251602564102484</c:v>
                </c:pt>
                <c:pt idx="11">
                  <c:v>86.25160256410247</c:v>
                </c:pt>
                <c:pt idx="12">
                  <c:v>98.092220279719967</c:v>
                </c:pt>
                <c:pt idx="13">
                  <c:v>91.342220279720152</c:v>
                </c:pt>
                <c:pt idx="14">
                  <c:v>126.50888694638688</c:v>
                </c:pt>
                <c:pt idx="15">
                  <c:v>123.42555361305352</c:v>
                </c:pt>
                <c:pt idx="16">
                  <c:v>128.17555361305358</c:v>
                </c:pt>
                <c:pt idx="17">
                  <c:v>168.00888694638687</c:v>
                </c:pt>
                <c:pt idx="18">
                  <c:v>207.67555361305355</c:v>
                </c:pt>
                <c:pt idx="19">
                  <c:v>207.42555361305338</c:v>
                </c:pt>
                <c:pt idx="20">
                  <c:v>158.75888694638689</c:v>
                </c:pt>
                <c:pt idx="21">
                  <c:v>122.92555361305355</c:v>
                </c:pt>
                <c:pt idx="22">
                  <c:v>89.175553613053552</c:v>
                </c:pt>
                <c:pt idx="23">
                  <c:v>118.17555361305352</c:v>
                </c:pt>
                <c:pt idx="24">
                  <c:v>130.01617132867102</c:v>
                </c:pt>
                <c:pt idx="25">
                  <c:v>123.26617132867122</c:v>
                </c:pt>
                <c:pt idx="26">
                  <c:v>158.43283799533793</c:v>
                </c:pt>
                <c:pt idx="27">
                  <c:v>155.34950466200459</c:v>
                </c:pt>
                <c:pt idx="28">
                  <c:v>160.09950466200468</c:v>
                </c:pt>
                <c:pt idx="29">
                  <c:v>199.93283799533791</c:v>
                </c:pt>
                <c:pt idx="30">
                  <c:v>239.59950466200462</c:v>
                </c:pt>
                <c:pt idx="31">
                  <c:v>239.34950466200445</c:v>
                </c:pt>
                <c:pt idx="32">
                  <c:v>190.68283799533796</c:v>
                </c:pt>
                <c:pt idx="33">
                  <c:v>154.84950466200462</c:v>
                </c:pt>
                <c:pt idx="34">
                  <c:v>121.09950466200462</c:v>
                </c:pt>
                <c:pt idx="35">
                  <c:v>150.09950466200459</c:v>
                </c:pt>
                <c:pt idx="36">
                  <c:v>161.94012237762206</c:v>
                </c:pt>
                <c:pt idx="37">
                  <c:v>155.19012237762229</c:v>
                </c:pt>
                <c:pt idx="38">
                  <c:v>190.35678904428903</c:v>
                </c:pt>
                <c:pt idx="39">
                  <c:v>187.27345571095563</c:v>
                </c:pt>
                <c:pt idx="40">
                  <c:v>192.02345571095572</c:v>
                </c:pt>
                <c:pt idx="41">
                  <c:v>231.856789044289</c:v>
                </c:pt>
                <c:pt idx="42">
                  <c:v>271.52345571095566</c:v>
                </c:pt>
                <c:pt idx="43">
                  <c:v>271.27345571095549</c:v>
                </c:pt>
                <c:pt idx="44">
                  <c:v>222.60678904428903</c:v>
                </c:pt>
                <c:pt idx="45">
                  <c:v>186.77345571095569</c:v>
                </c:pt>
                <c:pt idx="46">
                  <c:v>153.02345571095566</c:v>
                </c:pt>
                <c:pt idx="47">
                  <c:v>182.02345571095566</c:v>
                </c:pt>
                <c:pt idx="48">
                  <c:v>193.86407342657316</c:v>
                </c:pt>
                <c:pt idx="49">
                  <c:v>187.11407342657333</c:v>
                </c:pt>
                <c:pt idx="50">
                  <c:v>222.28074009324007</c:v>
                </c:pt>
                <c:pt idx="51">
                  <c:v>219.19740675990673</c:v>
                </c:pt>
                <c:pt idx="52">
                  <c:v>223.94740675990681</c:v>
                </c:pt>
                <c:pt idx="53">
                  <c:v>263.78074009324007</c:v>
                </c:pt>
                <c:pt idx="54">
                  <c:v>303.44740675990676</c:v>
                </c:pt>
                <c:pt idx="55">
                  <c:v>303.19740675990658</c:v>
                </c:pt>
                <c:pt idx="56">
                  <c:v>254.53074009324007</c:v>
                </c:pt>
                <c:pt idx="57">
                  <c:v>218.69740675990676</c:v>
                </c:pt>
                <c:pt idx="58">
                  <c:v>184.94740675990676</c:v>
                </c:pt>
                <c:pt idx="59">
                  <c:v>213.9474067599067</c:v>
                </c:pt>
                <c:pt idx="60">
                  <c:v>225.7880244755242</c:v>
                </c:pt>
                <c:pt idx="61">
                  <c:v>219.03802447552442</c:v>
                </c:pt>
                <c:pt idx="62">
                  <c:v>254.20469114219117</c:v>
                </c:pt>
                <c:pt idx="63">
                  <c:v>251.12135780885777</c:v>
                </c:pt>
                <c:pt idx="64">
                  <c:v>255.87135780885785</c:v>
                </c:pt>
                <c:pt idx="65">
                  <c:v>295.70469114219111</c:v>
                </c:pt>
                <c:pt idx="66">
                  <c:v>335.37135780885779</c:v>
                </c:pt>
                <c:pt idx="67">
                  <c:v>335.12135780885762</c:v>
                </c:pt>
                <c:pt idx="68">
                  <c:v>286.45469114219117</c:v>
                </c:pt>
                <c:pt idx="69">
                  <c:v>250.62135780885779</c:v>
                </c:pt>
                <c:pt idx="70">
                  <c:v>216.87135780885779</c:v>
                </c:pt>
                <c:pt idx="71">
                  <c:v>245.87135780885779</c:v>
                </c:pt>
                <c:pt idx="72">
                  <c:v>257.71197552447529</c:v>
                </c:pt>
                <c:pt idx="73">
                  <c:v>250.96197552447546</c:v>
                </c:pt>
                <c:pt idx="74">
                  <c:v>286.12864219114221</c:v>
                </c:pt>
                <c:pt idx="75">
                  <c:v>283.04530885780889</c:v>
                </c:pt>
                <c:pt idx="76">
                  <c:v>287.79530885780889</c:v>
                </c:pt>
                <c:pt idx="77">
                  <c:v>327.62864219114215</c:v>
                </c:pt>
                <c:pt idx="78">
                  <c:v>367.29530885780889</c:v>
                </c:pt>
                <c:pt idx="79">
                  <c:v>367.04530885780866</c:v>
                </c:pt>
                <c:pt idx="80">
                  <c:v>318.37864219114221</c:v>
                </c:pt>
                <c:pt idx="81">
                  <c:v>282.54530885780889</c:v>
                </c:pt>
                <c:pt idx="82">
                  <c:v>248.79530885780889</c:v>
                </c:pt>
                <c:pt idx="83">
                  <c:v>277.79530885780883</c:v>
                </c:pt>
                <c:pt idx="84">
                  <c:v>289.63592657342633</c:v>
                </c:pt>
                <c:pt idx="85">
                  <c:v>282.88592657342656</c:v>
                </c:pt>
                <c:pt idx="86">
                  <c:v>318.05259324009324</c:v>
                </c:pt>
                <c:pt idx="87">
                  <c:v>314.96925990675993</c:v>
                </c:pt>
                <c:pt idx="88">
                  <c:v>319.71925990675999</c:v>
                </c:pt>
                <c:pt idx="89">
                  <c:v>359.5525932400933</c:v>
                </c:pt>
                <c:pt idx="90">
                  <c:v>399.21925990675993</c:v>
                </c:pt>
                <c:pt idx="91">
                  <c:v>398.96925990675976</c:v>
                </c:pt>
                <c:pt idx="92">
                  <c:v>350.3025932400933</c:v>
                </c:pt>
                <c:pt idx="93">
                  <c:v>314.46925990675993</c:v>
                </c:pt>
                <c:pt idx="94">
                  <c:v>280.71925990675993</c:v>
                </c:pt>
                <c:pt idx="95">
                  <c:v>309.71925990675993</c:v>
                </c:pt>
                <c:pt idx="96">
                  <c:v>321.55987762237737</c:v>
                </c:pt>
                <c:pt idx="97">
                  <c:v>314.8098776223776</c:v>
                </c:pt>
                <c:pt idx="98">
                  <c:v>349.97654428904434</c:v>
                </c:pt>
                <c:pt idx="99">
                  <c:v>346.89321095571097</c:v>
                </c:pt>
                <c:pt idx="100">
                  <c:v>351.64321095571103</c:v>
                </c:pt>
                <c:pt idx="101">
                  <c:v>391.47654428904434</c:v>
                </c:pt>
                <c:pt idx="102">
                  <c:v>431.14321095571097</c:v>
                </c:pt>
                <c:pt idx="103">
                  <c:v>430.8932109557108</c:v>
                </c:pt>
                <c:pt idx="104">
                  <c:v>382.22654428904434</c:v>
                </c:pt>
                <c:pt idx="105">
                  <c:v>346.39321095571103</c:v>
                </c:pt>
                <c:pt idx="106">
                  <c:v>312.64321095571097</c:v>
                </c:pt>
                <c:pt idx="107">
                  <c:v>341.64321095571097</c:v>
                </c:pt>
                <c:pt idx="108">
                  <c:v>353.48382867132847</c:v>
                </c:pt>
                <c:pt idx="109">
                  <c:v>346.73382867132864</c:v>
                </c:pt>
                <c:pt idx="110">
                  <c:v>381.90049533799538</c:v>
                </c:pt>
                <c:pt idx="111">
                  <c:v>378.81716200466201</c:v>
                </c:pt>
                <c:pt idx="112">
                  <c:v>383.56716200466207</c:v>
                </c:pt>
                <c:pt idx="113">
                  <c:v>423.40049533799538</c:v>
                </c:pt>
                <c:pt idx="114">
                  <c:v>463.06716200466207</c:v>
                </c:pt>
                <c:pt idx="115">
                  <c:v>462.8171620046619</c:v>
                </c:pt>
                <c:pt idx="116">
                  <c:v>414.15049533799538</c:v>
                </c:pt>
                <c:pt idx="117">
                  <c:v>378.31716200466207</c:v>
                </c:pt>
                <c:pt idx="118">
                  <c:v>344.56716200466207</c:v>
                </c:pt>
                <c:pt idx="119">
                  <c:v>373.56716200466201</c:v>
                </c:pt>
                <c:pt idx="120">
                  <c:v>385.40777972027951</c:v>
                </c:pt>
                <c:pt idx="121">
                  <c:v>378.65777972027973</c:v>
                </c:pt>
                <c:pt idx="122">
                  <c:v>413.82444638694642</c:v>
                </c:pt>
                <c:pt idx="123">
                  <c:v>410.74111305361305</c:v>
                </c:pt>
                <c:pt idx="124">
                  <c:v>415.49111305361316</c:v>
                </c:pt>
                <c:pt idx="125">
                  <c:v>455.32444638694642</c:v>
                </c:pt>
                <c:pt idx="126">
                  <c:v>494.99111305361311</c:v>
                </c:pt>
                <c:pt idx="127">
                  <c:v>494.74111305361293</c:v>
                </c:pt>
                <c:pt idx="128">
                  <c:v>446.07444638694648</c:v>
                </c:pt>
                <c:pt idx="129">
                  <c:v>410.24111305361311</c:v>
                </c:pt>
                <c:pt idx="130">
                  <c:v>376.49111305361311</c:v>
                </c:pt>
                <c:pt idx="131">
                  <c:v>405.49111305361311</c:v>
                </c:pt>
                <c:pt idx="132">
                  <c:v>417.3317307692306</c:v>
                </c:pt>
                <c:pt idx="133">
                  <c:v>410.58173076923077</c:v>
                </c:pt>
                <c:pt idx="134">
                  <c:v>445.74839743589752</c:v>
                </c:pt>
                <c:pt idx="135">
                  <c:v>442.6650641025642</c:v>
                </c:pt>
                <c:pt idx="136">
                  <c:v>447.4150641025642</c:v>
                </c:pt>
                <c:pt idx="137">
                  <c:v>487.24839743589746</c:v>
                </c:pt>
                <c:pt idx="138">
                  <c:v>526.9150641025642</c:v>
                </c:pt>
                <c:pt idx="139">
                  <c:v>526.66506410256397</c:v>
                </c:pt>
                <c:pt idx="140">
                  <c:v>477.99839743589752</c:v>
                </c:pt>
                <c:pt idx="141">
                  <c:v>442.1650641025642</c:v>
                </c:pt>
                <c:pt idx="142">
                  <c:v>408.4150641025642</c:v>
                </c:pt>
                <c:pt idx="143">
                  <c:v>437.41506410256414</c:v>
                </c:pt>
              </c:numCache>
            </c:numRef>
          </c:yVal>
          <c:smooth val="1"/>
          <c:extLst>
            <c:ext xmlns:c16="http://schemas.microsoft.com/office/drawing/2014/chart" uri="{C3380CC4-5D6E-409C-BE32-E72D297353CC}">
              <c16:uniqueId val="{00000001-1779-433D-8B7C-1E569E93B6DB}"/>
            </c:ext>
          </c:extLst>
        </c:ser>
        <c:ser>
          <c:idx val="2"/>
          <c:order val="2"/>
          <c:tx>
            <c:v>Predicted Future</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'Season and trend results'!$A$182:$A$193</c:f>
              <c:numCache>
                <c:formatCode>General</c:formatCode>
                <c:ptCount val="12"/>
                <c:pt idx="0">
                  <c:v>145</c:v>
                </c:pt>
                <c:pt idx="1">
                  <c:v>146</c:v>
                </c:pt>
                <c:pt idx="2">
                  <c:v>147</c:v>
                </c:pt>
                <c:pt idx="3">
                  <c:v>148</c:v>
                </c:pt>
                <c:pt idx="4">
                  <c:v>149</c:v>
                </c:pt>
                <c:pt idx="5">
                  <c:v>150</c:v>
                </c:pt>
                <c:pt idx="6">
                  <c:v>151</c:v>
                </c:pt>
                <c:pt idx="7">
                  <c:v>152</c:v>
                </c:pt>
                <c:pt idx="8">
                  <c:v>153</c:v>
                </c:pt>
                <c:pt idx="9">
                  <c:v>154</c:v>
                </c:pt>
                <c:pt idx="10">
                  <c:v>155</c:v>
                </c:pt>
                <c:pt idx="11">
                  <c:v>156</c:v>
                </c:pt>
              </c:numCache>
            </c:numRef>
          </c:xVal>
          <c:yVal>
            <c:numRef>
              <c:f>'Season and trend results'!$C$182:$C$193</c:f>
              <c:numCache>
                <c:formatCode>General</c:formatCode>
                <c:ptCount val="12"/>
                <c:pt idx="0">
                  <c:v>449.25568181818164</c:v>
                </c:pt>
                <c:pt idx="1">
                  <c:v>442.50568181818187</c:v>
                </c:pt>
                <c:pt idx="2">
                  <c:v>477.67234848484856</c:v>
                </c:pt>
                <c:pt idx="3">
                  <c:v>474.58901515151524</c:v>
                </c:pt>
                <c:pt idx="4">
                  <c:v>479.3390151515153</c:v>
                </c:pt>
                <c:pt idx="5">
                  <c:v>519.1723484848485</c:v>
                </c:pt>
                <c:pt idx="6">
                  <c:v>558.83901515151524</c:v>
                </c:pt>
                <c:pt idx="7">
                  <c:v>558.58901515151513</c:v>
                </c:pt>
                <c:pt idx="8">
                  <c:v>509.92234848484861</c:v>
                </c:pt>
                <c:pt idx="9">
                  <c:v>474.08901515151524</c:v>
                </c:pt>
                <c:pt idx="10">
                  <c:v>440.33901515151524</c:v>
                </c:pt>
                <c:pt idx="11">
                  <c:v>469.33901515151524</c:v>
                </c:pt>
              </c:numCache>
            </c:numRef>
          </c:yVal>
          <c:smooth val="1"/>
          <c:extLst>
            <c:ext xmlns:c16="http://schemas.microsoft.com/office/drawing/2014/chart" uri="{C3380CC4-5D6E-409C-BE32-E72D297353CC}">
              <c16:uniqueId val="{00000002-1779-433D-8B7C-1E569E93B6DB}"/>
            </c:ext>
          </c:extLst>
        </c:ser>
        <c:ser>
          <c:idx val="3"/>
          <c:order val="3"/>
          <c:tx>
            <c:v>idk</c:v>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'Season and trend results'!$A$36:$A$179</c:f>
              <c:numCache>
                <c:formatCode>General</c:formatCode>
                <c:ptCount val="14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numCache>
            </c:numRef>
          </c:xVal>
          <c:yVal>
            <c:numRef>
              <c:f>'Season and trend results'!$G$36:$G$179</c:f>
              <c:numCache>
                <c:formatCode>General</c:formatCode>
                <c:ptCount val="144"/>
                <c:pt idx="0">
                  <c:v>104</c:v>
                </c:pt>
                <c:pt idx="1">
                  <c:v>112</c:v>
                </c:pt>
                <c:pt idx="2">
                  <c:v>114</c:v>
                </c:pt>
                <c:pt idx="3">
                  <c:v>115</c:v>
                </c:pt>
                <c:pt idx="4">
                  <c:v>118</c:v>
                </c:pt>
                <c:pt idx="5">
                  <c:v>118</c:v>
                </c:pt>
                <c:pt idx="6">
                  <c:v>119</c:v>
                </c:pt>
                <c:pt idx="7">
                  <c:v>121</c:v>
                </c:pt>
                <c:pt idx="8">
                  <c:v>125</c:v>
                </c:pt>
                <c:pt idx="9">
                  <c:v>126</c:v>
                </c:pt>
                <c:pt idx="10">
                  <c:v>129</c:v>
                </c:pt>
                <c:pt idx="11">
                  <c:v>132</c:v>
                </c:pt>
                <c:pt idx="12">
                  <c:v>133</c:v>
                </c:pt>
                <c:pt idx="13">
                  <c:v>135</c:v>
                </c:pt>
                <c:pt idx="14">
                  <c:v>135</c:v>
                </c:pt>
                <c:pt idx="15">
                  <c:v>136</c:v>
                </c:pt>
                <c:pt idx="16">
                  <c:v>140</c:v>
                </c:pt>
                <c:pt idx="17">
                  <c:v>141</c:v>
                </c:pt>
                <c:pt idx="18">
                  <c:v>145</c:v>
                </c:pt>
                <c:pt idx="19">
                  <c:v>146</c:v>
                </c:pt>
                <c:pt idx="20">
                  <c:v>148</c:v>
                </c:pt>
                <c:pt idx="21">
                  <c:v>148</c:v>
                </c:pt>
                <c:pt idx="22">
                  <c:v>149</c:v>
                </c:pt>
                <c:pt idx="23">
                  <c:v>150</c:v>
                </c:pt>
                <c:pt idx="24">
                  <c:v>158</c:v>
                </c:pt>
                <c:pt idx="25">
                  <c:v>162</c:v>
                </c:pt>
                <c:pt idx="26">
                  <c:v>163</c:v>
                </c:pt>
                <c:pt idx="27">
                  <c:v>166</c:v>
                </c:pt>
                <c:pt idx="28">
                  <c:v>170</c:v>
                </c:pt>
                <c:pt idx="29">
                  <c:v>170</c:v>
                </c:pt>
                <c:pt idx="30">
                  <c:v>171</c:v>
                </c:pt>
                <c:pt idx="31">
                  <c:v>172</c:v>
                </c:pt>
                <c:pt idx="32">
                  <c:v>172</c:v>
                </c:pt>
                <c:pt idx="33">
                  <c:v>178</c:v>
                </c:pt>
                <c:pt idx="34">
                  <c:v>178</c:v>
                </c:pt>
                <c:pt idx="35">
                  <c:v>180</c:v>
                </c:pt>
                <c:pt idx="36">
                  <c:v>180</c:v>
                </c:pt>
                <c:pt idx="37">
                  <c:v>181</c:v>
                </c:pt>
                <c:pt idx="38">
                  <c:v>183</c:v>
                </c:pt>
                <c:pt idx="39">
                  <c:v>184</c:v>
                </c:pt>
                <c:pt idx="40">
                  <c:v>188</c:v>
                </c:pt>
                <c:pt idx="41">
                  <c:v>191</c:v>
                </c:pt>
                <c:pt idx="42">
                  <c:v>193</c:v>
                </c:pt>
                <c:pt idx="43">
                  <c:v>194</c:v>
                </c:pt>
                <c:pt idx="44">
                  <c:v>196</c:v>
                </c:pt>
                <c:pt idx="45">
                  <c:v>196</c:v>
                </c:pt>
                <c:pt idx="46">
                  <c:v>199</c:v>
                </c:pt>
                <c:pt idx="47">
                  <c:v>199</c:v>
                </c:pt>
                <c:pt idx="48">
                  <c:v>201</c:v>
                </c:pt>
                <c:pt idx="49">
                  <c:v>203</c:v>
                </c:pt>
                <c:pt idx="50">
                  <c:v>204</c:v>
                </c:pt>
                <c:pt idx="51">
                  <c:v>209</c:v>
                </c:pt>
                <c:pt idx="52">
                  <c:v>211</c:v>
                </c:pt>
                <c:pt idx="53">
                  <c:v>218</c:v>
                </c:pt>
                <c:pt idx="54">
                  <c:v>227</c:v>
                </c:pt>
                <c:pt idx="55">
                  <c:v>229</c:v>
                </c:pt>
                <c:pt idx="56">
                  <c:v>229</c:v>
                </c:pt>
                <c:pt idx="57">
                  <c:v>229</c:v>
                </c:pt>
                <c:pt idx="58">
                  <c:v>230</c:v>
                </c:pt>
                <c:pt idx="59">
                  <c:v>233</c:v>
                </c:pt>
                <c:pt idx="60">
                  <c:v>234</c:v>
                </c:pt>
                <c:pt idx="61">
                  <c:v>235</c:v>
                </c:pt>
                <c:pt idx="62">
                  <c:v>235</c:v>
                </c:pt>
                <c:pt idx="63">
                  <c:v>236</c:v>
                </c:pt>
                <c:pt idx="64">
                  <c:v>237</c:v>
                </c:pt>
                <c:pt idx="65">
                  <c:v>237</c:v>
                </c:pt>
                <c:pt idx="66">
                  <c:v>242</c:v>
                </c:pt>
                <c:pt idx="67">
                  <c:v>242</c:v>
                </c:pt>
                <c:pt idx="68">
                  <c:v>243</c:v>
                </c:pt>
                <c:pt idx="69">
                  <c:v>259</c:v>
                </c:pt>
                <c:pt idx="70">
                  <c:v>264</c:v>
                </c:pt>
                <c:pt idx="71">
                  <c:v>264</c:v>
                </c:pt>
                <c:pt idx="72">
                  <c:v>267</c:v>
                </c:pt>
                <c:pt idx="73">
                  <c:v>269</c:v>
                </c:pt>
                <c:pt idx="74">
                  <c:v>270</c:v>
                </c:pt>
                <c:pt idx="75">
                  <c:v>271</c:v>
                </c:pt>
                <c:pt idx="76">
                  <c:v>272</c:v>
                </c:pt>
                <c:pt idx="77">
                  <c:v>274</c:v>
                </c:pt>
                <c:pt idx="78">
                  <c:v>277</c:v>
                </c:pt>
                <c:pt idx="79">
                  <c:v>278</c:v>
                </c:pt>
                <c:pt idx="80">
                  <c:v>284</c:v>
                </c:pt>
                <c:pt idx="81">
                  <c:v>293</c:v>
                </c:pt>
                <c:pt idx="82">
                  <c:v>301</c:v>
                </c:pt>
                <c:pt idx="83">
                  <c:v>302</c:v>
                </c:pt>
                <c:pt idx="84">
                  <c:v>305</c:v>
                </c:pt>
                <c:pt idx="85">
                  <c:v>306</c:v>
                </c:pt>
                <c:pt idx="86">
                  <c:v>306</c:v>
                </c:pt>
                <c:pt idx="87">
                  <c:v>310</c:v>
                </c:pt>
                <c:pt idx="88">
                  <c:v>312</c:v>
                </c:pt>
                <c:pt idx="89">
                  <c:v>313</c:v>
                </c:pt>
                <c:pt idx="90">
                  <c:v>315</c:v>
                </c:pt>
                <c:pt idx="91">
                  <c:v>315</c:v>
                </c:pt>
                <c:pt idx="92">
                  <c:v>317</c:v>
                </c:pt>
                <c:pt idx="93">
                  <c:v>318</c:v>
                </c:pt>
                <c:pt idx="94">
                  <c:v>318</c:v>
                </c:pt>
                <c:pt idx="95">
                  <c:v>336</c:v>
                </c:pt>
                <c:pt idx="96">
                  <c:v>337</c:v>
                </c:pt>
                <c:pt idx="97">
                  <c:v>340</c:v>
                </c:pt>
                <c:pt idx="98">
                  <c:v>342</c:v>
                </c:pt>
                <c:pt idx="99">
                  <c:v>347</c:v>
                </c:pt>
                <c:pt idx="100">
                  <c:v>347</c:v>
                </c:pt>
                <c:pt idx="101">
                  <c:v>348</c:v>
                </c:pt>
                <c:pt idx="102">
                  <c:v>348</c:v>
                </c:pt>
                <c:pt idx="103">
                  <c:v>355</c:v>
                </c:pt>
                <c:pt idx="104">
                  <c:v>355</c:v>
                </c:pt>
                <c:pt idx="105">
                  <c:v>356</c:v>
                </c:pt>
                <c:pt idx="106">
                  <c:v>359</c:v>
                </c:pt>
                <c:pt idx="107">
                  <c:v>360</c:v>
                </c:pt>
                <c:pt idx="108">
                  <c:v>362</c:v>
                </c:pt>
                <c:pt idx="109">
                  <c:v>362</c:v>
                </c:pt>
                <c:pt idx="110">
                  <c:v>363</c:v>
                </c:pt>
                <c:pt idx="111">
                  <c:v>364</c:v>
                </c:pt>
                <c:pt idx="112">
                  <c:v>374</c:v>
                </c:pt>
                <c:pt idx="113">
                  <c:v>390</c:v>
                </c:pt>
                <c:pt idx="114">
                  <c:v>391</c:v>
                </c:pt>
                <c:pt idx="115">
                  <c:v>396</c:v>
                </c:pt>
                <c:pt idx="116">
                  <c:v>404</c:v>
                </c:pt>
                <c:pt idx="117">
                  <c:v>404</c:v>
                </c:pt>
                <c:pt idx="118">
                  <c:v>405</c:v>
                </c:pt>
                <c:pt idx="119">
                  <c:v>405</c:v>
                </c:pt>
                <c:pt idx="120">
                  <c:v>406</c:v>
                </c:pt>
                <c:pt idx="121">
                  <c:v>407</c:v>
                </c:pt>
                <c:pt idx="122">
                  <c:v>413</c:v>
                </c:pt>
                <c:pt idx="123">
                  <c:v>417</c:v>
                </c:pt>
                <c:pt idx="124">
                  <c:v>419</c:v>
                </c:pt>
                <c:pt idx="125">
                  <c:v>420</c:v>
                </c:pt>
                <c:pt idx="126">
                  <c:v>422</c:v>
                </c:pt>
                <c:pt idx="127">
                  <c:v>432</c:v>
                </c:pt>
                <c:pt idx="128">
                  <c:v>435</c:v>
                </c:pt>
                <c:pt idx="129">
                  <c:v>461</c:v>
                </c:pt>
                <c:pt idx="130">
                  <c:v>461</c:v>
                </c:pt>
                <c:pt idx="131">
                  <c:v>463</c:v>
                </c:pt>
                <c:pt idx="132">
                  <c:v>465</c:v>
                </c:pt>
                <c:pt idx="133">
                  <c:v>467</c:v>
                </c:pt>
                <c:pt idx="134">
                  <c:v>472</c:v>
                </c:pt>
                <c:pt idx="135">
                  <c:v>472</c:v>
                </c:pt>
                <c:pt idx="136">
                  <c:v>491</c:v>
                </c:pt>
                <c:pt idx="137">
                  <c:v>505</c:v>
                </c:pt>
                <c:pt idx="138">
                  <c:v>508</c:v>
                </c:pt>
                <c:pt idx="139">
                  <c:v>535</c:v>
                </c:pt>
                <c:pt idx="140">
                  <c:v>548</c:v>
                </c:pt>
                <c:pt idx="141">
                  <c:v>559</c:v>
                </c:pt>
                <c:pt idx="142">
                  <c:v>606</c:v>
                </c:pt>
                <c:pt idx="143">
                  <c:v>622</c:v>
                </c:pt>
              </c:numCache>
            </c:numRef>
          </c:yVal>
          <c:smooth val="1"/>
          <c:extLst>
            <c:ext xmlns:c16="http://schemas.microsoft.com/office/drawing/2014/chart" uri="{C3380CC4-5D6E-409C-BE32-E72D297353CC}">
              <c16:uniqueId val="{00000001-9845-4F15-A95A-04D360ECCB20}"/>
            </c:ext>
          </c:extLst>
        </c:ser>
        <c:dLbls>
          <c:showLegendKey val="0"/>
          <c:showVal val="0"/>
          <c:showCatName val="0"/>
          <c:showSerName val="0"/>
          <c:showPercent val="0"/>
          <c:showBubbleSize val="0"/>
        </c:dLbls>
        <c:axId val="1632350447"/>
        <c:axId val="1524778767"/>
      </c:scatterChart>
      <c:valAx>
        <c:axId val="16323504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4778767"/>
        <c:crosses val="autoZero"/>
        <c:crossBetween val="midCat"/>
      </c:valAx>
      <c:valAx>
        <c:axId val="1524778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35044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Observations Residual Plot</c:v>
          </c:tx>
          <c:spPr>
            <a:ln w="25400" cap="rnd">
              <a:noFill/>
              <a:round/>
            </a:ln>
            <a:effectLst/>
          </c:spPr>
          <c:marker>
            <c:symbol val="circle"/>
            <c:size val="5"/>
            <c:spPr>
              <a:solidFill>
                <a:schemeClr val="accent1"/>
              </a:solidFill>
              <a:ln w="9525">
                <a:solidFill>
                  <a:schemeClr val="accent1"/>
                </a:solidFill>
              </a:ln>
              <a:effectLst/>
            </c:spPr>
          </c:marker>
          <c:xVal>
            <c:numRef>
              <c:f>'Season and trend results'!$A$36:$A$179</c:f>
              <c:numCache>
                <c:formatCode>General</c:formatCode>
                <c:ptCount val="14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numCache>
            </c:numRef>
          </c:xVal>
          <c:yVal>
            <c:numRef>
              <c:f>'Season and trend results'!$C$36:$C$179</c:f>
              <c:numCache>
                <c:formatCode>General</c:formatCode>
                <c:ptCount val="144"/>
                <c:pt idx="0">
                  <c:v>45.8317307692311</c:v>
                </c:pt>
                <c:pt idx="1">
                  <c:v>58.581730769230909</c:v>
                </c:pt>
                <c:pt idx="2">
                  <c:v>37.415064102564173</c:v>
                </c:pt>
                <c:pt idx="3">
                  <c:v>37.498397435897544</c:v>
                </c:pt>
                <c:pt idx="4">
                  <c:v>24.748397435897488</c:v>
                </c:pt>
                <c:pt idx="5">
                  <c:v>-1.0849358974357983</c:v>
                </c:pt>
                <c:pt idx="6">
                  <c:v>-27.751602564102484</c:v>
                </c:pt>
                <c:pt idx="7">
                  <c:v>-27.501602564102313</c:v>
                </c:pt>
                <c:pt idx="8">
                  <c:v>9.1650641025641733</c:v>
                </c:pt>
                <c:pt idx="9">
                  <c:v>27.998397435897516</c:v>
                </c:pt>
                <c:pt idx="10">
                  <c:v>46.748397435897516</c:v>
                </c:pt>
                <c:pt idx="11">
                  <c:v>31.74839743589753</c:v>
                </c:pt>
                <c:pt idx="12">
                  <c:v>16.907779720280033</c:v>
                </c:pt>
                <c:pt idx="13">
                  <c:v>34.657779720279848</c:v>
                </c:pt>
                <c:pt idx="14">
                  <c:v>14.49111305361312</c:v>
                </c:pt>
                <c:pt idx="15">
                  <c:v>11.574446386946477</c:v>
                </c:pt>
                <c:pt idx="16">
                  <c:v>-3.1755536130535802</c:v>
                </c:pt>
                <c:pt idx="17">
                  <c:v>-19.008886946386866</c:v>
                </c:pt>
                <c:pt idx="18">
                  <c:v>-37.675553613053552</c:v>
                </c:pt>
                <c:pt idx="19">
                  <c:v>-37.425553613053381</c:v>
                </c:pt>
                <c:pt idx="20">
                  <c:v>-0.75888694638689458</c:v>
                </c:pt>
                <c:pt idx="21">
                  <c:v>10.074446386946448</c:v>
                </c:pt>
                <c:pt idx="22">
                  <c:v>24.824446386946448</c:v>
                </c:pt>
                <c:pt idx="23">
                  <c:v>21.824446386946477</c:v>
                </c:pt>
                <c:pt idx="24">
                  <c:v>14.983828671328979</c:v>
                </c:pt>
                <c:pt idx="25">
                  <c:v>26.73382867132878</c:v>
                </c:pt>
                <c:pt idx="26">
                  <c:v>19.567162004662066</c:v>
                </c:pt>
                <c:pt idx="27">
                  <c:v>7.6504953379954088</c:v>
                </c:pt>
                <c:pt idx="28">
                  <c:v>11.900495337995324</c:v>
                </c:pt>
                <c:pt idx="29">
                  <c:v>-21.932837995337906</c:v>
                </c:pt>
                <c:pt idx="30">
                  <c:v>-40.59950466200462</c:v>
                </c:pt>
                <c:pt idx="31">
                  <c:v>-40.349504662004449</c:v>
                </c:pt>
                <c:pt idx="32">
                  <c:v>-6.6828379953379624</c:v>
                </c:pt>
                <c:pt idx="33">
                  <c:v>7.1504953379953804</c:v>
                </c:pt>
                <c:pt idx="34">
                  <c:v>24.90049533799538</c:v>
                </c:pt>
                <c:pt idx="35">
                  <c:v>15.900495337995409</c:v>
                </c:pt>
                <c:pt idx="36">
                  <c:v>9.0598776223779396</c:v>
                </c:pt>
                <c:pt idx="37">
                  <c:v>24.809877622377712</c:v>
                </c:pt>
                <c:pt idx="38">
                  <c:v>2.6432109557109698</c:v>
                </c:pt>
                <c:pt idx="39">
                  <c:v>-6.2734557109556306</c:v>
                </c:pt>
                <c:pt idx="40">
                  <c:v>-9.0234557109557159</c:v>
                </c:pt>
                <c:pt idx="41">
                  <c:v>-13.856789044289002</c:v>
                </c:pt>
                <c:pt idx="42">
                  <c:v>-41.523455710955659</c:v>
                </c:pt>
                <c:pt idx="43">
                  <c:v>-29.273455710955488</c:v>
                </c:pt>
                <c:pt idx="44">
                  <c:v>-13.60678904428903</c:v>
                </c:pt>
                <c:pt idx="45">
                  <c:v>4.2265442890443126</c:v>
                </c:pt>
                <c:pt idx="46">
                  <c:v>18.976544289044341</c:v>
                </c:pt>
                <c:pt idx="47">
                  <c:v>11.976544289044341</c:v>
                </c:pt>
                <c:pt idx="48">
                  <c:v>2.1359265734268433</c:v>
                </c:pt>
                <c:pt idx="49">
                  <c:v>8.8859265734266728</c:v>
                </c:pt>
                <c:pt idx="50">
                  <c:v>13.71925990675993</c:v>
                </c:pt>
                <c:pt idx="51">
                  <c:v>15.802593240093273</c:v>
                </c:pt>
                <c:pt idx="52">
                  <c:v>5.0525932400931879</c:v>
                </c:pt>
                <c:pt idx="53">
                  <c:v>-20.78074009324007</c:v>
                </c:pt>
                <c:pt idx="54">
                  <c:v>-39.447406759906755</c:v>
                </c:pt>
                <c:pt idx="55">
                  <c:v>-31.197406759906585</c:v>
                </c:pt>
                <c:pt idx="56">
                  <c:v>-17.53074009324007</c:v>
                </c:pt>
                <c:pt idx="57">
                  <c:v>-7.6974067599067553</c:v>
                </c:pt>
                <c:pt idx="58">
                  <c:v>-4.9474067599067553</c:v>
                </c:pt>
                <c:pt idx="59">
                  <c:v>-12.947406759906698</c:v>
                </c:pt>
                <c:pt idx="60">
                  <c:v>-21.788024475524196</c:v>
                </c:pt>
                <c:pt idx="61">
                  <c:v>-31.038024475524423</c:v>
                </c:pt>
                <c:pt idx="62">
                  <c:v>-19.204691142191166</c:v>
                </c:pt>
                <c:pt idx="63">
                  <c:v>-24.121357808857766</c:v>
                </c:pt>
                <c:pt idx="64">
                  <c:v>-21.871357808857852</c:v>
                </c:pt>
                <c:pt idx="65">
                  <c:v>-31.704691142191109</c:v>
                </c:pt>
                <c:pt idx="66">
                  <c:v>-33.371357808857795</c:v>
                </c:pt>
                <c:pt idx="67">
                  <c:v>-42.121357808857624</c:v>
                </c:pt>
                <c:pt idx="68">
                  <c:v>-27.454691142191166</c:v>
                </c:pt>
                <c:pt idx="69">
                  <c:v>-21.621357808857795</c:v>
                </c:pt>
                <c:pt idx="70">
                  <c:v>-13.871357808857795</c:v>
                </c:pt>
                <c:pt idx="71">
                  <c:v>-16.871357808857795</c:v>
                </c:pt>
                <c:pt idx="72">
                  <c:v>-15.711975524475292</c:v>
                </c:pt>
                <c:pt idx="73">
                  <c:v>-17.961975524475463</c:v>
                </c:pt>
                <c:pt idx="74">
                  <c:v>-19.128642191142205</c:v>
                </c:pt>
                <c:pt idx="75">
                  <c:v>-14.045308857808891</c:v>
                </c:pt>
                <c:pt idx="76">
                  <c:v>-17.795308857808891</c:v>
                </c:pt>
                <c:pt idx="77">
                  <c:v>-12.628642191142148</c:v>
                </c:pt>
                <c:pt idx="78">
                  <c:v>-3.2953088578088909</c:v>
                </c:pt>
                <c:pt idx="79">
                  <c:v>-20.045308857808664</c:v>
                </c:pt>
                <c:pt idx="80">
                  <c:v>-6.3786421911422053</c:v>
                </c:pt>
                <c:pt idx="81">
                  <c:v>-8.5453088578088909</c:v>
                </c:pt>
                <c:pt idx="82">
                  <c:v>-11.795308857808891</c:v>
                </c:pt>
                <c:pt idx="83">
                  <c:v>0.20469114219116591</c:v>
                </c:pt>
                <c:pt idx="84">
                  <c:v>-5.6359265734263317</c:v>
                </c:pt>
                <c:pt idx="85">
                  <c:v>-5.8859265734265591</c:v>
                </c:pt>
                <c:pt idx="86">
                  <c:v>-1.0525932400932447</c:v>
                </c:pt>
                <c:pt idx="87">
                  <c:v>-1.9692599067599303</c:v>
                </c:pt>
                <c:pt idx="88">
                  <c:v>-1.7192599067599872</c:v>
                </c:pt>
                <c:pt idx="89">
                  <c:v>14.447406759906698</c:v>
                </c:pt>
                <c:pt idx="90">
                  <c:v>13.78074009324007</c:v>
                </c:pt>
                <c:pt idx="91">
                  <c:v>6.0307400932402402</c:v>
                </c:pt>
                <c:pt idx="92">
                  <c:v>4.6974067599066984</c:v>
                </c:pt>
                <c:pt idx="93">
                  <c:v>-8.4692599067599303</c:v>
                </c:pt>
                <c:pt idx="94">
                  <c:v>-9.7192599067599303</c:v>
                </c:pt>
                <c:pt idx="95">
                  <c:v>-3.7192599067599303</c:v>
                </c:pt>
                <c:pt idx="96">
                  <c:v>-6.5598776223773712</c:v>
                </c:pt>
                <c:pt idx="97">
                  <c:v>-13.809877622377599</c:v>
                </c:pt>
                <c:pt idx="98">
                  <c:v>6.023455710955659</c:v>
                </c:pt>
                <c:pt idx="99">
                  <c:v>1.1067890442890302</c:v>
                </c:pt>
                <c:pt idx="100">
                  <c:v>3.3567890442889734</c:v>
                </c:pt>
                <c:pt idx="101">
                  <c:v>30.523455710955659</c:v>
                </c:pt>
                <c:pt idx="102">
                  <c:v>33.85678904428903</c:v>
                </c:pt>
                <c:pt idx="103">
                  <c:v>36.106789044289201</c:v>
                </c:pt>
                <c:pt idx="104">
                  <c:v>21.773455710955659</c:v>
                </c:pt>
                <c:pt idx="105">
                  <c:v>0.6067890442889734</c:v>
                </c:pt>
                <c:pt idx="106">
                  <c:v>-7.6432109557109698</c:v>
                </c:pt>
                <c:pt idx="107">
                  <c:v>-5.6432109557109698</c:v>
                </c:pt>
                <c:pt idx="108">
                  <c:v>-13.483828671328467</c:v>
                </c:pt>
                <c:pt idx="109">
                  <c:v>-28.733828671328638</c:v>
                </c:pt>
                <c:pt idx="110">
                  <c:v>-19.90049533799538</c:v>
                </c:pt>
                <c:pt idx="111">
                  <c:v>-30.817162004662009</c:v>
                </c:pt>
                <c:pt idx="112">
                  <c:v>-20.567162004662066</c:v>
                </c:pt>
                <c:pt idx="113">
                  <c:v>11.59950466200462</c:v>
                </c:pt>
                <c:pt idx="114">
                  <c:v>27.932837995337934</c:v>
                </c:pt>
                <c:pt idx="115">
                  <c:v>42.182837995338105</c:v>
                </c:pt>
                <c:pt idx="116">
                  <c:v>-10.15049533799538</c:v>
                </c:pt>
                <c:pt idx="117">
                  <c:v>-19.317162004662066</c:v>
                </c:pt>
                <c:pt idx="118">
                  <c:v>-34.567162004662066</c:v>
                </c:pt>
                <c:pt idx="119">
                  <c:v>-36.567162004662009</c:v>
                </c:pt>
                <c:pt idx="120">
                  <c:v>-25.407779720279507</c:v>
                </c:pt>
                <c:pt idx="121">
                  <c:v>-36.657779720279734</c:v>
                </c:pt>
                <c:pt idx="122">
                  <c:v>-7.8244463869464198</c:v>
                </c:pt>
                <c:pt idx="123">
                  <c:v>-14.741113053613049</c:v>
                </c:pt>
                <c:pt idx="124">
                  <c:v>4.5088869463868377</c:v>
                </c:pt>
                <c:pt idx="125">
                  <c:v>16.67555361305358</c:v>
                </c:pt>
                <c:pt idx="126">
                  <c:v>53.008886946386895</c:v>
                </c:pt>
                <c:pt idx="127">
                  <c:v>64.258886946387065</c:v>
                </c:pt>
                <c:pt idx="128">
                  <c:v>16.925553613053523</c:v>
                </c:pt>
                <c:pt idx="129">
                  <c:v>-3.2411130536131054</c:v>
                </c:pt>
                <c:pt idx="130">
                  <c:v>-14.491113053613105</c:v>
                </c:pt>
                <c:pt idx="131">
                  <c:v>-0.49111305361310542</c:v>
                </c:pt>
                <c:pt idx="132">
                  <c:v>-0.33173076923060307</c:v>
                </c:pt>
                <c:pt idx="133">
                  <c:v>-19.581730769230774</c:v>
                </c:pt>
                <c:pt idx="134">
                  <c:v>-26.748397435897516</c:v>
                </c:pt>
                <c:pt idx="135">
                  <c:v>18.334935897435798</c:v>
                </c:pt>
                <c:pt idx="136">
                  <c:v>24.584935897435798</c:v>
                </c:pt>
                <c:pt idx="137">
                  <c:v>47.751602564102541</c:v>
                </c:pt>
                <c:pt idx="138">
                  <c:v>95.084935897435798</c:v>
                </c:pt>
                <c:pt idx="139">
                  <c:v>79.334935897436026</c:v>
                </c:pt>
                <c:pt idx="140">
                  <c:v>30.001602564102484</c:v>
                </c:pt>
                <c:pt idx="141">
                  <c:v>18.834935897435798</c:v>
                </c:pt>
                <c:pt idx="142">
                  <c:v>-18.415064102564202</c:v>
                </c:pt>
                <c:pt idx="143">
                  <c:v>-5.4150641025641448</c:v>
                </c:pt>
              </c:numCache>
            </c:numRef>
          </c:yVal>
          <c:smooth val="0"/>
          <c:extLst>
            <c:ext xmlns:c16="http://schemas.microsoft.com/office/drawing/2014/chart" uri="{C3380CC4-5D6E-409C-BE32-E72D297353CC}">
              <c16:uniqueId val="{00000000-FA08-494A-A61C-D3EB57D60D43}"/>
            </c:ext>
          </c:extLst>
        </c:ser>
        <c:dLbls>
          <c:showLegendKey val="0"/>
          <c:showVal val="0"/>
          <c:showCatName val="0"/>
          <c:showSerName val="0"/>
          <c:showPercent val="0"/>
          <c:showBubbleSize val="0"/>
        </c:dLbls>
        <c:axId val="1602049888"/>
        <c:axId val="1602042208"/>
      </c:scatterChart>
      <c:valAx>
        <c:axId val="16020498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2042208"/>
        <c:crosses val="autoZero"/>
        <c:crossBetween val="midCat"/>
      </c:valAx>
      <c:valAx>
        <c:axId val="1602042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204988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Standard Residuals Plot</c:v>
          </c:tx>
          <c:spPr>
            <a:ln w="25400" cap="rnd">
              <a:noFill/>
              <a:round/>
            </a:ln>
            <a:effectLst/>
          </c:spPr>
          <c:marker>
            <c:symbol val="circle"/>
            <c:size val="5"/>
            <c:spPr>
              <a:solidFill>
                <a:schemeClr val="accent1"/>
              </a:solidFill>
              <a:ln w="9525">
                <a:solidFill>
                  <a:schemeClr val="accent1"/>
                </a:solidFill>
              </a:ln>
              <a:effectLst/>
            </c:spPr>
          </c:marker>
          <c:xVal>
            <c:numRef>
              <c:f>'Season and trend results'!$B$36:$B$179</c:f>
              <c:numCache>
                <c:formatCode>General</c:formatCode>
                <c:ptCount val="144"/>
                <c:pt idx="0">
                  <c:v>66.1682692307689</c:v>
                </c:pt>
                <c:pt idx="1">
                  <c:v>59.418269230769091</c:v>
                </c:pt>
                <c:pt idx="2">
                  <c:v>94.584935897435827</c:v>
                </c:pt>
                <c:pt idx="3">
                  <c:v>91.501602564102456</c:v>
                </c:pt>
                <c:pt idx="4">
                  <c:v>96.251602564102512</c:v>
                </c:pt>
                <c:pt idx="5">
                  <c:v>136.0849358974358</c:v>
                </c:pt>
                <c:pt idx="6">
                  <c:v>175.75160256410248</c:v>
                </c:pt>
                <c:pt idx="7">
                  <c:v>175.50160256410231</c:v>
                </c:pt>
                <c:pt idx="8">
                  <c:v>126.83493589743583</c:v>
                </c:pt>
                <c:pt idx="9">
                  <c:v>91.001602564102484</c:v>
                </c:pt>
                <c:pt idx="10">
                  <c:v>57.251602564102484</c:v>
                </c:pt>
                <c:pt idx="11">
                  <c:v>86.25160256410247</c:v>
                </c:pt>
                <c:pt idx="12">
                  <c:v>98.092220279719967</c:v>
                </c:pt>
                <c:pt idx="13">
                  <c:v>91.342220279720152</c:v>
                </c:pt>
                <c:pt idx="14">
                  <c:v>126.50888694638688</c:v>
                </c:pt>
                <c:pt idx="15">
                  <c:v>123.42555361305352</c:v>
                </c:pt>
                <c:pt idx="16">
                  <c:v>128.17555361305358</c:v>
                </c:pt>
                <c:pt idx="17">
                  <c:v>168.00888694638687</c:v>
                </c:pt>
                <c:pt idx="18">
                  <c:v>207.67555361305355</c:v>
                </c:pt>
                <c:pt idx="19">
                  <c:v>207.42555361305338</c:v>
                </c:pt>
                <c:pt idx="20">
                  <c:v>158.75888694638689</c:v>
                </c:pt>
                <c:pt idx="21">
                  <c:v>122.92555361305355</c:v>
                </c:pt>
                <c:pt idx="22">
                  <c:v>89.175553613053552</c:v>
                </c:pt>
                <c:pt idx="23">
                  <c:v>118.17555361305352</c:v>
                </c:pt>
                <c:pt idx="24">
                  <c:v>130.01617132867102</c:v>
                </c:pt>
                <c:pt idx="25">
                  <c:v>123.26617132867122</c:v>
                </c:pt>
                <c:pt idx="26">
                  <c:v>158.43283799533793</c:v>
                </c:pt>
                <c:pt idx="27">
                  <c:v>155.34950466200459</c:v>
                </c:pt>
                <c:pt idx="28">
                  <c:v>160.09950466200468</c:v>
                </c:pt>
                <c:pt idx="29">
                  <c:v>199.93283799533791</c:v>
                </c:pt>
                <c:pt idx="30">
                  <c:v>239.59950466200462</c:v>
                </c:pt>
                <c:pt idx="31">
                  <c:v>239.34950466200445</c:v>
                </c:pt>
                <c:pt idx="32">
                  <c:v>190.68283799533796</c:v>
                </c:pt>
                <c:pt idx="33">
                  <c:v>154.84950466200462</c:v>
                </c:pt>
                <c:pt idx="34">
                  <c:v>121.09950466200462</c:v>
                </c:pt>
                <c:pt idx="35">
                  <c:v>150.09950466200459</c:v>
                </c:pt>
                <c:pt idx="36">
                  <c:v>161.94012237762206</c:v>
                </c:pt>
                <c:pt idx="37">
                  <c:v>155.19012237762229</c:v>
                </c:pt>
                <c:pt idx="38">
                  <c:v>190.35678904428903</c:v>
                </c:pt>
                <c:pt idx="39">
                  <c:v>187.27345571095563</c:v>
                </c:pt>
                <c:pt idx="40">
                  <c:v>192.02345571095572</c:v>
                </c:pt>
                <c:pt idx="41">
                  <c:v>231.856789044289</c:v>
                </c:pt>
                <c:pt idx="42">
                  <c:v>271.52345571095566</c:v>
                </c:pt>
                <c:pt idx="43">
                  <c:v>271.27345571095549</c:v>
                </c:pt>
                <c:pt idx="44">
                  <c:v>222.60678904428903</c:v>
                </c:pt>
                <c:pt idx="45">
                  <c:v>186.77345571095569</c:v>
                </c:pt>
                <c:pt idx="46">
                  <c:v>153.02345571095566</c:v>
                </c:pt>
                <c:pt idx="47">
                  <c:v>182.02345571095566</c:v>
                </c:pt>
                <c:pt idx="48">
                  <c:v>193.86407342657316</c:v>
                </c:pt>
                <c:pt idx="49">
                  <c:v>187.11407342657333</c:v>
                </c:pt>
                <c:pt idx="50">
                  <c:v>222.28074009324007</c:v>
                </c:pt>
                <c:pt idx="51">
                  <c:v>219.19740675990673</c:v>
                </c:pt>
                <c:pt idx="52">
                  <c:v>223.94740675990681</c:v>
                </c:pt>
                <c:pt idx="53">
                  <c:v>263.78074009324007</c:v>
                </c:pt>
                <c:pt idx="54">
                  <c:v>303.44740675990676</c:v>
                </c:pt>
                <c:pt idx="55">
                  <c:v>303.19740675990658</c:v>
                </c:pt>
                <c:pt idx="56">
                  <c:v>254.53074009324007</c:v>
                </c:pt>
                <c:pt idx="57">
                  <c:v>218.69740675990676</c:v>
                </c:pt>
                <c:pt idx="58">
                  <c:v>184.94740675990676</c:v>
                </c:pt>
                <c:pt idx="59">
                  <c:v>213.9474067599067</c:v>
                </c:pt>
                <c:pt idx="60">
                  <c:v>225.7880244755242</c:v>
                </c:pt>
                <c:pt idx="61">
                  <c:v>219.03802447552442</c:v>
                </c:pt>
                <c:pt idx="62">
                  <c:v>254.20469114219117</c:v>
                </c:pt>
                <c:pt idx="63">
                  <c:v>251.12135780885777</c:v>
                </c:pt>
                <c:pt idx="64">
                  <c:v>255.87135780885785</c:v>
                </c:pt>
                <c:pt idx="65">
                  <c:v>295.70469114219111</c:v>
                </c:pt>
                <c:pt idx="66">
                  <c:v>335.37135780885779</c:v>
                </c:pt>
                <c:pt idx="67">
                  <c:v>335.12135780885762</c:v>
                </c:pt>
                <c:pt idx="68">
                  <c:v>286.45469114219117</c:v>
                </c:pt>
                <c:pt idx="69">
                  <c:v>250.62135780885779</c:v>
                </c:pt>
                <c:pt idx="70">
                  <c:v>216.87135780885779</c:v>
                </c:pt>
                <c:pt idx="71">
                  <c:v>245.87135780885779</c:v>
                </c:pt>
                <c:pt idx="72">
                  <c:v>257.71197552447529</c:v>
                </c:pt>
                <c:pt idx="73">
                  <c:v>250.96197552447546</c:v>
                </c:pt>
                <c:pt idx="74">
                  <c:v>286.12864219114221</c:v>
                </c:pt>
                <c:pt idx="75">
                  <c:v>283.04530885780889</c:v>
                </c:pt>
                <c:pt idx="76">
                  <c:v>287.79530885780889</c:v>
                </c:pt>
                <c:pt idx="77">
                  <c:v>327.62864219114215</c:v>
                </c:pt>
                <c:pt idx="78">
                  <c:v>367.29530885780889</c:v>
                </c:pt>
                <c:pt idx="79">
                  <c:v>367.04530885780866</c:v>
                </c:pt>
                <c:pt idx="80">
                  <c:v>318.37864219114221</c:v>
                </c:pt>
                <c:pt idx="81">
                  <c:v>282.54530885780889</c:v>
                </c:pt>
                <c:pt idx="82">
                  <c:v>248.79530885780889</c:v>
                </c:pt>
                <c:pt idx="83">
                  <c:v>277.79530885780883</c:v>
                </c:pt>
                <c:pt idx="84">
                  <c:v>289.63592657342633</c:v>
                </c:pt>
                <c:pt idx="85">
                  <c:v>282.88592657342656</c:v>
                </c:pt>
                <c:pt idx="86">
                  <c:v>318.05259324009324</c:v>
                </c:pt>
                <c:pt idx="87">
                  <c:v>314.96925990675993</c:v>
                </c:pt>
                <c:pt idx="88">
                  <c:v>319.71925990675999</c:v>
                </c:pt>
                <c:pt idx="89">
                  <c:v>359.5525932400933</c:v>
                </c:pt>
                <c:pt idx="90">
                  <c:v>399.21925990675993</c:v>
                </c:pt>
                <c:pt idx="91">
                  <c:v>398.96925990675976</c:v>
                </c:pt>
                <c:pt idx="92">
                  <c:v>350.3025932400933</c:v>
                </c:pt>
                <c:pt idx="93">
                  <c:v>314.46925990675993</c:v>
                </c:pt>
                <c:pt idx="94">
                  <c:v>280.71925990675993</c:v>
                </c:pt>
                <c:pt idx="95">
                  <c:v>309.71925990675993</c:v>
                </c:pt>
                <c:pt idx="96">
                  <c:v>321.55987762237737</c:v>
                </c:pt>
                <c:pt idx="97">
                  <c:v>314.8098776223776</c:v>
                </c:pt>
                <c:pt idx="98">
                  <c:v>349.97654428904434</c:v>
                </c:pt>
                <c:pt idx="99">
                  <c:v>346.89321095571097</c:v>
                </c:pt>
                <c:pt idx="100">
                  <c:v>351.64321095571103</c:v>
                </c:pt>
                <c:pt idx="101">
                  <c:v>391.47654428904434</c:v>
                </c:pt>
                <c:pt idx="102">
                  <c:v>431.14321095571097</c:v>
                </c:pt>
                <c:pt idx="103">
                  <c:v>430.8932109557108</c:v>
                </c:pt>
                <c:pt idx="104">
                  <c:v>382.22654428904434</c:v>
                </c:pt>
                <c:pt idx="105">
                  <c:v>346.39321095571103</c:v>
                </c:pt>
                <c:pt idx="106">
                  <c:v>312.64321095571097</c:v>
                </c:pt>
                <c:pt idx="107">
                  <c:v>341.64321095571097</c:v>
                </c:pt>
                <c:pt idx="108">
                  <c:v>353.48382867132847</c:v>
                </c:pt>
                <c:pt idx="109">
                  <c:v>346.73382867132864</c:v>
                </c:pt>
                <c:pt idx="110">
                  <c:v>381.90049533799538</c:v>
                </c:pt>
                <c:pt idx="111">
                  <c:v>378.81716200466201</c:v>
                </c:pt>
                <c:pt idx="112">
                  <c:v>383.56716200466207</c:v>
                </c:pt>
                <c:pt idx="113">
                  <c:v>423.40049533799538</c:v>
                </c:pt>
                <c:pt idx="114">
                  <c:v>463.06716200466207</c:v>
                </c:pt>
                <c:pt idx="115">
                  <c:v>462.8171620046619</c:v>
                </c:pt>
                <c:pt idx="116">
                  <c:v>414.15049533799538</c:v>
                </c:pt>
                <c:pt idx="117">
                  <c:v>378.31716200466207</c:v>
                </c:pt>
                <c:pt idx="118">
                  <c:v>344.56716200466207</c:v>
                </c:pt>
                <c:pt idx="119">
                  <c:v>373.56716200466201</c:v>
                </c:pt>
                <c:pt idx="120">
                  <c:v>385.40777972027951</c:v>
                </c:pt>
                <c:pt idx="121">
                  <c:v>378.65777972027973</c:v>
                </c:pt>
                <c:pt idx="122">
                  <c:v>413.82444638694642</c:v>
                </c:pt>
                <c:pt idx="123">
                  <c:v>410.74111305361305</c:v>
                </c:pt>
                <c:pt idx="124">
                  <c:v>415.49111305361316</c:v>
                </c:pt>
                <c:pt idx="125">
                  <c:v>455.32444638694642</c:v>
                </c:pt>
                <c:pt idx="126">
                  <c:v>494.99111305361311</c:v>
                </c:pt>
                <c:pt idx="127">
                  <c:v>494.74111305361293</c:v>
                </c:pt>
                <c:pt idx="128">
                  <c:v>446.07444638694648</c:v>
                </c:pt>
                <c:pt idx="129">
                  <c:v>410.24111305361311</c:v>
                </c:pt>
                <c:pt idx="130">
                  <c:v>376.49111305361311</c:v>
                </c:pt>
                <c:pt idx="131">
                  <c:v>405.49111305361311</c:v>
                </c:pt>
                <c:pt idx="132">
                  <c:v>417.3317307692306</c:v>
                </c:pt>
                <c:pt idx="133">
                  <c:v>410.58173076923077</c:v>
                </c:pt>
                <c:pt idx="134">
                  <c:v>445.74839743589752</c:v>
                </c:pt>
                <c:pt idx="135">
                  <c:v>442.6650641025642</c:v>
                </c:pt>
                <c:pt idx="136">
                  <c:v>447.4150641025642</c:v>
                </c:pt>
                <c:pt idx="137">
                  <c:v>487.24839743589746</c:v>
                </c:pt>
                <c:pt idx="138">
                  <c:v>526.9150641025642</c:v>
                </c:pt>
                <c:pt idx="139">
                  <c:v>526.66506410256397</c:v>
                </c:pt>
                <c:pt idx="140">
                  <c:v>477.99839743589752</c:v>
                </c:pt>
                <c:pt idx="141">
                  <c:v>442.1650641025642</c:v>
                </c:pt>
                <c:pt idx="142">
                  <c:v>408.4150641025642</c:v>
                </c:pt>
                <c:pt idx="143">
                  <c:v>437.41506410256414</c:v>
                </c:pt>
              </c:numCache>
            </c:numRef>
          </c:xVal>
          <c:yVal>
            <c:numRef>
              <c:f>'Season and trend results'!$D$36:$D$179</c:f>
              <c:numCache>
                <c:formatCode>General</c:formatCode>
                <c:ptCount val="144"/>
                <c:pt idx="0">
                  <c:v>1.8186266314027326</c:v>
                </c:pt>
                <c:pt idx="1">
                  <c:v>2.3245531840598121</c:v>
                </c:pt>
                <c:pt idx="2">
                  <c:v>1.4846489724591549</c:v>
                </c:pt>
                <c:pt idx="3">
                  <c:v>1.4879556819536472</c:v>
                </c:pt>
                <c:pt idx="4">
                  <c:v>0.98202912929655783</c:v>
                </c:pt>
                <c:pt idx="5">
                  <c:v>-4.3050813995577773E-2</c:v>
                </c:pt>
                <c:pt idx="6">
                  <c:v>-1.1011978522326236</c:v>
                </c:pt>
                <c:pt idx="7">
                  <c:v>-1.0912777237491447</c:v>
                </c:pt>
                <c:pt idx="8">
                  <c:v>0.36367445382678532</c:v>
                </c:pt>
                <c:pt idx="9">
                  <c:v>1.1109907995816988</c:v>
                </c:pt>
                <c:pt idx="10">
                  <c:v>1.8550004358421213</c:v>
                </c:pt>
                <c:pt idx="11">
                  <c:v>1.2597927268337838</c:v>
                </c:pt>
                <c:pt idx="12">
                  <c:v>0.67090938878170092</c:v>
                </c:pt>
                <c:pt idx="13">
                  <c:v>1.3752385111082268</c:v>
                </c:pt>
                <c:pt idx="14">
                  <c:v>0.57501481344145899</c:v>
                </c:pt>
                <c:pt idx="15">
                  <c:v>0.45927998113428309</c:v>
                </c:pt>
                <c:pt idx="16">
                  <c:v>-0.12600759939058476</c:v>
                </c:pt>
                <c:pt idx="17">
                  <c:v>-0.75428240334382846</c:v>
                </c:pt>
                <c:pt idx="18">
                  <c:v>-1.4949853301097609</c:v>
                </c:pt>
                <c:pt idx="19">
                  <c:v>-1.4850652016262818</c:v>
                </c:pt>
                <c:pt idx="20">
                  <c:v>-3.0113024050351791E-2</c:v>
                </c:pt>
                <c:pt idx="21">
                  <c:v>0.39975921023344818</c:v>
                </c:pt>
                <c:pt idx="22">
                  <c:v>0.98504679075831381</c:v>
                </c:pt>
                <c:pt idx="23">
                  <c:v>0.86600524895664732</c:v>
                </c:pt>
                <c:pt idx="24">
                  <c:v>0.59456602237567791</c:v>
                </c:pt>
                <c:pt idx="25">
                  <c:v>1.0608120610988681</c:v>
                </c:pt>
                <c:pt idx="26">
                  <c:v>0.77643504457266033</c:v>
                </c:pt>
                <c:pt idx="27">
                  <c:v>0.30357558686048114</c:v>
                </c:pt>
                <c:pt idx="28">
                  <c:v>0.4722177710795068</c:v>
                </c:pt>
                <c:pt idx="29">
                  <c:v>-0.87030628368374008</c:v>
                </c:pt>
                <c:pt idx="30">
                  <c:v>-1.6110092104496736</c:v>
                </c:pt>
                <c:pt idx="31">
                  <c:v>-1.6010890819661945</c:v>
                </c:pt>
                <c:pt idx="32">
                  <c:v>-0.26517844619193215</c:v>
                </c:pt>
                <c:pt idx="33">
                  <c:v>0.28373532989353539</c:v>
                </c:pt>
                <c:pt idx="34">
                  <c:v>0.98806445222006856</c:v>
                </c:pt>
                <c:pt idx="35">
                  <c:v>0.630939826815067</c:v>
                </c:pt>
                <c:pt idx="36">
                  <c:v>0.35950060023409874</c:v>
                </c:pt>
                <c:pt idx="37">
                  <c:v>0.98446869469284448</c:v>
                </c:pt>
                <c:pt idx="38">
                  <c:v>0.1048839691582977</c:v>
                </c:pt>
                <c:pt idx="39">
                  <c:v>-0.24893394675221162</c:v>
                </c:pt>
                <c:pt idx="40">
                  <c:v>-0.35805536007041028</c:v>
                </c:pt>
                <c:pt idx="41">
                  <c:v>-0.54984451075087282</c:v>
                </c:pt>
                <c:pt idx="42">
                  <c:v>-1.6476720629218067</c:v>
                </c:pt>
                <c:pt idx="43">
                  <c:v>-1.1615857672316574</c:v>
                </c:pt>
                <c:pt idx="44">
                  <c:v>-0.53992438226740169</c:v>
                </c:pt>
                <c:pt idx="45">
                  <c:v>0.16771144955362263</c:v>
                </c:pt>
                <c:pt idx="46">
                  <c:v>0.75299903007848934</c:v>
                </c:pt>
                <c:pt idx="47">
                  <c:v>0.47523543254126499</c:v>
                </c:pt>
                <c:pt idx="48">
                  <c:v>8.4754664158628049E-2</c:v>
                </c:pt>
                <c:pt idx="49">
                  <c:v>0.35259813321237332</c:v>
                </c:pt>
                <c:pt idx="50">
                  <c:v>0.54438728389283475</c:v>
                </c:pt>
                <c:pt idx="51">
                  <c:v>0.62705502125510426</c:v>
                </c:pt>
                <c:pt idx="52">
                  <c:v>0.20048949646579209</c:v>
                </c:pt>
                <c:pt idx="53">
                  <c:v>-0.82459044682634242</c:v>
                </c:pt>
                <c:pt idx="54">
                  <c:v>-1.5652933735922747</c:v>
                </c:pt>
                <c:pt idx="55">
                  <c:v>-1.2379291336376821</c:v>
                </c:pt>
                <c:pt idx="56">
                  <c:v>-0.69562877654120248</c:v>
                </c:pt>
                <c:pt idx="57">
                  <c:v>-0.30543705619129286</c:v>
                </c:pt>
                <c:pt idx="58">
                  <c:v>-0.19631564287309758</c:v>
                </c:pt>
                <c:pt idx="59">
                  <c:v>-0.51375975434420884</c:v>
                </c:pt>
                <c:pt idx="60">
                  <c:v>-0.86456000879295658</c:v>
                </c:pt>
                <c:pt idx="61">
                  <c:v>-1.2316047626814406</c:v>
                </c:pt>
                <c:pt idx="62">
                  <c:v>-0.76205201446375492</c:v>
                </c:pt>
                <c:pt idx="63">
                  <c:v>-0.95714787463870743</c:v>
                </c:pt>
                <c:pt idx="64">
                  <c:v>-0.8678667182874602</c:v>
                </c:pt>
                <c:pt idx="65">
                  <c:v>-1.2580584386373677</c:v>
                </c:pt>
                <c:pt idx="66">
                  <c:v>-1.3241926285271837</c:v>
                </c:pt>
                <c:pt idx="67">
                  <c:v>-1.6713971254487072</c:v>
                </c:pt>
                <c:pt idx="68">
                  <c:v>-1.0894162544183408</c:v>
                </c:pt>
                <c:pt idx="69">
                  <c:v>-0.85794658980398564</c:v>
                </c:pt>
                <c:pt idx="70">
                  <c:v>-0.55042260681634436</c:v>
                </c:pt>
                <c:pt idx="71">
                  <c:v>-0.66946414861801196</c:v>
                </c:pt>
                <c:pt idx="72">
                  <c:v>-0.62345926372786775</c:v>
                </c:pt>
                <c:pt idx="73">
                  <c:v>-0.71274042007912519</c:v>
                </c:pt>
                <c:pt idx="74">
                  <c:v>-0.75903435300199895</c:v>
                </c:pt>
                <c:pt idx="75">
                  <c:v>-0.55732507383806296</c:v>
                </c:pt>
                <c:pt idx="76">
                  <c:v>-0.70612700109014748</c:v>
                </c:pt>
                <c:pt idx="77">
                  <c:v>-0.50111101243171696</c:v>
                </c:pt>
                <c:pt idx="78">
                  <c:v>-0.13075954904875417</c:v>
                </c:pt>
                <c:pt idx="79">
                  <c:v>-0.79540815744138915</c:v>
                </c:pt>
                <c:pt idx="80">
                  <c:v>-0.25310780034491176</c:v>
                </c:pt>
                <c:pt idx="81">
                  <c:v>-0.33908224720167246</c:v>
                </c:pt>
                <c:pt idx="82">
                  <c:v>-0.46804391748681229</c:v>
                </c:pt>
                <c:pt idx="83">
                  <c:v>8.1222497198602528E-3</c:v>
                </c:pt>
                <c:pt idx="84">
                  <c:v>-0.22363646292721992</c:v>
                </c:pt>
                <c:pt idx="85">
                  <c:v>-0.23355659141070126</c:v>
                </c:pt>
                <c:pt idx="86">
                  <c:v>-4.1767440730237568E-2</c:v>
                </c:pt>
                <c:pt idx="87">
                  <c:v>-7.8141245169636747E-2</c:v>
                </c:pt>
                <c:pt idx="88">
                  <c:v>-6.8221116686166705E-2</c:v>
                </c:pt>
                <c:pt idx="89">
                  <c:v>0.57328052524504269</c:v>
                </c:pt>
                <c:pt idx="90">
                  <c:v>0.54682684928911807</c:v>
                </c:pt>
                <c:pt idx="91">
                  <c:v>0.23930286630148356</c:v>
                </c:pt>
                <c:pt idx="92">
                  <c:v>0.18639551438962304</c:v>
                </c:pt>
                <c:pt idx="93">
                  <c:v>-0.33606458573991649</c:v>
                </c:pt>
                <c:pt idx="94">
                  <c:v>-0.385665228157278</c:v>
                </c:pt>
                <c:pt idx="95">
                  <c:v>-0.14758214455394283</c:v>
                </c:pt>
                <c:pt idx="96">
                  <c:v>-0.26029931539935319</c:v>
                </c:pt>
                <c:pt idx="97">
                  <c:v>-0.54798304142005883</c:v>
                </c:pt>
                <c:pt idx="98">
                  <c:v>0.23901381826874046</c:v>
                </c:pt>
                <c:pt idx="99">
                  <c:v>4.391795809378677E-2</c:v>
                </c:pt>
                <c:pt idx="100">
                  <c:v>0.13319911444503518</c:v>
                </c:pt>
                <c:pt idx="101">
                  <c:v>1.2111864096490257</c:v>
                </c:pt>
                <c:pt idx="102">
                  <c:v>1.3434547894286579</c:v>
                </c:pt>
                <c:pt idx="103">
                  <c:v>1.4327359457799154</c:v>
                </c:pt>
                <c:pt idx="104">
                  <c:v>0.86398191272749525</c:v>
                </c:pt>
                <c:pt idx="105">
                  <c:v>2.4077701126839914E-2</c:v>
                </c:pt>
                <c:pt idx="106">
                  <c:v>-0.30328653882774365</c:v>
                </c:pt>
                <c:pt idx="107">
                  <c:v>-0.22392551095996527</c:v>
                </c:pt>
                <c:pt idx="108">
                  <c:v>-0.53504525147482385</c:v>
                </c:pt>
                <c:pt idx="109">
                  <c:v>-1.1401730889666408</c:v>
                </c:pt>
                <c:pt idx="110">
                  <c:v>-0.78966188255062264</c:v>
                </c:pt>
                <c:pt idx="111">
                  <c:v>-1.2228408263289114</c:v>
                </c:pt>
                <c:pt idx="112">
                  <c:v>-0.81611555850654949</c:v>
                </c:pt>
                <c:pt idx="113">
                  <c:v>0.46027430636688693</c:v>
                </c:pt>
                <c:pt idx="114">
                  <c:v>1.1083893672870764</c:v>
                </c:pt>
                <c:pt idx="115">
                  <c:v>1.6738366908450042</c:v>
                </c:pt>
                <c:pt idx="116">
                  <c:v>-0.40277687169520299</c:v>
                </c:pt>
                <c:pt idx="117">
                  <c:v>-0.76651491608918798</c:v>
                </c:pt>
                <c:pt idx="118">
                  <c:v>-1.3716427535809981</c:v>
                </c:pt>
                <c:pt idx="119">
                  <c:v>-1.4510037814487744</c:v>
                </c:pt>
                <c:pt idx="120">
                  <c:v>-1.0081937572197381</c:v>
                </c:pt>
                <c:pt idx="121">
                  <c:v>-1.4545995389760007</c:v>
                </c:pt>
                <c:pt idx="122">
                  <c:v>-0.31047805388219635</c:v>
                </c:pt>
                <c:pt idx="123">
                  <c:v>-0.58493494192492845</c:v>
                </c:pt>
                <c:pt idx="124">
                  <c:v>0.17891495130243401</c:v>
                </c:pt>
                <c:pt idx="125">
                  <c:v>0.66169453749808882</c:v>
                </c:pt>
                <c:pt idx="126">
                  <c:v>2.1034198770960622</c:v>
                </c:pt>
                <c:pt idx="127">
                  <c:v>2.5498256588523223</c:v>
                </c:pt>
                <c:pt idx="128">
                  <c:v>0.67161466598155894</c:v>
                </c:pt>
                <c:pt idx="129">
                  <c:v>-0.12860903168520499</c:v>
                </c:pt>
                <c:pt idx="130">
                  <c:v>-0.57501481344145844</c:v>
                </c:pt>
                <c:pt idx="131">
                  <c:v>-1.9487618367009699E-2</c:v>
                </c:pt>
                <c:pt idx="132">
                  <c:v>-1.3163247410754725E-2</c:v>
                </c:pt>
                <c:pt idx="133">
                  <c:v>-0.77701314063812843</c:v>
                </c:pt>
                <c:pt idx="134">
                  <c:v>-1.0613901571643374</c:v>
                </c:pt>
                <c:pt idx="135">
                  <c:v>0.72753967935516639</c:v>
                </c:pt>
                <c:pt idx="136">
                  <c:v>0.97554289144197381</c:v>
                </c:pt>
                <c:pt idx="137">
                  <c:v>1.8948081309104097</c:v>
                </c:pt>
                <c:pt idx="138">
                  <c:v>3.7730191237811619</c:v>
                </c:pt>
                <c:pt idx="139">
                  <c:v>3.1480510293224162</c:v>
                </c:pt>
                <c:pt idx="140">
                  <c:v>1.1904790085838743</c:v>
                </c:pt>
                <c:pt idx="141">
                  <c:v>0.74737993632211097</c:v>
                </c:pt>
                <c:pt idx="142">
                  <c:v>-0.73071920771526144</c:v>
                </c:pt>
                <c:pt idx="143">
                  <c:v>-0.21487252657469971</c:v>
                </c:pt>
              </c:numCache>
            </c:numRef>
          </c:yVal>
          <c:smooth val="0"/>
          <c:extLst>
            <c:ext xmlns:c16="http://schemas.microsoft.com/office/drawing/2014/chart" uri="{C3380CC4-5D6E-409C-BE32-E72D297353CC}">
              <c16:uniqueId val="{00000001-4324-4F0F-95D6-909AEE520841}"/>
            </c:ext>
          </c:extLst>
        </c:ser>
        <c:dLbls>
          <c:showLegendKey val="0"/>
          <c:showVal val="0"/>
          <c:showCatName val="0"/>
          <c:showSerName val="0"/>
          <c:showPercent val="0"/>
          <c:showBubbleSize val="0"/>
        </c:dLbls>
        <c:axId val="1606733648"/>
        <c:axId val="1606734128"/>
      </c:scatterChart>
      <c:valAx>
        <c:axId val="16067336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6734128"/>
        <c:crosses val="autoZero"/>
        <c:crossBetween val="midCat"/>
      </c:valAx>
      <c:valAx>
        <c:axId val="1606734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673364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'durbin watson attempt'!$A$13:$A$156</c:f>
              <c:numCache>
                <c:formatCode>General</c:formatCode>
                <c:ptCount val="14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numCache>
            </c:numRef>
          </c:xVal>
          <c:yVal>
            <c:numRef>
              <c:f>'durbin watson attempt'!$C$13:$C$156</c:f>
              <c:numCache>
                <c:formatCode>General</c:formatCode>
                <c:ptCount val="144"/>
                <c:pt idx="0">
                  <c:v>45.8317307692311</c:v>
                </c:pt>
                <c:pt idx="1">
                  <c:v>58.581730769230909</c:v>
                </c:pt>
                <c:pt idx="2">
                  <c:v>37.415064102564173</c:v>
                </c:pt>
                <c:pt idx="3">
                  <c:v>37.498397435897544</c:v>
                </c:pt>
                <c:pt idx="4">
                  <c:v>24.748397435897488</c:v>
                </c:pt>
                <c:pt idx="5">
                  <c:v>-1.0849358974357983</c:v>
                </c:pt>
                <c:pt idx="6">
                  <c:v>-27.751602564102484</c:v>
                </c:pt>
                <c:pt idx="7">
                  <c:v>-27.501602564102313</c:v>
                </c:pt>
                <c:pt idx="8">
                  <c:v>9.1650641025641733</c:v>
                </c:pt>
                <c:pt idx="9">
                  <c:v>27.998397435897516</c:v>
                </c:pt>
                <c:pt idx="10">
                  <c:v>46.748397435897516</c:v>
                </c:pt>
                <c:pt idx="11">
                  <c:v>31.74839743589753</c:v>
                </c:pt>
                <c:pt idx="12">
                  <c:v>16.907779720280033</c:v>
                </c:pt>
                <c:pt idx="13">
                  <c:v>34.657779720279848</c:v>
                </c:pt>
                <c:pt idx="14">
                  <c:v>14.49111305361312</c:v>
                </c:pt>
                <c:pt idx="15">
                  <c:v>11.574446386946477</c:v>
                </c:pt>
                <c:pt idx="16">
                  <c:v>-3.1755536130535802</c:v>
                </c:pt>
                <c:pt idx="17">
                  <c:v>-19.008886946386866</c:v>
                </c:pt>
                <c:pt idx="18">
                  <c:v>-37.675553613053552</c:v>
                </c:pt>
                <c:pt idx="19">
                  <c:v>-37.425553613053381</c:v>
                </c:pt>
                <c:pt idx="20">
                  <c:v>-0.75888694638689458</c:v>
                </c:pt>
                <c:pt idx="21">
                  <c:v>10.074446386946448</c:v>
                </c:pt>
                <c:pt idx="22">
                  <c:v>24.824446386946448</c:v>
                </c:pt>
                <c:pt idx="23">
                  <c:v>21.824446386946477</c:v>
                </c:pt>
                <c:pt idx="24">
                  <c:v>14.983828671328979</c:v>
                </c:pt>
                <c:pt idx="25">
                  <c:v>26.73382867132878</c:v>
                </c:pt>
                <c:pt idx="26">
                  <c:v>19.567162004662066</c:v>
                </c:pt>
                <c:pt idx="27">
                  <c:v>7.6504953379954088</c:v>
                </c:pt>
                <c:pt idx="28">
                  <c:v>11.900495337995324</c:v>
                </c:pt>
                <c:pt idx="29">
                  <c:v>-21.932837995337906</c:v>
                </c:pt>
                <c:pt idx="30">
                  <c:v>-40.59950466200462</c:v>
                </c:pt>
                <c:pt idx="31">
                  <c:v>-40.349504662004449</c:v>
                </c:pt>
                <c:pt idx="32">
                  <c:v>-6.6828379953379624</c:v>
                </c:pt>
                <c:pt idx="33">
                  <c:v>7.1504953379953804</c:v>
                </c:pt>
                <c:pt idx="34">
                  <c:v>24.90049533799538</c:v>
                </c:pt>
                <c:pt idx="35">
                  <c:v>15.900495337995409</c:v>
                </c:pt>
                <c:pt idx="36">
                  <c:v>9.0598776223779396</c:v>
                </c:pt>
                <c:pt idx="37">
                  <c:v>24.809877622377712</c:v>
                </c:pt>
                <c:pt idx="38">
                  <c:v>2.6432109557109698</c:v>
                </c:pt>
                <c:pt idx="39">
                  <c:v>-6.2734557109556306</c:v>
                </c:pt>
                <c:pt idx="40">
                  <c:v>-9.0234557109557159</c:v>
                </c:pt>
                <c:pt idx="41">
                  <c:v>-13.856789044289002</c:v>
                </c:pt>
                <c:pt idx="42">
                  <c:v>-41.523455710955659</c:v>
                </c:pt>
                <c:pt idx="43">
                  <c:v>-29.273455710955488</c:v>
                </c:pt>
                <c:pt idx="44">
                  <c:v>-13.60678904428903</c:v>
                </c:pt>
                <c:pt idx="45">
                  <c:v>4.2265442890443126</c:v>
                </c:pt>
                <c:pt idx="46">
                  <c:v>18.976544289044341</c:v>
                </c:pt>
                <c:pt idx="47">
                  <c:v>11.976544289044341</c:v>
                </c:pt>
                <c:pt idx="48">
                  <c:v>2.1359265734268433</c:v>
                </c:pt>
                <c:pt idx="49">
                  <c:v>8.8859265734266728</c:v>
                </c:pt>
                <c:pt idx="50">
                  <c:v>13.71925990675993</c:v>
                </c:pt>
                <c:pt idx="51">
                  <c:v>15.802593240093273</c:v>
                </c:pt>
                <c:pt idx="52">
                  <c:v>5.0525932400931879</c:v>
                </c:pt>
                <c:pt idx="53">
                  <c:v>-20.78074009324007</c:v>
                </c:pt>
                <c:pt idx="54">
                  <c:v>-39.447406759906755</c:v>
                </c:pt>
                <c:pt idx="55">
                  <c:v>-31.197406759906585</c:v>
                </c:pt>
                <c:pt idx="56">
                  <c:v>-17.53074009324007</c:v>
                </c:pt>
                <c:pt idx="57">
                  <c:v>-7.6974067599067553</c:v>
                </c:pt>
                <c:pt idx="58">
                  <c:v>-4.9474067599067553</c:v>
                </c:pt>
                <c:pt idx="59">
                  <c:v>-12.947406759906698</c:v>
                </c:pt>
                <c:pt idx="60">
                  <c:v>-21.788024475524196</c:v>
                </c:pt>
                <c:pt idx="61">
                  <c:v>-31.038024475524423</c:v>
                </c:pt>
                <c:pt idx="62">
                  <c:v>-19.204691142191166</c:v>
                </c:pt>
                <c:pt idx="63">
                  <c:v>-24.121357808857766</c:v>
                </c:pt>
                <c:pt idx="64">
                  <c:v>-21.871357808857852</c:v>
                </c:pt>
                <c:pt idx="65">
                  <c:v>-31.704691142191109</c:v>
                </c:pt>
                <c:pt idx="66">
                  <c:v>-33.371357808857795</c:v>
                </c:pt>
                <c:pt idx="67">
                  <c:v>-42.121357808857624</c:v>
                </c:pt>
                <c:pt idx="68">
                  <c:v>-27.454691142191166</c:v>
                </c:pt>
                <c:pt idx="69">
                  <c:v>-21.621357808857795</c:v>
                </c:pt>
                <c:pt idx="70">
                  <c:v>-13.871357808857795</c:v>
                </c:pt>
                <c:pt idx="71">
                  <c:v>-16.871357808857795</c:v>
                </c:pt>
                <c:pt idx="72">
                  <c:v>-15.711975524475292</c:v>
                </c:pt>
                <c:pt idx="73">
                  <c:v>-17.961975524475463</c:v>
                </c:pt>
                <c:pt idx="74">
                  <c:v>-19.128642191142205</c:v>
                </c:pt>
                <c:pt idx="75">
                  <c:v>-14.045308857808891</c:v>
                </c:pt>
                <c:pt idx="76">
                  <c:v>-17.795308857808891</c:v>
                </c:pt>
                <c:pt idx="77">
                  <c:v>-12.628642191142148</c:v>
                </c:pt>
                <c:pt idx="78">
                  <c:v>-3.2953088578088909</c:v>
                </c:pt>
                <c:pt idx="79">
                  <c:v>-20.045308857808664</c:v>
                </c:pt>
                <c:pt idx="80">
                  <c:v>-6.3786421911422053</c:v>
                </c:pt>
                <c:pt idx="81">
                  <c:v>-8.5453088578088909</c:v>
                </c:pt>
                <c:pt idx="82">
                  <c:v>-11.795308857808891</c:v>
                </c:pt>
                <c:pt idx="83">
                  <c:v>0.20469114219116591</c:v>
                </c:pt>
                <c:pt idx="84">
                  <c:v>-5.6359265734263317</c:v>
                </c:pt>
                <c:pt idx="85">
                  <c:v>-5.8859265734265591</c:v>
                </c:pt>
                <c:pt idx="86">
                  <c:v>-1.0525932400932447</c:v>
                </c:pt>
                <c:pt idx="87">
                  <c:v>-1.9692599067599303</c:v>
                </c:pt>
                <c:pt idx="88">
                  <c:v>-1.7192599067599872</c:v>
                </c:pt>
                <c:pt idx="89">
                  <c:v>14.447406759906698</c:v>
                </c:pt>
                <c:pt idx="90">
                  <c:v>13.78074009324007</c:v>
                </c:pt>
                <c:pt idx="91">
                  <c:v>6.0307400932402402</c:v>
                </c:pt>
                <c:pt idx="92">
                  <c:v>4.6974067599066984</c:v>
                </c:pt>
                <c:pt idx="93">
                  <c:v>-8.4692599067599303</c:v>
                </c:pt>
                <c:pt idx="94">
                  <c:v>-9.7192599067599303</c:v>
                </c:pt>
                <c:pt idx="95">
                  <c:v>-3.7192599067599303</c:v>
                </c:pt>
                <c:pt idx="96">
                  <c:v>-6.5598776223773712</c:v>
                </c:pt>
                <c:pt idx="97">
                  <c:v>-13.809877622377599</c:v>
                </c:pt>
                <c:pt idx="98">
                  <c:v>6.023455710955659</c:v>
                </c:pt>
                <c:pt idx="99">
                  <c:v>1.1067890442890302</c:v>
                </c:pt>
                <c:pt idx="100">
                  <c:v>3.3567890442889734</c:v>
                </c:pt>
                <c:pt idx="101">
                  <c:v>30.523455710955659</c:v>
                </c:pt>
                <c:pt idx="102">
                  <c:v>33.85678904428903</c:v>
                </c:pt>
                <c:pt idx="103">
                  <c:v>36.106789044289201</c:v>
                </c:pt>
                <c:pt idx="104">
                  <c:v>21.773455710955659</c:v>
                </c:pt>
                <c:pt idx="105">
                  <c:v>0.6067890442889734</c:v>
                </c:pt>
                <c:pt idx="106">
                  <c:v>-7.6432109557109698</c:v>
                </c:pt>
                <c:pt idx="107">
                  <c:v>-5.6432109557109698</c:v>
                </c:pt>
                <c:pt idx="108">
                  <c:v>-13.483828671328467</c:v>
                </c:pt>
                <c:pt idx="109">
                  <c:v>-28.733828671328638</c:v>
                </c:pt>
                <c:pt idx="110">
                  <c:v>-19.90049533799538</c:v>
                </c:pt>
                <c:pt idx="111">
                  <c:v>-30.817162004662009</c:v>
                </c:pt>
                <c:pt idx="112">
                  <c:v>-20.567162004662066</c:v>
                </c:pt>
                <c:pt idx="113">
                  <c:v>11.59950466200462</c:v>
                </c:pt>
                <c:pt idx="114">
                  <c:v>27.932837995337934</c:v>
                </c:pt>
                <c:pt idx="115">
                  <c:v>42.182837995338105</c:v>
                </c:pt>
                <c:pt idx="116">
                  <c:v>-10.15049533799538</c:v>
                </c:pt>
                <c:pt idx="117">
                  <c:v>-19.317162004662066</c:v>
                </c:pt>
                <c:pt idx="118">
                  <c:v>-34.567162004662066</c:v>
                </c:pt>
                <c:pt idx="119">
                  <c:v>-36.567162004662009</c:v>
                </c:pt>
                <c:pt idx="120">
                  <c:v>-25.407779720279507</c:v>
                </c:pt>
                <c:pt idx="121">
                  <c:v>-36.657779720279734</c:v>
                </c:pt>
                <c:pt idx="122">
                  <c:v>-7.8244463869464198</c:v>
                </c:pt>
                <c:pt idx="123">
                  <c:v>-14.741113053613049</c:v>
                </c:pt>
                <c:pt idx="124">
                  <c:v>4.5088869463868377</c:v>
                </c:pt>
                <c:pt idx="125">
                  <c:v>16.67555361305358</c:v>
                </c:pt>
                <c:pt idx="126">
                  <c:v>53.008886946386895</c:v>
                </c:pt>
                <c:pt idx="127">
                  <c:v>64.258886946387065</c:v>
                </c:pt>
                <c:pt idx="128">
                  <c:v>16.925553613053523</c:v>
                </c:pt>
                <c:pt idx="129">
                  <c:v>-3.2411130536131054</c:v>
                </c:pt>
                <c:pt idx="130">
                  <c:v>-14.491113053613105</c:v>
                </c:pt>
                <c:pt idx="131">
                  <c:v>-0.49111305361310542</c:v>
                </c:pt>
                <c:pt idx="132">
                  <c:v>-0.33173076923060307</c:v>
                </c:pt>
                <c:pt idx="133">
                  <c:v>-19.581730769230774</c:v>
                </c:pt>
                <c:pt idx="134">
                  <c:v>-26.748397435897516</c:v>
                </c:pt>
                <c:pt idx="135">
                  <c:v>18.334935897435798</c:v>
                </c:pt>
                <c:pt idx="136">
                  <c:v>24.584935897435798</c:v>
                </c:pt>
                <c:pt idx="137">
                  <c:v>47.751602564102541</c:v>
                </c:pt>
                <c:pt idx="138">
                  <c:v>95.084935897435798</c:v>
                </c:pt>
                <c:pt idx="139">
                  <c:v>79.334935897436026</c:v>
                </c:pt>
                <c:pt idx="140">
                  <c:v>30.001602564102484</c:v>
                </c:pt>
                <c:pt idx="141">
                  <c:v>18.834935897435798</c:v>
                </c:pt>
                <c:pt idx="142">
                  <c:v>-18.415064102564202</c:v>
                </c:pt>
                <c:pt idx="143">
                  <c:v>-5.4150641025641448</c:v>
                </c:pt>
              </c:numCache>
            </c:numRef>
          </c:yVal>
          <c:smooth val="1"/>
          <c:extLst>
            <c:ext xmlns:c16="http://schemas.microsoft.com/office/drawing/2014/chart" uri="{C3380CC4-5D6E-409C-BE32-E72D297353CC}">
              <c16:uniqueId val="{00000000-6793-4591-A8B7-93C2DC133932}"/>
            </c:ext>
          </c:extLst>
        </c:ser>
        <c:dLbls>
          <c:showLegendKey val="0"/>
          <c:showVal val="0"/>
          <c:showCatName val="0"/>
          <c:showSerName val="0"/>
          <c:showPercent val="0"/>
          <c:showBubbleSize val="0"/>
        </c:dLbls>
        <c:axId val="1234748496"/>
        <c:axId val="218655424"/>
      </c:scatterChart>
      <c:valAx>
        <c:axId val="12347484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index</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8655424"/>
        <c:crosses val="autoZero"/>
        <c:crossBetween val="midCat"/>
      </c:valAx>
      <c:valAx>
        <c:axId val="2186554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residual</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474849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Index  Residual Plot</a:t>
            </a:r>
          </a:p>
        </c:rich>
      </c:tx>
      <c:overlay val="0"/>
    </c:title>
    <c:autoTitleDeleted val="0"/>
    <c:plotArea>
      <c:layout/>
      <c:scatterChart>
        <c:scatterStyle val="lineMarker"/>
        <c:varyColors val="0"/>
        <c:ser>
          <c:idx val="0"/>
          <c:order val="0"/>
          <c:spPr>
            <a:ln w="19050">
              <a:noFill/>
            </a:ln>
          </c:spPr>
          <c:xVal>
            <c:numRef>
              <c:f>'nonlinear trend adressed'!$A$2:$A$145</c:f>
              <c:numCache>
                <c:formatCode>General</c:formatCode>
                <c:ptCount val="14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numCache>
            </c:numRef>
          </c:xVal>
          <c:yVal>
            <c:numRef>
              <c:f>'nonlinear trend adressed'!$R$38:$R$181</c:f>
              <c:numCache>
                <c:formatCode>General</c:formatCode>
                <c:ptCount val="144"/>
                <c:pt idx="0">
                  <c:v>21.809520958084249</c:v>
                </c:pt>
                <c:pt idx="1">
                  <c:v>35.501568401658602</c:v>
                </c:pt>
                <c:pt idx="2">
                  <c:v>15.276949178566241</c:v>
                </c:pt>
                <c:pt idx="3">
                  <c:v>16.302329955473922</c:v>
                </c:pt>
                <c:pt idx="4">
                  <c:v>4.494377399048318</c:v>
                </c:pt>
                <c:pt idx="5">
                  <c:v>-20.396908490710615</c:v>
                </c:pt>
                <c:pt idx="6">
                  <c:v>-46.121527713802891</c:v>
                </c:pt>
                <c:pt idx="7">
                  <c:v>-44.92948027022851</c:v>
                </c:pt>
                <c:pt idx="8">
                  <c:v>-7.3207661599874996</c:v>
                </c:pt>
                <c:pt idx="9">
                  <c:v>12.454614616920239</c:v>
                </c:pt>
                <c:pt idx="10">
                  <c:v>32.146662060494634</c:v>
                </c:pt>
                <c:pt idx="11">
                  <c:v>18.088709504069001</c:v>
                </c:pt>
                <c:pt idx="12">
                  <c:v>4.1044985553372442</c:v>
                </c:pt>
                <c:pt idx="13">
                  <c:v>22.625264645534429</c:v>
                </c:pt>
                <c:pt idx="14">
                  <c:v>3.2293640690648999</c:v>
                </c:pt>
                <c:pt idx="15">
                  <c:v>1.0834634925954276</c:v>
                </c:pt>
                <c:pt idx="16">
                  <c:v>-12.895770417207359</c:v>
                </c:pt>
                <c:pt idx="17">
                  <c:v>-27.958337660343432</c:v>
                </c:pt>
                <c:pt idx="18">
                  <c:v>-45.854238236812876</c:v>
                </c:pt>
                <c:pt idx="19">
                  <c:v>-44.833472146615662</c:v>
                </c:pt>
                <c:pt idx="20">
                  <c:v>-7.3960393897517918</c:v>
                </c:pt>
                <c:pt idx="21">
                  <c:v>4.2080600337787928</c:v>
                </c:pt>
                <c:pt idx="22">
                  <c:v>19.728826123976006</c:v>
                </c:pt>
                <c:pt idx="23">
                  <c:v>17.499592214173191</c:v>
                </c:pt>
                <c:pt idx="24">
                  <c:v>11.34409991206428</c:v>
                </c:pt>
                <c:pt idx="25">
                  <c:v>23.693584648884297</c:v>
                </c:pt>
                <c:pt idx="26">
                  <c:v>17.126402719037628</c:v>
                </c:pt>
                <c:pt idx="27">
                  <c:v>5.8092207891909595</c:v>
                </c:pt>
                <c:pt idx="28">
                  <c:v>10.658705526011033</c:v>
                </c:pt>
                <c:pt idx="29">
                  <c:v>-22.575143070502207</c:v>
                </c:pt>
                <c:pt idx="30">
                  <c:v>-40.642325000348819</c:v>
                </c:pt>
                <c:pt idx="31">
                  <c:v>-39.792840263528745</c:v>
                </c:pt>
                <c:pt idx="32">
                  <c:v>-5.5266888600420714</c:v>
                </c:pt>
                <c:pt idx="33">
                  <c:v>8.9061292101113736</c:v>
                </c:pt>
                <c:pt idx="34">
                  <c:v>27.255613946931405</c:v>
                </c:pt>
                <c:pt idx="35">
                  <c:v>18.855098683751493</c:v>
                </c:pt>
                <c:pt idx="36">
                  <c:v>12.528325028265385</c:v>
                </c:pt>
                <c:pt idx="37">
                  <c:v>28.706528411708291</c:v>
                </c:pt>
                <c:pt idx="38">
                  <c:v>6.9680651284843975</c:v>
                </c:pt>
                <c:pt idx="39">
                  <c:v>-1.5203981547393823</c:v>
                </c:pt>
                <c:pt idx="40">
                  <c:v>-3.8421947712964766</c:v>
                </c:pt>
                <c:pt idx="41">
                  <c:v>-8.2473247211868852</c:v>
                </c:pt>
                <c:pt idx="42">
                  <c:v>-35.485788004410665</c:v>
                </c:pt>
                <c:pt idx="43">
                  <c:v>-22.807584620967759</c:v>
                </c:pt>
                <c:pt idx="44">
                  <c:v>-6.7127145708582532</c:v>
                </c:pt>
                <c:pt idx="45">
                  <c:v>11.548822145918024</c:v>
                </c:pt>
                <c:pt idx="46">
                  <c:v>26.727025529360901</c:v>
                </c:pt>
                <c:pt idx="47">
                  <c:v>20.155228912803807</c:v>
                </c:pt>
                <c:pt idx="48">
                  <c:v>10.65717390394056</c:v>
                </c:pt>
                <c:pt idx="49">
                  <c:v>17.664095934006269</c:v>
                </c:pt>
                <c:pt idx="50">
                  <c:v>22.754351297405265</c:v>
                </c:pt>
                <c:pt idx="51">
                  <c:v>25.094606660804288</c:v>
                </c:pt>
                <c:pt idx="52">
                  <c:v>14.601528690870055</c:v>
                </c:pt>
                <c:pt idx="53">
                  <c:v>-10.97488261239755</c:v>
                </c:pt>
                <c:pt idx="54">
                  <c:v>-29.38462724899847</c:v>
                </c:pt>
                <c:pt idx="55">
                  <c:v>-20.877705218932761</c:v>
                </c:pt>
                <c:pt idx="56">
                  <c:v>-6.9541165222003656</c:v>
                </c:pt>
                <c:pt idx="57">
                  <c:v>3.1361388411987434</c:v>
                </c:pt>
                <c:pt idx="58">
                  <c:v>6.1430608712644812</c:v>
                </c:pt>
                <c:pt idx="59">
                  <c:v>-1.6000170986698095</c:v>
                </c:pt>
                <c:pt idx="60">
                  <c:v>-10.269353460910196</c:v>
                </c:pt>
                <c:pt idx="61">
                  <c:v>-19.433712784221655</c:v>
                </c:pt>
                <c:pt idx="62">
                  <c:v>-7.5147387741998273</c:v>
                </c:pt>
                <c:pt idx="63">
                  <c:v>-12.345764764177972</c:v>
                </c:pt>
                <c:pt idx="64">
                  <c:v>-10.010124087489373</c:v>
                </c:pt>
                <c:pt idx="65">
                  <c:v>-19.757816744134118</c:v>
                </c:pt>
                <c:pt idx="66">
                  <c:v>-21.338842734112177</c:v>
                </c:pt>
                <c:pt idx="67">
                  <c:v>-30.003202057423664</c:v>
                </c:pt>
                <c:pt idx="68">
                  <c:v>-15.250894714068409</c:v>
                </c:pt>
                <c:pt idx="69">
                  <c:v>-9.3319207040464676</c:v>
                </c:pt>
                <c:pt idx="70">
                  <c:v>-1.4962800273578978</c:v>
                </c:pt>
                <c:pt idx="71">
                  <c:v>-4.410639350669328</c:v>
                </c:pt>
                <c:pt idx="72">
                  <c:v>-3.2512570662868825</c:v>
                </c:pt>
                <c:pt idx="73">
                  <c:v>-5.5868977429754807</c:v>
                </c:pt>
                <c:pt idx="74">
                  <c:v>-6.8392050863308782</c:v>
                </c:pt>
                <c:pt idx="75">
                  <c:v>-1.8415124296861336</c:v>
                </c:pt>
                <c:pt idx="76">
                  <c:v>-5.6771531063747034</c:v>
                </c:pt>
                <c:pt idx="77">
                  <c:v>-0.59612711639658755</c:v>
                </c:pt>
                <c:pt idx="78">
                  <c:v>8.651565540248157</c:v>
                </c:pt>
                <c:pt idx="79">
                  <c:v>-8.1840751364404696</c:v>
                </c:pt>
                <c:pt idx="80">
                  <c:v>5.3969508535375894</c:v>
                </c:pt>
                <c:pt idx="81">
                  <c:v>3.1446435101823909</c:v>
                </c:pt>
                <c:pt idx="82">
                  <c:v>-0.19099716650623577</c:v>
                </c:pt>
                <c:pt idx="83">
                  <c:v>11.723362156805194</c:v>
                </c:pt>
                <c:pt idx="84">
                  <c:v>5.7114630878104435</c:v>
                </c:pt>
                <c:pt idx="85">
                  <c:v>5.2045410577446773</c:v>
                </c:pt>
                <c:pt idx="86">
                  <c:v>9.7809523610121687</c:v>
                </c:pt>
                <c:pt idx="87">
                  <c:v>8.6073636642797737</c:v>
                </c:pt>
                <c:pt idx="88">
                  <c:v>8.6004416342140075</c:v>
                </c:pt>
                <c:pt idx="89">
                  <c:v>24.510186270814984</c:v>
                </c:pt>
                <c:pt idx="90">
                  <c:v>23.586597574082532</c:v>
                </c:pt>
                <c:pt idx="91">
                  <c:v>15.579675544016823</c:v>
                </c:pt>
                <c:pt idx="92">
                  <c:v>13.989420180617685</c:v>
                </c:pt>
                <c:pt idx="93">
                  <c:v>0.56583148388529025</c:v>
                </c:pt>
                <c:pt idx="94">
                  <c:v>-0.94109054618047594</c:v>
                </c:pt>
                <c:pt idx="95">
                  <c:v>4.8019874237537579</c:v>
                </c:pt>
                <c:pt idx="96">
                  <c:v>1.6188070013818674</c:v>
                </c:pt>
                <c:pt idx="97">
                  <c:v>-6.0593963820610384</c:v>
                </c:pt>
                <c:pt idx="98">
                  <c:v>13.345733567829257</c:v>
                </c:pt>
                <c:pt idx="99">
                  <c:v>8.0008635177196652</c:v>
                </c:pt>
                <c:pt idx="100">
                  <c:v>9.8226601342767594</c:v>
                </c:pt>
                <c:pt idx="101">
                  <c:v>36.561123417500596</c:v>
                </c:pt>
                <c:pt idx="102">
                  <c:v>39.466253367391005</c:v>
                </c:pt>
                <c:pt idx="103">
                  <c:v>41.288049983948099</c:v>
                </c:pt>
                <c:pt idx="104">
                  <c:v>26.526513267171822</c:v>
                </c:pt>
                <c:pt idx="105">
                  <c:v>4.9316432170622875</c:v>
                </c:pt>
                <c:pt idx="106">
                  <c:v>-3.7465601663806183</c:v>
                </c:pt>
                <c:pt idx="107">
                  <c:v>-2.174763549823524</c:v>
                </c:pt>
                <c:pt idx="108">
                  <c:v>-10.529225325572611</c:v>
                </c:pt>
                <c:pt idx="109">
                  <c:v>-26.378710062392713</c:v>
                </c:pt>
                <c:pt idx="110">
                  <c:v>-18.144861465879558</c:v>
                </c:pt>
                <c:pt idx="111">
                  <c:v>-29.661012869366289</c:v>
                </c:pt>
                <c:pt idx="112">
                  <c:v>-20.010497606186334</c:v>
                </c:pt>
                <c:pt idx="113">
                  <c:v>11.556684323660249</c:v>
                </c:pt>
                <c:pt idx="114">
                  <c:v>27.290532920173519</c:v>
                </c:pt>
                <c:pt idx="115">
                  <c:v>40.941048183353473</c:v>
                </c:pt>
                <c:pt idx="116">
                  <c:v>-11.991769886799943</c:v>
                </c:pt>
                <c:pt idx="117">
                  <c:v>-21.757921290286674</c:v>
                </c:pt>
                <c:pt idx="118">
                  <c:v>-37.607406027106776</c:v>
                </c:pt>
                <c:pt idx="119">
                  <c:v>-40.206890763926822</c:v>
                </c:pt>
                <c:pt idx="120">
                  <c:v>-29.732633893053048</c:v>
                </c:pt>
                <c:pt idx="121">
                  <c:v>-41.75339998325029</c:v>
                </c:pt>
                <c:pt idx="122">
                  <c:v>-13.690832740114331</c:v>
                </c:pt>
                <c:pt idx="123">
                  <c:v>-21.378265496978202</c:v>
                </c:pt>
                <c:pt idx="124">
                  <c:v>-2.8990315871754433</c:v>
                </c:pt>
                <c:pt idx="125">
                  <c:v>8.4968689892940006</c:v>
                </c:pt>
                <c:pt idx="126">
                  <c:v>44.059436232430073</c:v>
                </c:pt>
                <c:pt idx="127">
                  <c:v>54.538670142232945</c:v>
                </c:pt>
                <c:pt idx="128">
                  <c:v>6.4345707187023322</c:v>
                </c:pt>
                <c:pt idx="129">
                  <c:v>-14.502862038161538</c:v>
                </c:pt>
                <c:pt idx="130">
                  <c:v>-26.523628128358837</c:v>
                </c:pt>
                <c:pt idx="131">
                  <c:v>-13.294394218556022</c:v>
                </c:pt>
                <c:pt idx="132">
                  <c:v>-13.991418701059388</c:v>
                </c:pt>
                <c:pt idx="133">
                  <c:v>-34.183466144633883</c:v>
                </c:pt>
                <c:pt idx="134">
                  <c:v>-42.292180254875007</c:v>
                </c:pt>
                <c:pt idx="135">
                  <c:v>1.8491056348839265</c:v>
                </c:pt>
                <c:pt idx="136">
                  <c:v>7.1570581913095452</c:v>
                </c:pt>
                <c:pt idx="137">
                  <c:v>29.38167741440185</c:v>
                </c:pt>
                <c:pt idx="138">
                  <c:v>75.772963304160839</c:v>
                </c:pt>
                <c:pt idx="139">
                  <c:v>59.080915860586401</c:v>
                </c:pt>
                <c:pt idx="140">
                  <c:v>8.8055350836787056</c:v>
                </c:pt>
                <c:pt idx="141">
                  <c:v>-3.3031790265623613</c:v>
                </c:pt>
                <c:pt idx="142">
                  <c:v>-41.495226470136799</c:v>
                </c:pt>
                <c:pt idx="143">
                  <c:v>-29.437273913711181</c:v>
                </c:pt>
              </c:numCache>
            </c:numRef>
          </c:yVal>
          <c:smooth val="0"/>
          <c:extLst>
            <c:ext xmlns:c16="http://schemas.microsoft.com/office/drawing/2014/chart" uri="{C3380CC4-5D6E-409C-BE32-E72D297353CC}">
              <c16:uniqueId val="{00000001-8C58-4BA5-9E02-90F042D3764B}"/>
            </c:ext>
          </c:extLst>
        </c:ser>
        <c:dLbls>
          <c:showLegendKey val="0"/>
          <c:showVal val="0"/>
          <c:showCatName val="0"/>
          <c:showSerName val="0"/>
          <c:showPercent val="0"/>
          <c:showBubbleSize val="0"/>
        </c:dLbls>
        <c:axId val="1095852560"/>
        <c:axId val="1095854960"/>
      </c:scatterChart>
      <c:valAx>
        <c:axId val="1095852560"/>
        <c:scaling>
          <c:orientation val="minMax"/>
        </c:scaling>
        <c:delete val="0"/>
        <c:axPos val="b"/>
        <c:title>
          <c:tx>
            <c:rich>
              <a:bodyPr/>
              <a:lstStyle/>
              <a:p>
                <a:pPr>
                  <a:defRPr/>
                </a:pPr>
                <a:r>
                  <a:rPr lang="en-US"/>
                  <a:t>Index</a:t>
                </a:r>
              </a:p>
            </c:rich>
          </c:tx>
          <c:overlay val="0"/>
        </c:title>
        <c:numFmt formatCode="General" sourceLinked="1"/>
        <c:majorTickMark val="out"/>
        <c:minorTickMark val="none"/>
        <c:tickLblPos val="nextTo"/>
        <c:crossAx val="1095854960"/>
        <c:crosses val="autoZero"/>
        <c:crossBetween val="midCat"/>
      </c:valAx>
      <c:valAx>
        <c:axId val="1095854960"/>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095852560"/>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Index Squared  Residual Plot</a:t>
            </a:r>
          </a:p>
        </c:rich>
      </c:tx>
      <c:layout>
        <c:manualLayout>
          <c:xMode val="edge"/>
          <c:yMode val="edge"/>
          <c:x val="0.12473069772528432"/>
          <c:y val="1.9801980198019802E-2"/>
        </c:manualLayout>
      </c:layout>
      <c:overlay val="0"/>
    </c:title>
    <c:autoTitleDeleted val="0"/>
    <c:plotArea>
      <c:layout/>
      <c:scatterChart>
        <c:scatterStyle val="lineMarker"/>
        <c:varyColors val="0"/>
        <c:ser>
          <c:idx val="0"/>
          <c:order val="0"/>
          <c:spPr>
            <a:ln w="19050">
              <a:noFill/>
            </a:ln>
          </c:spPr>
          <c:xVal>
            <c:numRef>
              <c:f>'nonlinear trend adressed'!$B$2:$B$145</c:f>
              <c:numCache>
                <c:formatCode>General</c:formatCode>
                <c:ptCount val="144"/>
                <c:pt idx="0">
                  <c:v>1</c:v>
                </c:pt>
                <c:pt idx="1">
                  <c:v>4</c:v>
                </c:pt>
                <c:pt idx="2">
                  <c:v>9</c:v>
                </c:pt>
                <c:pt idx="3">
                  <c:v>16</c:v>
                </c:pt>
                <c:pt idx="4">
                  <c:v>25</c:v>
                </c:pt>
                <c:pt idx="5">
                  <c:v>36</c:v>
                </c:pt>
                <c:pt idx="6">
                  <c:v>49</c:v>
                </c:pt>
                <c:pt idx="7">
                  <c:v>64</c:v>
                </c:pt>
                <c:pt idx="8">
                  <c:v>81</c:v>
                </c:pt>
                <c:pt idx="9">
                  <c:v>100</c:v>
                </c:pt>
                <c:pt idx="10">
                  <c:v>121</c:v>
                </c:pt>
                <c:pt idx="11">
                  <c:v>144</c:v>
                </c:pt>
                <c:pt idx="12">
                  <c:v>169</c:v>
                </c:pt>
                <c:pt idx="13">
                  <c:v>196</c:v>
                </c:pt>
                <c:pt idx="14">
                  <c:v>225</c:v>
                </c:pt>
                <c:pt idx="15">
                  <c:v>256</c:v>
                </c:pt>
                <c:pt idx="16">
                  <c:v>289</c:v>
                </c:pt>
                <c:pt idx="17">
                  <c:v>324</c:v>
                </c:pt>
                <c:pt idx="18">
                  <c:v>361</c:v>
                </c:pt>
                <c:pt idx="19">
                  <c:v>400</c:v>
                </c:pt>
                <c:pt idx="20">
                  <c:v>441</c:v>
                </c:pt>
                <c:pt idx="21">
                  <c:v>484</c:v>
                </c:pt>
                <c:pt idx="22">
                  <c:v>529</c:v>
                </c:pt>
                <c:pt idx="23">
                  <c:v>576</c:v>
                </c:pt>
                <c:pt idx="24">
                  <c:v>625</c:v>
                </c:pt>
                <c:pt idx="25">
                  <c:v>676</c:v>
                </c:pt>
                <c:pt idx="26">
                  <c:v>729</c:v>
                </c:pt>
                <c:pt idx="27">
                  <c:v>784</c:v>
                </c:pt>
                <c:pt idx="28">
                  <c:v>841</c:v>
                </c:pt>
                <c:pt idx="29">
                  <c:v>900</c:v>
                </c:pt>
                <c:pt idx="30">
                  <c:v>961</c:v>
                </c:pt>
                <c:pt idx="31">
                  <c:v>1024</c:v>
                </c:pt>
                <c:pt idx="32">
                  <c:v>1089</c:v>
                </c:pt>
                <c:pt idx="33">
                  <c:v>1156</c:v>
                </c:pt>
                <c:pt idx="34">
                  <c:v>1225</c:v>
                </c:pt>
                <c:pt idx="35">
                  <c:v>1296</c:v>
                </c:pt>
                <c:pt idx="36">
                  <c:v>1369</c:v>
                </c:pt>
                <c:pt idx="37">
                  <c:v>1444</c:v>
                </c:pt>
                <c:pt idx="38">
                  <c:v>1521</c:v>
                </c:pt>
                <c:pt idx="39">
                  <c:v>1600</c:v>
                </c:pt>
                <c:pt idx="40">
                  <c:v>1681</c:v>
                </c:pt>
                <c:pt idx="41">
                  <c:v>1764</c:v>
                </c:pt>
                <c:pt idx="42">
                  <c:v>1849</c:v>
                </c:pt>
                <c:pt idx="43">
                  <c:v>1936</c:v>
                </c:pt>
                <c:pt idx="44">
                  <c:v>2025</c:v>
                </c:pt>
                <c:pt idx="45">
                  <c:v>2116</c:v>
                </c:pt>
                <c:pt idx="46">
                  <c:v>2209</c:v>
                </c:pt>
                <c:pt idx="47">
                  <c:v>2304</c:v>
                </c:pt>
                <c:pt idx="48">
                  <c:v>2401</c:v>
                </c:pt>
                <c:pt idx="49">
                  <c:v>2500</c:v>
                </c:pt>
                <c:pt idx="50">
                  <c:v>2601</c:v>
                </c:pt>
                <c:pt idx="51">
                  <c:v>2704</c:v>
                </c:pt>
                <c:pt idx="52">
                  <c:v>2809</c:v>
                </c:pt>
                <c:pt idx="53">
                  <c:v>2916</c:v>
                </c:pt>
                <c:pt idx="54">
                  <c:v>3025</c:v>
                </c:pt>
                <c:pt idx="55">
                  <c:v>3136</c:v>
                </c:pt>
                <c:pt idx="56">
                  <c:v>3249</c:v>
                </c:pt>
                <c:pt idx="57">
                  <c:v>3364</c:v>
                </c:pt>
                <c:pt idx="58">
                  <c:v>3481</c:v>
                </c:pt>
                <c:pt idx="59">
                  <c:v>3600</c:v>
                </c:pt>
                <c:pt idx="60">
                  <c:v>3721</c:v>
                </c:pt>
                <c:pt idx="61">
                  <c:v>3844</c:v>
                </c:pt>
                <c:pt idx="62">
                  <c:v>3969</c:v>
                </c:pt>
                <c:pt idx="63">
                  <c:v>4096</c:v>
                </c:pt>
                <c:pt idx="64">
                  <c:v>4225</c:v>
                </c:pt>
                <c:pt idx="65">
                  <c:v>4356</c:v>
                </c:pt>
                <c:pt idx="66">
                  <c:v>4489</c:v>
                </c:pt>
                <c:pt idx="67">
                  <c:v>4624</c:v>
                </c:pt>
                <c:pt idx="68">
                  <c:v>4761</c:v>
                </c:pt>
                <c:pt idx="69">
                  <c:v>4900</c:v>
                </c:pt>
                <c:pt idx="70">
                  <c:v>5041</c:v>
                </c:pt>
                <c:pt idx="71">
                  <c:v>5184</c:v>
                </c:pt>
                <c:pt idx="72">
                  <c:v>5329</c:v>
                </c:pt>
                <c:pt idx="73">
                  <c:v>5476</c:v>
                </c:pt>
                <c:pt idx="74">
                  <c:v>5625</c:v>
                </c:pt>
                <c:pt idx="75">
                  <c:v>5776</c:v>
                </c:pt>
                <c:pt idx="76">
                  <c:v>5929</c:v>
                </c:pt>
                <c:pt idx="77">
                  <c:v>6084</c:v>
                </c:pt>
                <c:pt idx="78">
                  <c:v>6241</c:v>
                </c:pt>
                <c:pt idx="79">
                  <c:v>6400</c:v>
                </c:pt>
                <c:pt idx="80">
                  <c:v>6561</c:v>
                </c:pt>
                <c:pt idx="81">
                  <c:v>6724</c:v>
                </c:pt>
                <c:pt idx="82">
                  <c:v>6889</c:v>
                </c:pt>
                <c:pt idx="83">
                  <c:v>7056</c:v>
                </c:pt>
                <c:pt idx="84">
                  <c:v>7225</c:v>
                </c:pt>
                <c:pt idx="85">
                  <c:v>7396</c:v>
                </c:pt>
                <c:pt idx="86">
                  <c:v>7569</c:v>
                </c:pt>
                <c:pt idx="87">
                  <c:v>7744</c:v>
                </c:pt>
                <c:pt idx="88">
                  <c:v>7921</c:v>
                </c:pt>
                <c:pt idx="89">
                  <c:v>8100</c:v>
                </c:pt>
                <c:pt idx="90">
                  <c:v>8281</c:v>
                </c:pt>
                <c:pt idx="91">
                  <c:v>8464</c:v>
                </c:pt>
                <c:pt idx="92">
                  <c:v>8649</c:v>
                </c:pt>
                <c:pt idx="93">
                  <c:v>8836</c:v>
                </c:pt>
                <c:pt idx="94">
                  <c:v>9025</c:v>
                </c:pt>
                <c:pt idx="95">
                  <c:v>9216</c:v>
                </c:pt>
                <c:pt idx="96">
                  <c:v>9409</c:v>
                </c:pt>
                <c:pt idx="97">
                  <c:v>9604</c:v>
                </c:pt>
                <c:pt idx="98">
                  <c:v>9801</c:v>
                </c:pt>
                <c:pt idx="99">
                  <c:v>10000</c:v>
                </c:pt>
                <c:pt idx="100">
                  <c:v>10201</c:v>
                </c:pt>
                <c:pt idx="101">
                  <c:v>10404</c:v>
                </c:pt>
                <c:pt idx="102">
                  <c:v>10609</c:v>
                </c:pt>
                <c:pt idx="103">
                  <c:v>10816</c:v>
                </c:pt>
                <c:pt idx="104">
                  <c:v>11025</c:v>
                </c:pt>
                <c:pt idx="105">
                  <c:v>11236</c:v>
                </c:pt>
                <c:pt idx="106">
                  <c:v>11449</c:v>
                </c:pt>
                <c:pt idx="107">
                  <c:v>11664</c:v>
                </c:pt>
                <c:pt idx="108">
                  <c:v>11881</c:v>
                </c:pt>
                <c:pt idx="109">
                  <c:v>12100</c:v>
                </c:pt>
                <c:pt idx="110">
                  <c:v>12321</c:v>
                </c:pt>
                <c:pt idx="111">
                  <c:v>12544</c:v>
                </c:pt>
                <c:pt idx="112">
                  <c:v>12769</c:v>
                </c:pt>
                <c:pt idx="113">
                  <c:v>12996</c:v>
                </c:pt>
                <c:pt idx="114">
                  <c:v>13225</c:v>
                </c:pt>
                <c:pt idx="115">
                  <c:v>13456</c:v>
                </c:pt>
                <c:pt idx="116">
                  <c:v>13689</c:v>
                </c:pt>
                <c:pt idx="117">
                  <c:v>13924</c:v>
                </c:pt>
                <c:pt idx="118">
                  <c:v>14161</c:v>
                </c:pt>
                <c:pt idx="119">
                  <c:v>14400</c:v>
                </c:pt>
                <c:pt idx="120">
                  <c:v>14641</c:v>
                </c:pt>
                <c:pt idx="121">
                  <c:v>14884</c:v>
                </c:pt>
                <c:pt idx="122">
                  <c:v>15129</c:v>
                </c:pt>
                <c:pt idx="123">
                  <c:v>15376</c:v>
                </c:pt>
                <c:pt idx="124">
                  <c:v>15625</c:v>
                </c:pt>
                <c:pt idx="125">
                  <c:v>15876</c:v>
                </c:pt>
                <c:pt idx="126">
                  <c:v>16129</c:v>
                </c:pt>
                <c:pt idx="127">
                  <c:v>16384</c:v>
                </c:pt>
                <c:pt idx="128">
                  <c:v>16641</c:v>
                </c:pt>
                <c:pt idx="129">
                  <c:v>16900</c:v>
                </c:pt>
                <c:pt idx="130">
                  <c:v>17161</c:v>
                </c:pt>
                <c:pt idx="131">
                  <c:v>17424</c:v>
                </c:pt>
                <c:pt idx="132">
                  <c:v>17689</c:v>
                </c:pt>
                <c:pt idx="133">
                  <c:v>17956</c:v>
                </c:pt>
                <c:pt idx="134">
                  <c:v>18225</c:v>
                </c:pt>
                <c:pt idx="135">
                  <c:v>18496</c:v>
                </c:pt>
                <c:pt idx="136">
                  <c:v>18769</c:v>
                </c:pt>
                <c:pt idx="137">
                  <c:v>19044</c:v>
                </c:pt>
                <c:pt idx="138">
                  <c:v>19321</c:v>
                </c:pt>
                <c:pt idx="139">
                  <c:v>19600</c:v>
                </c:pt>
                <c:pt idx="140">
                  <c:v>19881</c:v>
                </c:pt>
                <c:pt idx="141">
                  <c:v>20164</c:v>
                </c:pt>
                <c:pt idx="142">
                  <c:v>20449</c:v>
                </c:pt>
                <c:pt idx="143">
                  <c:v>20736</c:v>
                </c:pt>
              </c:numCache>
            </c:numRef>
          </c:xVal>
          <c:yVal>
            <c:numRef>
              <c:f>'nonlinear trend adressed'!$R$38:$R$181</c:f>
              <c:numCache>
                <c:formatCode>General</c:formatCode>
                <c:ptCount val="144"/>
                <c:pt idx="0">
                  <c:v>21.809520958084249</c:v>
                </c:pt>
                <c:pt idx="1">
                  <c:v>35.501568401658602</c:v>
                </c:pt>
                <c:pt idx="2">
                  <c:v>15.276949178566241</c:v>
                </c:pt>
                <c:pt idx="3">
                  <c:v>16.302329955473922</c:v>
                </c:pt>
                <c:pt idx="4">
                  <c:v>4.494377399048318</c:v>
                </c:pt>
                <c:pt idx="5">
                  <c:v>-20.396908490710615</c:v>
                </c:pt>
                <c:pt idx="6">
                  <c:v>-46.121527713802891</c:v>
                </c:pt>
                <c:pt idx="7">
                  <c:v>-44.92948027022851</c:v>
                </c:pt>
                <c:pt idx="8">
                  <c:v>-7.3207661599874996</c:v>
                </c:pt>
                <c:pt idx="9">
                  <c:v>12.454614616920239</c:v>
                </c:pt>
                <c:pt idx="10">
                  <c:v>32.146662060494634</c:v>
                </c:pt>
                <c:pt idx="11">
                  <c:v>18.088709504069001</c:v>
                </c:pt>
                <c:pt idx="12">
                  <c:v>4.1044985553372442</c:v>
                </c:pt>
                <c:pt idx="13">
                  <c:v>22.625264645534429</c:v>
                </c:pt>
                <c:pt idx="14">
                  <c:v>3.2293640690648999</c:v>
                </c:pt>
                <c:pt idx="15">
                  <c:v>1.0834634925954276</c:v>
                </c:pt>
                <c:pt idx="16">
                  <c:v>-12.895770417207359</c:v>
                </c:pt>
                <c:pt idx="17">
                  <c:v>-27.958337660343432</c:v>
                </c:pt>
                <c:pt idx="18">
                  <c:v>-45.854238236812876</c:v>
                </c:pt>
                <c:pt idx="19">
                  <c:v>-44.833472146615662</c:v>
                </c:pt>
                <c:pt idx="20">
                  <c:v>-7.3960393897517918</c:v>
                </c:pt>
                <c:pt idx="21">
                  <c:v>4.2080600337787928</c:v>
                </c:pt>
                <c:pt idx="22">
                  <c:v>19.728826123976006</c:v>
                </c:pt>
                <c:pt idx="23">
                  <c:v>17.499592214173191</c:v>
                </c:pt>
                <c:pt idx="24">
                  <c:v>11.34409991206428</c:v>
                </c:pt>
                <c:pt idx="25">
                  <c:v>23.693584648884297</c:v>
                </c:pt>
                <c:pt idx="26">
                  <c:v>17.126402719037628</c:v>
                </c:pt>
                <c:pt idx="27">
                  <c:v>5.8092207891909595</c:v>
                </c:pt>
                <c:pt idx="28">
                  <c:v>10.658705526011033</c:v>
                </c:pt>
                <c:pt idx="29">
                  <c:v>-22.575143070502207</c:v>
                </c:pt>
                <c:pt idx="30">
                  <c:v>-40.642325000348819</c:v>
                </c:pt>
                <c:pt idx="31">
                  <c:v>-39.792840263528745</c:v>
                </c:pt>
                <c:pt idx="32">
                  <c:v>-5.5266888600420714</c:v>
                </c:pt>
                <c:pt idx="33">
                  <c:v>8.9061292101113736</c:v>
                </c:pt>
                <c:pt idx="34">
                  <c:v>27.255613946931405</c:v>
                </c:pt>
                <c:pt idx="35">
                  <c:v>18.855098683751493</c:v>
                </c:pt>
                <c:pt idx="36">
                  <c:v>12.528325028265385</c:v>
                </c:pt>
                <c:pt idx="37">
                  <c:v>28.706528411708291</c:v>
                </c:pt>
                <c:pt idx="38">
                  <c:v>6.9680651284843975</c:v>
                </c:pt>
                <c:pt idx="39">
                  <c:v>-1.5203981547393823</c:v>
                </c:pt>
                <c:pt idx="40">
                  <c:v>-3.8421947712964766</c:v>
                </c:pt>
                <c:pt idx="41">
                  <c:v>-8.2473247211868852</c:v>
                </c:pt>
                <c:pt idx="42">
                  <c:v>-35.485788004410665</c:v>
                </c:pt>
                <c:pt idx="43">
                  <c:v>-22.807584620967759</c:v>
                </c:pt>
                <c:pt idx="44">
                  <c:v>-6.7127145708582532</c:v>
                </c:pt>
                <c:pt idx="45">
                  <c:v>11.548822145918024</c:v>
                </c:pt>
                <c:pt idx="46">
                  <c:v>26.727025529360901</c:v>
                </c:pt>
                <c:pt idx="47">
                  <c:v>20.155228912803807</c:v>
                </c:pt>
                <c:pt idx="48">
                  <c:v>10.65717390394056</c:v>
                </c:pt>
                <c:pt idx="49">
                  <c:v>17.664095934006269</c:v>
                </c:pt>
                <c:pt idx="50">
                  <c:v>22.754351297405265</c:v>
                </c:pt>
                <c:pt idx="51">
                  <c:v>25.094606660804288</c:v>
                </c:pt>
                <c:pt idx="52">
                  <c:v>14.601528690870055</c:v>
                </c:pt>
                <c:pt idx="53">
                  <c:v>-10.97488261239755</c:v>
                </c:pt>
                <c:pt idx="54">
                  <c:v>-29.38462724899847</c:v>
                </c:pt>
                <c:pt idx="55">
                  <c:v>-20.877705218932761</c:v>
                </c:pt>
                <c:pt idx="56">
                  <c:v>-6.9541165222003656</c:v>
                </c:pt>
                <c:pt idx="57">
                  <c:v>3.1361388411987434</c:v>
                </c:pt>
                <c:pt idx="58">
                  <c:v>6.1430608712644812</c:v>
                </c:pt>
                <c:pt idx="59">
                  <c:v>-1.6000170986698095</c:v>
                </c:pt>
                <c:pt idx="60">
                  <c:v>-10.269353460910196</c:v>
                </c:pt>
                <c:pt idx="61">
                  <c:v>-19.433712784221655</c:v>
                </c:pt>
                <c:pt idx="62">
                  <c:v>-7.5147387741998273</c:v>
                </c:pt>
                <c:pt idx="63">
                  <c:v>-12.345764764177972</c:v>
                </c:pt>
                <c:pt idx="64">
                  <c:v>-10.010124087489373</c:v>
                </c:pt>
                <c:pt idx="65">
                  <c:v>-19.757816744134118</c:v>
                </c:pt>
                <c:pt idx="66">
                  <c:v>-21.338842734112177</c:v>
                </c:pt>
                <c:pt idx="67">
                  <c:v>-30.003202057423664</c:v>
                </c:pt>
                <c:pt idx="68">
                  <c:v>-15.250894714068409</c:v>
                </c:pt>
                <c:pt idx="69">
                  <c:v>-9.3319207040464676</c:v>
                </c:pt>
                <c:pt idx="70">
                  <c:v>-1.4962800273578978</c:v>
                </c:pt>
                <c:pt idx="71">
                  <c:v>-4.410639350669328</c:v>
                </c:pt>
                <c:pt idx="72">
                  <c:v>-3.2512570662868825</c:v>
                </c:pt>
                <c:pt idx="73">
                  <c:v>-5.5868977429754807</c:v>
                </c:pt>
                <c:pt idx="74">
                  <c:v>-6.8392050863308782</c:v>
                </c:pt>
                <c:pt idx="75">
                  <c:v>-1.8415124296861336</c:v>
                </c:pt>
                <c:pt idx="76">
                  <c:v>-5.6771531063747034</c:v>
                </c:pt>
                <c:pt idx="77">
                  <c:v>-0.59612711639658755</c:v>
                </c:pt>
                <c:pt idx="78">
                  <c:v>8.651565540248157</c:v>
                </c:pt>
                <c:pt idx="79">
                  <c:v>-8.1840751364404696</c:v>
                </c:pt>
                <c:pt idx="80">
                  <c:v>5.3969508535375894</c:v>
                </c:pt>
                <c:pt idx="81">
                  <c:v>3.1446435101823909</c:v>
                </c:pt>
                <c:pt idx="82">
                  <c:v>-0.19099716650623577</c:v>
                </c:pt>
                <c:pt idx="83">
                  <c:v>11.723362156805194</c:v>
                </c:pt>
                <c:pt idx="84">
                  <c:v>5.7114630878104435</c:v>
                </c:pt>
                <c:pt idx="85">
                  <c:v>5.2045410577446773</c:v>
                </c:pt>
                <c:pt idx="86">
                  <c:v>9.7809523610121687</c:v>
                </c:pt>
                <c:pt idx="87">
                  <c:v>8.6073636642797737</c:v>
                </c:pt>
                <c:pt idx="88">
                  <c:v>8.6004416342140075</c:v>
                </c:pt>
                <c:pt idx="89">
                  <c:v>24.510186270814984</c:v>
                </c:pt>
                <c:pt idx="90">
                  <c:v>23.586597574082532</c:v>
                </c:pt>
                <c:pt idx="91">
                  <c:v>15.579675544016823</c:v>
                </c:pt>
                <c:pt idx="92">
                  <c:v>13.989420180617685</c:v>
                </c:pt>
                <c:pt idx="93">
                  <c:v>0.56583148388529025</c:v>
                </c:pt>
                <c:pt idx="94">
                  <c:v>-0.94109054618047594</c:v>
                </c:pt>
                <c:pt idx="95">
                  <c:v>4.8019874237537579</c:v>
                </c:pt>
                <c:pt idx="96">
                  <c:v>1.6188070013818674</c:v>
                </c:pt>
                <c:pt idx="97">
                  <c:v>-6.0593963820610384</c:v>
                </c:pt>
                <c:pt idx="98">
                  <c:v>13.345733567829257</c:v>
                </c:pt>
                <c:pt idx="99">
                  <c:v>8.0008635177196652</c:v>
                </c:pt>
                <c:pt idx="100">
                  <c:v>9.8226601342767594</c:v>
                </c:pt>
                <c:pt idx="101">
                  <c:v>36.561123417500596</c:v>
                </c:pt>
                <c:pt idx="102">
                  <c:v>39.466253367391005</c:v>
                </c:pt>
                <c:pt idx="103">
                  <c:v>41.288049983948099</c:v>
                </c:pt>
                <c:pt idx="104">
                  <c:v>26.526513267171822</c:v>
                </c:pt>
                <c:pt idx="105">
                  <c:v>4.9316432170622875</c:v>
                </c:pt>
                <c:pt idx="106">
                  <c:v>-3.7465601663806183</c:v>
                </c:pt>
                <c:pt idx="107">
                  <c:v>-2.174763549823524</c:v>
                </c:pt>
                <c:pt idx="108">
                  <c:v>-10.529225325572611</c:v>
                </c:pt>
                <c:pt idx="109">
                  <c:v>-26.378710062392713</c:v>
                </c:pt>
                <c:pt idx="110">
                  <c:v>-18.144861465879558</c:v>
                </c:pt>
                <c:pt idx="111">
                  <c:v>-29.661012869366289</c:v>
                </c:pt>
                <c:pt idx="112">
                  <c:v>-20.010497606186334</c:v>
                </c:pt>
                <c:pt idx="113">
                  <c:v>11.556684323660249</c:v>
                </c:pt>
                <c:pt idx="114">
                  <c:v>27.290532920173519</c:v>
                </c:pt>
                <c:pt idx="115">
                  <c:v>40.941048183353473</c:v>
                </c:pt>
                <c:pt idx="116">
                  <c:v>-11.991769886799943</c:v>
                </c:pt>
                <c:pt idx="117">
                  <c:v>-21.757921290286674</c:v>
                </c:pt>
                <c:pt idx="118">
                  <c:v>-37.607406027106776</c:v>
                </c:pt>
                <c:pt idx="119">
                  <c:v>-40.206890763926822</c:v>
                </c:pt>
                <c:pt idx="120">
                  <c:v>-29.732633893053048</c:v>
                </c:pt>
                <c:pt idx="121">
                  <c:v>-41.75339998325029</c:v>
                </c:pt>
                <c:pt idx="122">
                  <c:v>-13.690832740114331</c:v>
                </c:pt>
                <c:pt idx="123">
                  <c:v>-21.378265496978202</c:v>
                </c:pt>
                <c:pt idx="124">
                  <c:v>-2.8990315871754433</c:v>
                </c:pt>
                <c:pt idx="125">
                  <c:v>8.4968689892940006</c:v>
                </c:pt>
                <c:pt idx="126">
                  <c:v>44.059436232430073</c:v>
                </c:pt>
                <c:pt idx="127">
                  <c:v>54.538670142232945</c:v>
                </c:pt>
                <c:pt idx="128">
                  <c:v>6.4345707187023322</c:v>
                </c:pt>
                <c:pt idx="129">
                  <c:v>-14.502862038161538</c:v>
                </c:pt>
                <c:pt idx="130">
                  <c:v>-26.523628128358837</c:v>
                </c:pt>
                <c:pt idx="131">
                  <c:v>-13.294394218556022</c:v>
                </c:pt>
                <c:pt idx="132">
                  <c:v>-13.991418701059388</c:v>
                </c:pt>
                <c:pt idx="133">
                  <c:v>-34.183466144633883</c:v>
                </c:pt>
                <c:pt idx="134">
                  <c:v>-42.292180254875007</c:v>
                </c:pt>
                <c:pt idx="135">
                  <c:v>1.8491056348839265</c:v>
                </c:pt>
                <c:pt idx="136">
                  <c:v>7.1570581913095452</c:v>
                </c:pt>
                <c:pt idx="137">
                  <c:v>29.38167741440185</c:v>
                </c:pt>
                <c:pt idx="138">
                  <c:v>75.772963304160839</c:v>
                </c:pt>
                <c:pt idx="139">
                  <c:v>59.080915860586401</c:v>
                </c:pt>
                <c:pt idx="140">
                  <c:v>8.8055350836787056</c:v>
                </c:pt>
                <c:pt idx="141">
                  <c:v>-3.3031790265623613</c:v>
                </c:pt>
                <c:pt idx="142">
                  <c:v>-41.495226470136799</c:v>
                </c:pt>
                <c:pt idx="143">
                  <c:v>-29.437273913711181</c:v>
                </c:pt>
              </c:numCache>
            </c:numRef>
          </c:yVal>
          <c:smooth val="0"/>
          <c:extLst>
            <c:ext xmlns:c16="http://schemas.microsoft.com/office/drawing/2014/chart" uri="{C3380CC4-5D6E-409C-BE32-E72D297353CC}">
              <c16:uniqueId val="{00000001-5D6F-4053-8799-B87FC4C70F7F}"/>
            </c:ext>
          </c:extLst>
        </c:ser>
        <c:dLbls>
          <c:showLegendKey val="0"/>
          <c:showVal val="0"/>
          <c:showCatName val="0"/>
          <c:showSerName val="0"/>
          <c:showPercent val="0"/>
          <c:showBubbleSize val="0"/>
        </c:dLbls>
        <c:axId val="1095855440"/>
        <c:axId val="1095853040"/>
      </c:scatterChart>
      <c:valAx>
        <c:axId val="1095855440"/>
        <c:scaling>
          <c:orientation val="minMax"/>
        </c:scaling>
        <c:delete val="0"/>
        <c:axPos val="b"/>
        <c:title>
          <c:tx>
            <c:rich>
              <a:bodyPr/>
              <a:lstStyle/>
              <a:p>
                <a:pPr>
                  <a:defRPr/>
                </a:pPr>
                <a:r>
                  <a:rPr lang="en-US"/>
                  <a:t>Index Squared</a:t>
                </a:r>
              </a:p>
            </c:rich>
          </c:tx>
          <c:overlay val="0"/>
        </c:title>
        <c:numFmt formatCode="General" sourceLinked="1"/>
        <c:majorTickMark val="out"/>
        <c:minorTickMark val="none"/>
        <c:tickLblPos val="nextTo"/>
        <c:crossAx val="1095853040"/>
        <c:crosses val="autoZero"/>
        <c:crossBetween val="midCat"/>
      </c:valAx>
      <c:valAx>
        <c:axId val="1095853040"/>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095855440"/>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Index Line Fit  Plot</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Passengers(thousands)</c:v>
          </c:tx>
          <c:spPr>
            <a:ln w="25400" cap="rnd">
              <a:solidFill>
                <a:schemeClr val="accent1"/>
              </a:solidFill>
              <a:round/>
            </a:ln>
            <a:effectLst/>
          </c:spPr>
          <c:marker>
            <c:symbol val="diamond"/>
            <c:size val="6"/>
            <c:spPr>
              <a:solidFill>
                <a:schemeClr val="accent1"/>
              </a:solidFill>
              <a:ln w="9525">
                <a:solidFill>
                  <a:schemeClr val="accent1"/>
                </a:solidFill>
                <a:round/>
              </a:ln>
              <a:effectLst/>
            </c:spPr>
          </c:marker>
          <c:xVal>
            <c:numRef>
              <c:f>'nonlinear trend adressed'!$A$2:$A$145</c:f>
              <c:numCache>
                <c:formatCode>General</c:formatCode>
                <c:ptCount val="14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numCache>
            </c:numRef>
          </c:xVal>
          <c:yVal>
            <c:numRef>
              <c:f>'nonlinear trend adressed'!$N$2:$N$145</c:f>
              <c:numCache>
                <c:formatCode>General</c:formatCode>
                <c:ptCount val="144"/>
                <c:pt idx="0">
                  <c:v>112</c:v>
                </c:pt>
                <c:pt idx="1">
                  <c:v>118</c:v>
                </c:pt>
                <c:pt idx="2">
                  <c:v>132</c:v>
                </c:pt>
                <c:pt idx="3">
                  <c:v>129</c:v>
                </c:pt>
                <c:pt idx="4">
                  <c:v>121</c:v>
                </c:pt>
                <c:pt idx="5">
                  <c:v>135</c:v>
                </c:pt>
                <c:pt idx="6">
                  <c:v>148</c:v>
                </c:pt>
                <c:pt idx="7">
                  <c:v>148</c:v>
                </c:pt>
                <c:pt idx="8">
                  <c:v>136</c:v>
                </c:pt>
                <c:pt idx="9">
                  <c:v>119</c:v>
                </c:pt>
                <c:pt idx="10">
                  <c:v>104</c:v>
                </c:pt>
                <c:pt idx="11">
                  <c:v>118</c:v>
                </c:pt>
                <c:pt idx="12">
                  <c:v>115</c:v>
                </c:pt>
                <c:pt idx="13">
                  <c:v>126</c:v>
                </c:pt>
                <c:pt idx="14">
                  <c:v>141</c:v>
                </c:pt>
                <c:pt idx="15">
                  <c:v>135</c:v>
                </c:pt>
                <c:pt idx="16">
                  <c:v>125</c:v>
                </c:pt>
                <c:pt idx="17">
                  <c:v>149</c:v>
                </c:pt>
                <c:pt idx="18">
                  <c:v>170</c:v>
                </c:pt>
                <c:pt idx="19">
                  <c:v>170</c:v>
                </c:pt>
                <c:pt idx="20">
                  <c:v>158</c:v>
                </c:pt>
                <c:pt idx="21">
                  <c:v>133</c:v>
                </c:pt>
                <c:pt idx="22">
                  <c:v>114</c:v>
                </c:pt>
                <c:pt idx="23">
                  <c:v>140</c:v>
                </c:pt>
                <c:pt idx="24">
                  <c:v>145</c:v>
                </c:pt>
                <c:pt idx="25">
                  <c:v>150</c:v>
                </c:pt>
                <c:pt idx="26">
                  <c:v>178</c:v>
                </c:pt>
                <c:pt idx="27">
                  <c:v>163</c:v>
                </c:pt>
                <c:pt idx="28">
                  <c:v>172</c:v>
                </c:pt>
                <c:pt idx="29">
                  <c:v>178</c:v>
                </c:pt>
                <c:pt idx="30">
                  <c:v>199</c:v>
                </c:pt>
                <c:pt idx="31">
                  <c:v>199</c:v>
                </c:pt>
                <c:pt idx="32">
                  <c:v>184</c:v>
                </c:pt>
                <c:pt idx="33">
                  <c:v>162</c:v>
                </c:pt>
                <c:pt idx="34">
                  <c:v>146</c:v>
                </c:pt>
                <c:pt idx="35">
                  <c:v>166</c:v>
                </c:pt>
                <c:pt idx="36">
                  <c:v>171</c:v>
                </c:pt>
                <c:pt idx="37">
                  <c:v>180</c:v>
                </c:pt>
                <c:pt idx="38">
                  <c:v>193</c:v>
                </c:pt>
                <c:pt idx="39">
                  <c:v>181</c:v>
                </c:pt>
                <c:pt idx="40">
                  <c:v>183</c:v>
                </c:pt>
                <c:pt idx="41">
                  <c:v>218</c:v>
                </c:pt>
                <c:pt idx="42">
                  <c:v>230</c:v>
                </c:pt>
                <c:pt idx="43">
                  <c:v>242</c:v>
                </c:pt>
                <c:pt idx="44">
                  <c:v>209</c:v>
                </c:pt>
                <c:pt idx="45">
                  <c:v>191</c:v>
                </c:pt>
                <c:pt idx="46">
                  <c:v>172</c:v>
                </c:pt>
                <c:pt idx="47">
                  <c:v>194</c:v>
                </c:pt>
                <c:pt idx="48">
                  <c:v>196</c:v>
                </c:pt>
                <c:pt idx="49">
                  <c:v>196</c:v>
                </c:pt>
                <c:pt idx="50">
                  <c:v>236</c:v>
                </c:pt>
                <c:pt idx="51">
                  <c:v>235</c:v>
                </c:pt>
                <c:pt idx="52">
                  <c:v>229</c:v>
                </c:pt>
                <c:pt idx="53">
                  <c:v>243</c:v>
                </c:pt>
                <c:pt idx="54">
                  <c:v>264</c:v>
                </c:pt>
                <c:pt idx="55">
                  <c:v>272</c:v>
                </c:pt>
                <c:pt idx="56">
                  <c:v>237</c:v>
                </c:pt>
                <c:pt idx="57">
                  <c:v>211</c:v>
                </c:pt>
                <c:pt idx="58">
                  <c:v>180</c:v>
                </c:pt>
                <c:pt idx="59">
                  <c:v>201</c:v>
                </c:pt>
                <c:pt idx="60">
                  <c:v>204</c:v>
                </c:pt>
                <c:pt idx="61">
                  <c:v>188</c:v>
                </c:pt>
                <c:pt idx="62">
                  <c:v>235</c:v>
                </c:pt>
                <c:pt idx="63">
                  <c:v>227</c:v>
                </c:pt>
                <c:pt idx="64">
                  <c:v>234</c:v>
                </c:pt>
                <c:pt idx="65">
                  <c:v>264</c:v>
                </c:pt>
                <c:pt idx="66">
                  <c:v>302</c:v>
                </c:pt>
                <c:pt idx="67">
                  <c:v>293</c:v>
                </c:pt>
                <c:pt idx="68">
                  <c:v>259</c:v>
                </c:pt>
                <c:pt idx="69">
                  <c:v>229</c:v>
                </c:pt>
                <c:pt idx="70">
                  <c:v>203</c:v>
                </c:pt>
                <c:pt idx="71">
                  <c:v>229</c:v>
                </c:pt>
                <c:pt idx="72">
                  <c:v>242</c:v>
                </c:pt>
                <c:pt idx="73">
                  <c:v>233</c:v>
                </c:pt>
                <c:pt idx="74">
                  <c:v>267</c:v>
                </c:pt>
                <c:pt idx="75">
                  <c:v>269</c:v>
                </c:pt>
                <c:pt idx="76">
                  <c:v>270</c:v>
                </c:pt>
                <c:pt idx="77">
                  <c:v>315</c:v>
                </c:pt>
                <c:pt idx="78">
                  <c:v>364</c:v>
                </c:pt>
                <c:pt idx="79">
                  <c:v>347</c:v>
                </c:pt>
                <c:pt idx="80">
                  <c:v>312</c:v>
                </c:pt>
                <c:pt idx="81">
                  <c:v>274</c:v>
                </c:pt>
                <c:pt idx="82">
                  <c:v>237</c:v>
                </c:pt>
                <c:pt idx="83">
                  <c:v>278</c:v>
                </c:pt>
                <c:pt idx="84">
                  <c:v>284</c:v>
                </c:pt>
                <c:pt idx="85">
                  <c:v>277</c:v>
                </c:pt>
                <c:pt idx="86">
                  <c:v>317</c:v>
                </c:pt>
                <c:pt idx="87">
                  <c:v>313</c:v>
                </c:pt>
                <c:pt idx="88">
                  <c:v>318</c:v>
                </c:pt>
                <c:pt idx="89">
                  <c:v>374</c:v>
                </c:pt>
                <c:pt idx="90">
                  <c:v>413</c:v>
                </c:pt>
                <c:pt idx="91">
                  <c:v>405</c:v>
                </c:pt>
                <c:pt idx="92">
                  <c:v>355</c:v>
                </c:pt>
                <c:pt idx="93">
                  <c:v>306</c:v>
                </c:pt>
                <c:pt idx="94">
                  <c:v>271</c:v>
                </c:pt>
                <c:pt idx="95">
                  <c:v>306</c:v>
                </c:pt>
                <c:pt idx="96">
                  <c:v>315</c:v>
                </c:pt>
                <c:pt idx="97">
                  <c:v>301</c:v>
                </c:pt>
                <c:pt idx="98">
                  <c:v>356</c:v>
                </c:pt>
                <c:pt idx="99">
                  <c:v>348</c:v>
                </c:pt>
                <c:pt idx="100">
                  <c:v>355</c:v>
                </c:pt>
                <c:pt idx="101">
                  <c:v>422</c:v>
                </c:pt>
                <c:pt idx="102">
                  <c:v>465</c:v>
                </c:pt>
                <c:pt idx="103">
                  <c:v>467</c:v>
                </c:pt>
                <c:pt idx="104">
                  <c:v>404</c:v>
                </c:pt>
                <c:pt idx="105">
                  <c:v>347</c:v>
                </c:pt>
                <c:pt idx="106">
                  <c:v>305</c:v>
                </c:pt>
                <c:pt idx="107">
                  <c:v>336</c:v>
                </c:pt>
                <c:pt idx="108">
                  <c:v>340</c:v>
                </c:pt>
                <c:pt idx="109">
                  <c:v>318</c:v>
                </c:pt>
                <c:pt idx="110">
                  <c:v>362</c:v>
                </c:pt>
                <c:pt idx="111">
                  <c:v>348</c:v>
                </c:pt>
                <c:pt idx="112">
                  <c:v>363</c:v>
                </c:pt>
                <c:pt idx="113">
                  <c:v>435</c:v>
                </c:pt>
                <c:pt idx="114">
                  <c:v>491</c:v>
                </c:pt>
                <c:pt idx="115">
                  <c:v>505</c:v>
                </c:pt>
                <c:pt idx="116">
                  <c:v>404</c:v>
                </c:pt>
                <c:pt idx="117">
                  <c:v>359</c:v>
                </c:pt>
                <c:pt idx="118">
                  <c:v>310</c:v>
                </c:pt>
                <c:pt idx="119">
                  <c:v>337</c:v>
                </c:pt>
                <c:pt idx="120">
                  <c:v>360</c:v>
                </c:pt>
                <c:pt idx="121">
                  <c:v>342</c:v>
                </c:pt>
                <c:pt idx="122">
                  <c:v>406</c:v>
                </c:pt>
                <c:pt idx="123">
                  <c:v>396</c:v>
                </c:pt>
                <c:pt idx="124">
                  <c:v>420</c:v>
                </c:pt>
                <c:pt idx="125">
                  <c:v>472</c:v>
                </c:pt>
                <c:pt idx="126">
                  <c:v>548</c:v>
                </c:pt>
                <c:pt idx="127">
                  <c:v>559</c:v>
                </c:pt>
                <c:pt idx="128">
                  <c:v>463</c:v>
                </c:pt>
                <c:pt idx="129">
                  <c:v>407</c:v>
                </c:pt>
                <c:pt idx="130">
                  <c:v>362</c:v>
                </c:pt>
                <c:pt idx="131">
                  <c:v>405</c:v>
                </c:pt>
                <c:pt idx="132">
                  <c:v>417</c:v>
                </c:pt>
                <c:pt idx="133">
                  <c:v>391</c:v>
                </c:pt>
                <c:pt idx="134">
                  <c:v>419</c:v>
                </c:pt>
                <c:pt idx="135">
                  <c:v>461</c:v>
                </c:pt>
                <c:pt idx="136">
                  <c:v>472</c:v>
                </c:pt>
                <c:pt idx="137">
                  <c:v>535</c:v>
                </c:pt>
                <c:pt idx="138">
                  <c:v>622</c:v>
                </c:pt>
                <c:pt idx="139">
                  <c:v>606</c:v>
                </c:pt>
                <c:pt idx="140">
                  <c:v>508</c:v>
                </c:pt>
                <c:pt idx="141">
                  <c:v>461</c:v>
                </c:pt>
                <c:pt idx="142">
                  <c:v>390</c:v>
                </c:pt>
                <c:pt idx="143">
                  <c:v>432</c:v>
                </c:pt>
              </c:numCache>
            </c:numRef>
          </c:yVal>
          <c:smooth val="0"/>
          <c:extLst>
            <c:ext xmlns:c16="http://schemas.microsoft.com/office/drawing/2014/chart" uri="{C3380CC4-5D6E-409C-BE32-E72D297353CC}">
              <c16:uniqueId val="{00000001-03B2-4DC7-947C-6647410E105D}"/>
            </c:ext>
          </c:extLst>
        </c:ser>
        <c:ser>
          <c:idx val="1"/>
          <c:order val="1"/>
          <c:tx>
            <c:v>Predicted Passengers(thousands)</c:v>
          </c:tx>
          <c:spPr>
            <a:ln w="25400" cap="rnd">
              <a:solidFill>
                <a:schemeClr val="accent4"/>
              </a:solidFill>
              <a:round/>
            </a:ln>
            <a:effectLst/>
          </c:spPr>
          <c:marker>
            <c:symbol val="square"/>
            <c:size val="6"/>
            <c:spPr>
              <a:solidFill>
                <a:schemeClr val="accent2"/>
              </a:solidFill>
              <a:ln w="9525">
                <a:solidFill>
                  <a:schemeClr val="accent2"/>
                </a:solidFill>
                <a:round/>
              </a:ln>
              <a:effectLst/>
            </c:spPr>
          </c:marker>
          <c:xVal>
            <c:numRef>
              <c:f>'nonlinear trend adressed'!$A$2:$A$145</c:f>
              <c:numCache>
                <c:formatCode>General</c:formatCode>
                <c:ptCount val="14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numCache>
            </c:numRef>
          </c:xVal>
          <c:yVal>
            <c:numRef>
              <c:f>'nonlinear trend adressed'!$Q$38:$Q$181</c:f>
              <c:numCache>
                <c:formatCode>General</c:formatCode>
                <c:ptCount val="144"/>
                <c:pt idx="0">
                  <c:v>90.190479041915751</c:v>
                </c:pt>
                <c:pt idx="1">
                  <c:v>82.498431598341398</c:v>
                </c:pt>
                <c:pt idx="2">
                  <c:v>116.72305082143376</c:v>
                </c:pt>
                <c:pt idx="3">
                  <c:v>112.69767004452608</c:v>
                </c:pt>
                <c:pt idx="4">
                  <c:v>116.50562260095168</c:v>
                </c:pt>
                <c:pt idx="5">
                  <c:v>155.39690849071062</c:v>
                </c:pt>
                <c:pt idx="6">
                  <c:v>194.12152771380289</c:v>
                </c:pt>
                <c:pt idx="7">
                  <c:v>192.92948027022851</c:v>
                </c:pt>
                <c:pt idx="8">
                  <c:v>143.3207661599875</c:v>
                </c:pt>
                <c:pt idx="9">
                  <c:v>106.54538538307976</c:v>
                </c:pt>
                <c:pt idx="10">
                  <c:v>71.853337939505366</c:v>
                </c:pt>
                <c:pt idx="11">
                  <c:v>99.911290495930999</c:v>
                </c:pt>
                <c:pt idx="12">
                  <c:v>110.89550144466276</c:v>
                </c:pt>
                <c:pt idx="13">
                  <c:v>103.37473535446557</c:v>
                </c:pt>
                <c:pt idx="14">
                  <c:v>137.7706359309351</c:v>
                </c:pt>
                <c:pt idx="15">
                  <c:v>133.91653650740457</c:v>
                </c:pt>
                <c:pt idx="16">
                  <c:v>137.89577041720736</c:v>
                </c:pt>
                <c:pt idx="17">
                  <c:v>176.95833766034343</c:v>
                </c:pt>
                <c:pt idx="18">
                  <c:v>215.85423823681288</c:v>
                </c:pt>
                <c:pt idx="19">
                  <c:v>214.83347214661566</c:v>
                </c:pt>
                <c:pt idx="20">
                  <c:v>165.39603938975179</c:v>
                </c:pt>
                <c:pt idx="21">
                  <c:v>128.79193996622121</c:v>
                </c:pt>
                <c:pt idx="22">
                  <c:v>94.271173876023994</c:v>
                </c:pt>
                <c:pt idx="23">
                  <c:v>122.50040778582681</c:v>
                </c:pt>
                <c:pt idx="24">
                  <c:v>133.65590008793572</c:v>
                </c:pt>
                <c:pt idx="25">
                  <c:v>126.3064153511157</c:v>
                </c:pt>
                <c:pt idx="26">
                  <c:v>160.87359728096237</c:v>
                </c:pt>
                <c:pt idx="27">
                  <c:v>157.19077921080904</c:v>
                </c:pt>
                <c:pt idx="28">
                  <c:v>161.34129447398897</c:v>
                </c:pt>
                <c:pt idx="29">
                  <c:v>200.57514307050221</c:v>
                </c:pt>
                <c:pt idx="30">
                  <c:v>239.64232500034882</c:v>
                </c:pt>
                <c:pt idx="31">
                  <c:v>238.79284026352875</c:v>
                </c:pt>
                <c:pt idx="32">
                  <c:v>189.52668886004207</c:v>
                </c:pt>
                <c:pt idx="33">
                  <c:v>153.09387078988863</c:v>
                </c:pt>
                <c:pt idx="34">
                  <c:v>118.7443860530686</c:v>
                </c:pt>
                <c:pt idx="35">
                  <c:v>147.14490131624851</c:v>
                </c:pt>
                <c:pt idx="36">
                  <c:v>158.47167497173461</c:v>
                </c:pt>
                <c:pt idx="37">
                  <c:v>151.29347158829171</c:v>
                </c:pt>
                <c:pt idx="38">
                  <c:v>186.0319348715156</c:v>
                </c:pt>
                <c:pt idx="39">
                  <c:v>182.52039815473938</c:v>
                </c:pt>
                <c:pt idx="40">
                  <c:v>186.84219477129648</c:v>
                </c:pt>
                <c:pt idx="41">
                  <c:v>226.24732472118689</c:v>
                </c:pt>
                <c:pt idx="42">
                  <c:v>265.48578800441067</c:v>
                </c:pt>
                <c:pt idx="43">
                  <c:v>264.80758462096776</c:v>
                </c:pt>
                <c:pt idx="44">
                  <c:v>215.71271457085825</c:v>
                </c:pt>
                <c:pt idx="45">
                  <c:v>179.45117785408198</c:v>
                </c:pt>
                <c:pt idx="46">
                  <c:v>145.2729744706391</c:v>
                </c:pt>
                <c:pt idx="47">
                  <c:v>173.84477108719619</c:v>
                </c:pt>
                <c:pt idx="48">
                  <c:v>185.34282609605944</c:v>
                </c:pt>
                <c:pt idx="49">
                  <c:v>178.33590406599373</c:v>
                </c:pt>
                <c:pt idx="50">
                  <c:v>213.24564870259474</c:v>
                </c:pt>
                <c:pt idx="51">
                  <c:v>209.90539333919571</c:v>
                </c:pt>
                <c:pt idx="52">
                  <c:v>214.39847130912995</c:v>
                </c:pt>
                <c:pt idx="53">
                  <c:v>253.97488261239755</c:v>
                </c:pt>
                <c:pt idx="54">
                  <c:v>293.38462724899847</c:v>
                </c:pt>
                <c:pt idx="55">
                  <c:v>292.87770521893276</c:v>
                </c:pt>
                <c:pt idx="56">
                  <c:v>243.95411652220037</c:v>
                </c:pt>
                <c:pt idx="57">
                  <c:v>207.86386115880126</c:v>
                </c:pt>
                <c:pt idx="58">
                  <c:v>173.85693912873552</c:v>
                </c:pt>
                <c:pt idx="59">
                  <c:v>202.60001709866981</c:v>
                </c:pt>
                <c:pt idx="60">
                  <c:v>214.2693534609102</c:v>
                </c:pt>
                <c:pt idx="61">
                  <c:v>207.43371278422165</c:v>
                </c:pt>
                <c:pt idx="62">
                  <c:v>242.51473877419983</c:v>
                </c:pt>
                <c:pt idx="63">
                  <c:v>239.34576476417797</c:v>
                </c:pt>
                <c:pt idx="64">
                  <c:v>244.01012408748937</c:v>
                </c:pt>
                <c:pt idx="65">
                  <c:v>283.75781674413412</c:v>
                </c:pt>
                <c:pt idx="66">
                  <c:v>323.33884273411218</c:v>
                </c:pt>
                <c:pt idx="67">
                  <c:v>323.00320205742366</c:v>
                </c:pt>
                <c:pt idx="68">
                  <c:v>274.25089471406841</c:v>
                </c:pt>
                <c:pt idx="69">
                  <c:v>238.33192070404647</c:v>
                </c:pt>
                <c:pt idx="70">
                  <c:v>204.4962800273579</c:v>
                </c:pt>
                <c:pt idx="71">
                  <c:v>233.41063935066933</c:v>
                </c:pt>
                <c:pt idx="72">
                  <c:v>245.25125706628688</c:v>
                </c:pt>
                <c:pt idx="73">
                  <c:v>238.58689774297548</c:v>
                </c:pt>
                <c:pt idx="74">
                  <c:v>273.83920508633088</c:v>
                </c:pt>
                <c:pt idx="75">
                  <c:v>270.84151242968613</c:v>
                </c:pt>
                <c:pt idx="76">
                  <c:v>275.6771531063747</c:v>
                </c:pt>
                <c:pt idx="77">
                  <c:v>315.59612711639659</c:v>
                </c:pt>
                <c:pt idx="78">
                  <c:v>355.34843445975184</c:v>
                </c:pt>
                <c:pt idx="79">
                  <c:v>355.18407513644047</c:v>
                </c:pt>
                <c:pt idx="80">
                  <c:v>306.60304914646241</c:v>
                </c:pt>
                <c:pt idx="81">
                  <c:v>270.85535648981761</c:v>
                </c:pt>
                <c:pt idx="82">
                  <c:v>237.19099716650624</c:v>
                </c:pt>
                <c:pt idx="83">
                  <c:v>266.27663784319481</c:v>
                </c:pt>
                <c:pt idx="84">
                  <c:v>278.28853691218956</c:v>
                </c:pt>
                <c:pt idx="85">
                  <c:v>271.79545894225532</c:v>
                </c:pt>
                <c:pt idx="86">
                  <c:v>307.21904763898783</c:v>
                </c:pt>
                <c:pt idx="87">
                  <c:v>304.39263633572023</c:v>
                </c:pt>
                <c:pt idx="88">
                  <c:v>309.39955836578599</c:v>
                </c:pt>
                <c:pt idx="89">
                  <c:v>349.48981372918502</c:v>
                </c:pt>
                <c:pt idx="90">
                  <c:v>389.41340242591747</c:v>
                </c:pt>
                <c:pt idx="91">
                  <c:v>389.42032445598318</c:v>
                </c:pt>
                <c:pt idx="92">
                  <c:v>341.01057981938231</c:v>
                </c:pt>
                <c:pt idx="93">
                  <c:v>305.43416851611471</c:v>
                </c:pt>
                <c:pt idx="94">
                  <c:v>271.94109054618048</c:v>
                </c:pt>
                <c:pt idx="95">
                  <c:v>301.19801257624624</c:v>
                </c:pt>
                <c:pt idx="96">
                  <c:v>313.38119299861813</c:v>
                </c:pt>
                <c:pt idx="97">
                  <c:v>307.05939638206104</c:v>
                </c:pt>
                <c:pt idx="98">
                  <c:v>342.65426643217074</c:v>
                </c:pt>
                <c:pt idx="99">
                  <c:v>339.99913648228033</c:v>
                </c:pt>
                <c:pt idx="100">
                  <c:v>345.17733986572324</c:v>
                </c:pt>
                <c:pt idx="101">
                  <c:v>385.4388765824994</c:v>
                </c:pt>
                <c:pt idx="102">
                  <c:v>425.533746632609</c:v>
                </c:pt>
                <c:pt idx="103">
                  <c:v>425.7119500160519</c:v>
                </c:pt>
                <c:pt idx="104">
                  <c:v>377.47348673282818</c:v>
                </c:pt>
                <c:pt idx="105">
                  <c:v>342.06835678293771</c:v>
                </c:pt>
                <c:pt idx="106">
                  <c:v>308.74656016638062</c:v>
                </c:pt>
                <c:pt idx="107">
                  <c:v>338.17476354982352</c:v>
                </c:pt>
                <c:pt idx="108">
                  <c:v>350.52922532557261</c:v>
                </c:pt>
                <c:pt idx="109">
                  <c:v>344.37871006239271</c:v>
                </c:pt>
                <c:pt idx="110">
                  <c:v>380.14486146587956</c:v>
                </c:pt>
                <c:pt idx="111">
                  <c:v>377.66101286936629</c:v>
                </c:pt>
                <c:pt idx="112">
                  <c:v>383.01049760618633</c:v>
                </c:pt>
                <c:pt idx="113">
                  <c:v>423.44331567633975</c:v>
                </c:pt>
                <c:pt idx="114">
                  <c:v>463.70946707982648</c:v>
                </c:pt>
                <c:pt idx="115">
                  <c:v>464.05895181664653</c:v>
                </c:pt>
                <c:pt idx="116">
                  <c:v>415.99176988679994</c:v>
                </c:pt>
                <c:pt idx="117">
                  <c:v>380.75792129028667</c:v>
                </c:pt>
                <c:pt idx="118">
                  <c:v>347.60740602710678</c:v>
                </c:pt>
                <c:pt idx="119">
                  <c:v>377.20689076392682</c:v>
                </c:pt>
                <c:pt idx="120">
                  <c:v>389.73263389305305</c:v>
                </c:pt>
                <c:pt idx="121">
                  <c:v>383.75339998325029</c:v>
                </c:pt>
                <c:pt idx="122">
                  <c:v>419.69083274011433</c:v>
                </c:pt>
                <c:pt idx="123">
                  <c:v>417.3782654969782</c:v>
                </c:pt>
                <c:pt idx="124">
                  <c:v>422.89903158717544</c:v>
                </c:pt>
                <c:pt idx="125">
                  <c:v>463.503131010706</c:v>
                </c:pt>
                <c:pt idx="126">
                  <c:v>503.94056376756993</c:v>
                </c:pt>
                <c:pt idx="127">
                  <c:v>504.46132985776705</c:v>
                </c:pt>
                <c:pt idx="128">
                  <c:v>456.56542928129767</c:v>
                </c:pt>
                <c:pt idx="129">
                  <c:v>421.50286203816154</c:v>
                </c:pt>
                <c:pt idx="130">
                  <c:v>388.52362812835884</c:v>
                </c:pt>
                <c:pt idx="131">
                  <c:v>418.29439421855602</c:v>
                </c:pt>
                <c:pt idx="132">
                  <c:v>430.99141870105939</c:v>
                </c:pt>
                <c:pt idx="133">
                  <c:v>425.18346614463388</c:v>
                </c:pt>
                <c:pt idx="134">
                  <c:v>461.29218025487501</c:v>
                </c:pt>
                <c:pt idx="135">
                  <c:v>459.15089436511607</c:v>
                </c:pt>
                <c:pt idx="136">
                  <c:v>464.84294180869045</c:v>
                </c:pt>
                <c:pt idx="137">
                  <c:v>505.61832258559815</c:v>
                </c:pt>
                <c:pt idx="138">
                  <c:v>546.22703669583916</c:v>
                </c:pt>
                <c:pt idx="139">
                  <c:v>546.9190841394136</c:v>
                </c:pt>
                <c:pt idx="140">
                  <c:v>499.19446491632129</c:v>
                </c:pt>
                <c:pt idx="141">
                  <c:v>464.30317902656236</c:v>
                </c:pt>
                <c:pt idx="142">
                  <c:v>431.4952264701368</c:v>
                </c:pt>
                <c:pt idx="143">
                  <c:v>461.43727391371118</c:v>
                </c:pt>
              </c:numCache>
            </c:numRef>
          </c:yVal>
          <c:smooth val="0"/>
          <c:extLst>
            <c:ext xmlns:c16="http://schemas.microsoft.com/office/drawing/2014/chart" uri="{C3380CC4-5D6E-409C-BE32-E72D297353CC}">
              <c16:uniqueId val="{00000002-03B2-4DC7-947C-6647410E105D}"/>
            </c:ext>
          </c:extLst>
        </c:ser>
        <c:dLbls>
          <c:showLegendKey val="0"/>
          <c:showVal val="0"/>
          <c:showCatName val="0"/>
          <c:showSerName val="0"/>
          <c:showPercent val="0"/>
          <c:showBubbleSize val="0"/>
        </c:dLbls>
        <c:axId val="2002870976"/>
        <c:axId val="2002871936"/>
      </c:scatterChart>
      <c:valAx>
        <c:axId val="200287097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Index</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2002871936"/>
        <c:crosses val="autoZero"/>
        <c:crossBetween val="midCat"/>
      </c:valAx>
      <c:valAx>
        <c:axId val="20028719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Passengers(thousands)</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2870976"/>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Normal Probability Plot</a:t>
            </a:r>
          </a:p>
        </c:rich>
      </c:tx>
      <c:overlay val="0"/>
    </c:title>
    <c:autoTitleDeleted val="0"/>
    <c:plotArea>
      <c:layout/>
      <c:scatterChart>
        <c:scatterStyle val="lineMarker"/>
        <c:varyColors val="0"/>
        <c:ser>
          <c:idx val="0"/>
          <c:order val="0"/>
          <c:spPr>
            <a:ln w="19050">
              <a:noFill/>
            </a:ln>
          </c:spPr>
          <c:xVal>
            <c:numRef>
              <c:f>'nonlinear trend adressed'!$U$38:$U$181</c:f>
              <c:numCache>
                <c:formatCode>General</c:formatCode>
                <c:ptCount val="144"/>
                <c:pt idx="0">
                  <c:v>0.34722222222222221</c:v>
                </c:pt>
                <c:pt idx="1">
                  <c:v>1.0416666666666665</c:v>
                </c:pt>
                <c:pt idx="2">
                  <c:v>1.7361111111111112</c:v>
                </c:pt>
                <c:pt idx="3">
                  <c:v>2.4305555555555554</c:v>
                </c:pt>
                <c:pt idx="4">
                  <c:v>3.125</c:v>
                </c:pt>
                <c:pt idx="5">
                  <c:v>3.8194444444444446</c:v>
                </c:pt>
                <c:pt idx="6">
                  <c:v>4.5138888888888884</c:v>
                </c:pt>
                <c:pt idx="7">
                  <c:v>5.208333333333333</c:v>
                </c:pt>
                <c:pt idx="8">
                  <c:v>5.9027777777777777</c:v>
                </c:pt>
                <c:pt idx="9">
                  <c:v>6.5972222222222223</c:v>
                </c:pt>
                <c:pt idx="10">
                  <c:v>7.291666666666667</c:v>
                </c:pt>
                <c:pt idx="11">
                  <c:v>7.9861111111111107</c:v>
                </c:pt>
                <c:pt idx="12">
                  <c:v>8.6805555555555536</c:v>
                </c:pt>
                <c:pt idx="13">
                  <c:v>9.3749999999999982</c:v>
                </c:pt>
                <c:pt idx="14">
                  <c:v>10.069444444444443</c:v>
                </c:pt>
                <c:pt idx="15">
                  <c:v>10.763888888888888</c:v>
                </c:pt>
                <c:pt idx="16">
                  <c:v>11.458333333333332</c:v>
                </c:pt>
                <c:pt idx="17">
                  <c:v>12.152777777777777</c:v>
                </c:pt>
                <c:pt idx="18">
                  <c:v>12.847222222222221</c:v>
                </c:pt>
                <c:pt idx="19">
                  <c:v>13.541666666666666</c:v>
                </c:pt>
                <c:pt idx="20">
                  <c:v>14.236111111111111</c:v>
                </c:pt>
                <c:pt idx="21">
                  <c:v>14.930555555555554</c:v>
                </c:pt>
                <c:pt idx="22">
                  <c:v>15.624999999999998</c:v>
                </c:pt>
                <c:pt idx="23">
                  <c:v>16.319444444444443</c:v>
                </c:pt>
                <c:pt idx="24">
                  <c:v>17.013888888888886</c:v>
                </c:pt>
                <c:pt idx="25">
                  <c:v>17.708333333333332</c:v>
                </c:pt>
                <c:pt idx="26">
                  <c:v>18.402777777777775</c:v>
                </c:pt>
                <c:pt idx="27">
                  <c:v>19.097222222222221</c:v>
                </c:pt>
                <c:pt idx="28">
                  <c:v>19.791666666666664</c:v>
                </c:pt>
                <c:pt idx="29">
                  <c:v>20.486111111111111</c:v>
                </c:pt>
                <c:pt idx="30">
                  <c:v>21.180555555555554</c:v>
                </c:pt>
                <c:pt idx="31">
                  <c:v>21.875</c:v>
                </c:pt>
                <c:pt idx="32">
                  <c:v>22.569444444444443</c:v>
                </c:pt>
                <c:pt idx="33">
                  <c:v>23.263888888888886</c:v>
                </c:pt>
                <c:pt idx="34">
                  <c:v>23.958333333333332</c:v>
                </c:pt>
                <c:pt idx="35">
                  <c:v>24.652777777777775</c:v>
                </c:pt>
                <c:pt idx="36">
                  <c:v>25.347222222222221</c:v>
                </c:pt>
                <c:pt idx="37">
                  <c:v>26.041666666666664</c:v>
                </c:pt>
                <c:pt idx="38">
                  <c:v>26.736111111111111</c:v>
                </c:pt>
                <c:pt idx="39">
                  <c:v>27.430555555555554</c:v>
                </c:pt>
                <c:pt idx="40">
                  <c:v>28.125</c:v>
                </c:pt>
                <c:pt idx="41">
                  <c:v>28.819444444444443</c:v>
                </c:pt>
                <c:pt idx="42">
                  <c:v>29.513888888888886</c:v>
                </c:pt>
                <c:pt idx="43">
                  <c:v>30.208333333333332</c:v>
                </c:pt>
                <c:pt idx="44">
                  <c:v>30.902777777777775</c:v>
                </c:pt>
                <c:pt idx="45">
                  <c:v>31.597222222222221</c:v>
                </c:pt>
                <c:pt idx="46">
                  <c:v>32.291666666666664</c:v>
                </c:pt>
                <c:pt idx="47">
                  <c:v>32.986111111111107</c:v>
                </c:pt>
                <c:pt idx="48">
                  <c:v>33.68055555555555</c:v>
                </c:pt>
                <c:pt idx="49">
                  <c:v>34.375</c:v>
                </c:pt>
                <c:pt idx="50">
                  <c:v>35.069444444444443</c:v>
                </c:pt>
                <c:pt idx="51">
                  <c:v>35.763888888888886</c:v>
                </c:pt>
                <c:pt idx="52">
                  <c:v>36.458333333333329</c:v>
                </c:pt>
                <c:pt idx="53">
                  <c:v>37.152777777777779</c:v>
                </c:pt>
                <c:pt idx="54">
                  <c:v>37.847222222222221</c:v>
                </c:pt>
                <c:pt idx="55">
                  <c:v>38.541666666666664</c:v>
                </c:pt>
                <c:pt idx="56">
                  <c:v>39.236111111111107</c:v>
                </c:pt>
                <c:pt idx="57">
                  <c:v>39.93055555555555</c:v>
                </c:pt>
                <c:pt idx="58">
                  <c:v>40.625</c:v>
                </c:pt>
                <c:pt idx="59">
                  <c:v>41.319444444444443</c:v>
                </c:pt>
                <c:pt idx="60">
                  <c:v>42.013888888888886</c:v>
                </c:pt>
                <c:pt idx="61">
                  <c:v>42.708333333333329</c:v>
                </c:pt>
                <c:pt idx="62">
                  <c:v>43.402777777777779</c:v>
                </c:pt>
                <c:pt idx="63">
                  <c:v>44.097222222222221</c:v>
                </c:pt>
                <c:pt idx="64">
                  <c:v>44.791666666666664</c:v>
                </c:pt>
                <c:pt idx="65">
                  <c:v>45.486111111111107</c:v>
                </c:pt>
                <c:pt idx="66">
                  <c:v>46.18055555555555</c:v>
                </c:pt>
                <c:pt idx="67">
                  <c:v>46.875</c:v>
                </c:pt>
                <c:pt idx="68">
                  <c:v>47.569444444444443</c:v>
                </c:pt>
                <c:pt idx="69">
                  <c:v>48.263888888888886</c:v>
                </c:pt>
                <c:pt idx="70">
                  <c:v>48.958333333333329</c:v>
                </c:pt>
                <c:pt idx="71">
                  <c:v>49.652777777777779</c:v>
                </c:pt>
                <c:pt idx="72">
                  <c:v>50.347222222222221</c:v>
                </c:pt>
                <c:pt idx="73">
                  <c:v>51.041666666666664</c:v>
                </c:pt>
                <c:pt idx="74">
                  <c:v>51.736111111111107</c:v>
                </c:pt>
                <c:pt idx="75">
                  <c:v>52.43055555555555</c:v>
                </c:pt>
                <c:pt idx="76">
                  <c:v>53.125</c:v>
                </c:pt>
                <c:pt idx="77">
                  <c:v>53.819444444444443</c:v>
                </c:pt>
                <c:pt idx="78">
                  <c:v>54.513888888888886</c:v>
                </c:pt>
                <c:pt idx="79">
                  <c:v>55.208333333333329</c:v>
                </c:pt>
                <c:pt idx="80">
                  <c:v>55.902777777777779</c:v>
                </c:pt>
                <c:pt idx="81">
                  <c:v>56.597222222222221</c:v>
                </c:pt>
                <c:pt idx="82">
                  <c:v>57.291666666666664</c:v>
                </c:pt>
                <c:pt idx="83">
                  <c:v>57.986111111111107</c:v>
                </c:pt>
                <c:pt idx="84">
                  <c:v>58.68055555555555</c:v>
                </c:pt>
                <c:pt idx="85">
                  <c:v>59.375</c:v>
                </c:pt>
                <c:pt idx="86">
                  <c:v>60.069444444444443</c:v>
                </c:pt>
                <c:pt idx="87">
                  <c:v>60.763888888888886</c:v>
                </c:pt>
                <c:pt idx="88">
                  <c:v>61.458333333333329</c:v>
                </c:pt>
                <c:pt idx="89">
                  <c:v>62.152777777777771</c:v>
                </c:pt>
                <c:pt idx="90">
                  <c:v>62.847222222222221</c:v>
                </c:pt>
                <c:pt idx="91">
                  <c:v>63.541666666666664</c:v>
                </c:pt>
                <c:pt idx="92">
                  <c:v>64.236111111111114</c:v>
                </c:pt>
                <c:pt idx="93">
                  <c:v>64.930555555555557</c:v>
                </c:pt>
                <c:pt idx="94">
                  <c:v>65.625</c:v>
                </c:pt>
                <c:pt idx="95">
                  <c:v>66.319444444444443</c:v>
                </c:pt>
                <c:pt idx="96">
                  <c:v>67.013888888888886</c:v>
                </c:pt>
                <c:pt idx="97">
                  <c:v>67.708333333333343</c:v>
                </c:pt>
                <c:pt idx="98">
                  <c:v>68.402777777777786</c:v>
                </c:pt>
                <c:pt idx="99">
                  <c:v>69.097222222222229</c:v>
                </c:pt>
                <c:pt idx="100">
                  <c:v>69.791666666666671</c:v>
                </c:pt>
                <c:pt idx="101">
                  <c:v>70.486111111111114</c:v>
                </c:pt>
                <c:pt idx="102">
                  <c:v>71.180555555555557</c:v>
                </c:pt>
                <c:pt idx="103">
                  <c:v>71.875</c:v>
                </c:pt>
                <c:pt idx="104">
                  <c:v>72.569444444444443</c:v>
                </c:pt>
                <c:pt idx="105">
                  <c:v>73.263888888888886</c:v>
                </c:pt>
                <c:pt idx="106">
                  <c:v>73.958333333333343</c:v>
                </c:pt>
                <c:pt idx="107">
                  <c:v>74.652777777777786</c:v>
                </c:pt>
                <c:pt idx="108">
                  <c:v>75.347222222222229</c:v>
                </c:pt>
                <c:pt idx="109">
                  <c:v>76.041666666666671</c:v>
                </c:pt>
                <c:pt idx="110">
                  <c:v>76.736111111111114</c:v>
                </c:pt>
                <c:pt idx="111">
                  <c:v>77.430555555555557</c:v>
                </c:pt>
                <c:pt idx="112">
                  <c:v>78.125</c:v>
                </c:pt>
                <c:pt idx="113">
                  <c:v>78.819444444444443</c:v>
                </c:pt>
                <c:pt idx="114">
                  <c:v>79.513888888888886</c:v>
                </c:pt>
                <c:pt idx="115">
                  <c:v>80.208333333333343</c:v>
                </c:pt>
                <c:pt idx="116">
                  <c:v>80.902777777777786</c:v>
                </c:pt>
                <c:pt idx="117">
                  <c:v>81.597222222222229</c:v>
                </c:pt>
                <c:pt idx="118">
                  <c:v>82.291666666666671</c:v>
                </c:pt>
                <c:pt idx="119">
                  <c:v>82.986111111111114</c:v>
                </c:pt>
                <c:pt idx="120">
                  <c:v>83.680555555555557</c:v>
                </c:pt>
                <c:pt idx="121">
                  <c:v>84.375</c:v>
                </c:pt>
                <c:pt idx="122">
                  <c:v>85.069444444444443</c:v>
                </c:pt>
                <c:pt idx="123">
                  <c:v>85.763888888888886</c:v>
                </c:pt>
                <c:pt idx="124">
                  <c:v>86.458333333333343</c:v>
                </c:pt>
                <c:pt idx="125">
                  <c:v>87.152777777777786</c:v>
                </c:pt>
                <c:pt idx="126">
                  <c:v>87.847222222222229</c:v>
                </c:pt>
                <c:pt idx="127">
                  <c:v>88.541666666666671</c:v>
                </c:pt>
                <c:pt idx="128">
                  <c:v>89.236111111111114</c:v>
                </c:pt>
                <c:pt idx="129">
                  <c:v>89.930555555555557</c:v>
                </c:pt>
                <c:pt idx="130">
                  <c:v>90.625</c:v>
                </c:pt>
                <c:pt idx="131">
                  <c:v>91.319444444444443</c:v>
                </c:pt>
                <c:pt idx="132">
                  <c:v>92.013888888888886</c:v>
                </c:pt>
                <c:pt idx="133">
                  <c:v>92.708333333333343</c:v>
                </c:pt>
                <c:pt idx="134">
                  <c:v>93.402777777777786</c:v>
                </c:pt>
                <c:pt idx="135">
                  <c:v>94.097222222222229</c:v>
                </c:pt>
                <c:pt idx="136">
                  <c:v>94.791666666666671</c:v>
                </c:pt>
                <c:pt idx="137">
                  <c:v>95.486111111111114</c:v>
                </c:pt>
                <c:pt idx="138">
                  <c:v>96.180555555555557</c:v>
                </c:pt>
                <c:pt idx="139">
                  <c:v>96.875</c:v>
                </c:pt>
                <c:pt idx="140">
                  <c:v>97.569444444444443</c:v>
                </c:pt>
                <c:pt idx="141">
                  <c:v>98.263888888888886</c:v>
                </c:pt>
                <c:pt idx="142">
                  <c:v>98.958333333333343</c:v>
                </c:pt>
                <c:pt idx="143">
                  <c:v>99.652777777777786</c:v>
                </c:pt>
              </c:numCache>
            </c:numRef>
          </c:xVal>
          <c:yVal>
            <c:numRef>
              <c:f>'nonlinear trend adressed'!$V$38:$V$181</c:f>
              <c:numCache>
                <c:formatCode>General</c:formatCode>
                <c:ptCount val="144"/>
                <c:pt idx="0">
                  <c:v>104</c:v>
                </c:pt>
                <c:pt idx="1">
                  <c:v>112</c:v>
                </c:pt>
                <c:pt idx="2">
                  <c:v>114</c:v>
                </c:pt>
                <c:pt idx="3">
                  <c:v>115</c:v>
                </c:pt>
                <c:pt idx="4">
                  <c:v>118</c:v>
                </c:pt>
                <c:pt idx="5">
                  <c:v>118</c:v>
                </c:pt>
                <c:pt idx="6">
                  <c:v>119</c:v>
                </c:pt>
                <c:pt idx="7">
                  <c:v>121</c:v>
                </c:pt>
                <c:pt idx="8">
                  <c:v>125</c:v>
                </c:pt>
                <c:pt idx="9">
                  <c:v>126</c:v>
                </c:pt>
                <c:pt idx="10">
                  <c:v>129</c:v>
                </c:pt>
                <c:pt idx="11">
                  <c:v>132</c:v>
                </c:pt>
                <c:pt idx="12">
                  <c:v>133</c:v>
                </c:pt>
                <c:pt idx="13">
                  <c:v>135</c:v>
                </c:pt>
                <c:pt idx="14">
                  <c:v>135</c:v>
                </c:pt>
                <c:pt idx="15">
                  <c:v>136</c:v>
                </c:pt>
                <c:pt idx="16">
                  <c:v>140</c:v>
                </c:pt>
                <c:pt idx="17">
                  <c:v>141</c:v>
                </c:pt>
                <c:pt idx="18">
                  <c:v>145</c:v>
                </c:pt>
                <c:pt idx="19">
                  <c:v>146</c:v>
                </c:pt>
                <c:pt idx="20">
                  <c:v>148</c:v>
                </c:pt>
                <c:pt idx="21">
                  <c:v>148</c:v>
                </c:pt>
                <c:pt idx="22">
                  <c:v>149</c:v>
                </c:pt>
                <c:pt idx="23">
                  <c:v>150</c:v>
                </c:pt>
                <c:pt idx="24">
                  <c:v>158</c:v>
                </c:pt>
                <c:pt idx="25">
                  <c:v>162</c:v>
                </c:pt>
                <c:pt idx="26">
                  <c:v>163</c:v>
                </c:pt>
                <c:pt idx="27">
                  <c:v>166</c:v>
                </c:pt>
                <c:pt idx="28">
                  <c:v>170</c:v>
                </c:pt>
                <c:pt idx="29">
                  <c:v>170</c:v>
                </c:pt>
                <c:pt idx="30">
                  <c:v>171</c:v>
                </c:pt>
                <c:pt idx="31">
                  <c:v>172</c:v>
                </c:pt>
                <c:pt idx="32">
                  <c:v>172</c:v>
                </c:pt>
                <c:pt idx="33">
                  <c:v>178</c:v>
                </c:pt>
                <c:pt idx="34">
                  <c:v>178</c:v>
                </c:pt>
                <c:pt idx="35">
                  <c:v>180</c:v>
                </c:pt>
                <c:pt idx="36">
                  <c:v>180</c:v>
                </c:pt>
                <c:pt idx="37">
                  <c:v>181</c:v>
                </c:pt>
                <c:pt idx="38">
                  <c:v>183</c:v>
                </c:pt>
                <c:pt idx="39">
                  <c:v>184</c:v>
                </c:pt>
                <c:pt idx="40">
                  <c:v>188</c:v>
                </c:pt>
                <c:pt idx="41">
                  <c:v>191</c:v>
                </c:pt>
                <c:pt idx="42">
                  <c:v>193</c:v>
                </c:pt>
                <c:pt idx="43">
                  <c:v>194</c:v>
                </c:pt>
                <c:pt idx="44">
                  <c:v>196</c:v>
                </c:pt>
                <c:pt idx="45">
                  <c:v>196</c:v>
                </c:pt>
                <c:pt idx="46">
                  <c:v>199</c:v>
                </c:pt>
                <c:pt idx="47">
                  <c:v>199</c:v>
                </c:pt>
                <c:pt idx="48">
                  <c:v>201</c:v>
                </c:pt>
                <c:pt idx="49">
                  <c:v>203</c:v>
                </c:pt>
                <c:pt idx="50">
                  <c:v>204</c:v>
                </c:pt>
                <c:pt idx="51">
                  <c:v>209</c:v>
                </c:pt>
                <c:pt idx="52">
                  <c:v>211</c:v>
                </c:pt>
                <c:pt idx="53">
                  <c:v>218</c:v>
                </c:pt>
                <c:pt idx="54">
                  <c:v>227</c:v>
                </c:pt>
                <c:pt idx="55">
                  <c:v>229</c:v>
                </c:pt>
                <c:pt idx="56">
                  <c:v>229</c:v>
                </c:pt>
                <c:pt idx="57">
                  <c:v>229</c:v>
                </c:pt>
                <c:pt idx="58">
                  <c:v>230</c:v>
                </c:pt>
                <c:pt idx="59">
                  <c:v>233</c:v>
                </c:pt>
                <c:pt idx="60">
                  <c:v>234</c:v>
                </c:pt>
                <c:pt idx="61">
                  <c:v>235</c:v>
                </c:pt>
                <c:pt idx="62">
                  <c:v>235</c:v>
                </c:pt>
                <c:pt idx="63">
                  <c:v>236</c:v>
                </c:pt>
                <c:pt idx="64">
                  <c:v>237</c:v>
                </c:pt>
                <c:pt idx="65">
                  <c:v>237</c:v>
                </c:pt>
                <c:pt idx="66">
                  <c:v>242</c:v>
                </c:pt>
                <c:pt idx="67">
                  <c:v>242</c:v>
                </c:pt>
                <c:pt idx="68">
                  <c:v>243</c:v>
                </c:pt>
                <c:pt idx="69">
                  <c:v>259</c:v>
                </c:pt>
                <c:pt idx="70">
                  <c:v>264</c:v>
                </c:pt>
                <c:pt idx="71">
                  <c:v>264</c:v>
                </c:pt>
                <c:pt idx="72">
                  <c:v>267</c:v>
                </c:pt>
                <c:pt idx="73">
                  <c:v>269</c:v>
                </c:pt>
                <c:pt idx="74">
                  <c:v>270</c:v>
                </c:pt>
                <c:pt idx="75">
                  <c:v>271</c:v>
                </c:pt>
                <c:pt idx="76">
                  <c:v>272</c:v>
                </c:pt>
                <c:pt idx="77">
                  <c:v>274</c:v>
                </c:pt>
                <c:pt idx="78">
                  <c:v>277</c:v>
                </c:pt>
                <c:pt idx="79">
                  <c:v>278</c:v>
                </c:pt>
                <c:pt idx="80">
                  <c:v>284</c:v>
                </c:pt>
                <c:pt idx="81">
                  <c:v>293</c:v>
                </c:pt>
                <c:pt idx="82">
                  <c:v>301</c:v>
                </c:pt>
                <c:pt idx="83">
                  <c:v>302</c:v>
                </c:pt>
                <c:pt idx="84">
                  <c:v>305</c:v>
                </c:pt>
                <c:pt idx="85">
                  <c:v>306</c:v>
                </c:pt>
                <c:pt idx="86">
                  <c:v>306</c:v>
                </c:pt>
                <c:pt idx="87">
                  <c:v>310</c:v>
                </c:pt>
                <c:pt idx="88">
                  <c:v>312</c:v>
                </c:pt>
                <c:pt idx="89">
                  <c:v>313</c:v>
                </c:pt>
                <c:pt idx="90">
                  <c:v>315</c:v>
                </c:pt>
                <c:pt idx="91">
                  <c:v>315</c:v>
                </c:pt>
                <c:pt idx="92">
                  <c:v>317</c:v>
                </c:pt>
                <c:pt idx="93">
                  <c:v>318</c:v>
                </c:pt>
                <c:pt idx="94">
                  <c:v>318</c:v>
                </c:pt>
                <c:pt idx="95">
                  <c:v>336</c:v>
                </c:pt>
                <c:pt idx="96">
                  <c:v>337</c:v>
                </c:pt>
                <c:pt idx="97">
                  <c:v>340</c:v>
                </c:pt>
                <c:pt idx="98">
                  <c:v>342</c:v>
                </c:pt>
                <c:pt idx="99">
                  <c:v>347</c:v>
                </c:pt>
                <c:pt idx="100">
                  <c:v>347</c:v>
                </c:pt>
                <c:pt idx="101">
                  <c:v>348</c:v>
                </c:pt>
                <c:pt idx="102">
                  <c:v>348</c:v>
                </c:pt>
                <c:pt idx="103">
                  <c:v>355</c:v>
                </c:pt>
                <c:pt idx="104">
                  <c:v>355</c:v>
                </c:pt>
                <c:pt idx="105">
                  <c:v>356</c:v>
                </c:pt>
                <c:pt idx="106">
                  <c:v>359</c:v>
                </c:pt>
                <c:pt idx="107">
                  <c:v>360</c:v>
                </c:pt>
                <c:pt idx="108">
                  <c:v>362</c:v>
                </c:pt>
                <c:pt idx="109">
                  <c:v>362</c:v>
                </c:pt>
                <c:pt idx="110">
                  <c:v>363</c:v>
                </c:pt>
                <c:pt idx="111">
                  <c:v>364</c:v>
                </c:pt>
                <c:pt idx="112">
                  <c:v>374</c:v>
                </c:pt>
                <c:pt idx="113">
                  <c:v>390</c:v>
                </c:pt>
                <c:pt idx="114">
                  <c:v>391</c:v>
                </c:pt>
                <c:pt idx="115">
                  <c:v>396</c:v>
                </c:pt>
                <c:pt idx="116">
                  <c:v>404</c:v>
                </c:pt>
                <c:pt idx="117">
                  <c:v>404</c:v>
                </c:pt>
                <c:pt idx="118">
                  <c:v>405</c:v>
                </c:pt>
                <c:pt idx="119">
                  <c:v>405</c:v>
                </c:pt>
                <c:pt idx="120">
                  <c:v>406</c:v>
                </c:pt>
                <c:pt idx="121">
                  <c:v>407</c:v>
                </c:pt>
                <c:pt idx="122">
                  <c:v>413</c:v>
                </c:pt>
                <c:pt idx="123">
                  <c:v>417</c:v>
                </c:pt>
                <c:pt idx="124">
                  <c:v>419</c:v>
                </c:pt>
                <c:pt idx="125">
                  <c:v>420</c:v>
                </c:pt>
                <c:pt idx="126">
                  <c:v>422</c:v>
                </c:pt>
                <c:pt idx="127">
                  <c:v>432</c:v>
                </c:pt>
                <c:pt idx="128">
                  <c:v>435</c:v>
                </c:pt>
                <c:pt idx="129">
                  <c:v>461</c:v>
                </c:pt>
                <c:pt idx="130">
                  <c:v>461</c:v>
                </c:pt>
                <c:pt idx="131">
                  <c:v>463</c:v>
                </c:pt>
                <c:pt idx="132">
                  <c:v>465</c:v>
                </c:pt>
                <c:pt idx="133">
                  <c:v>467</c:v>
                </c:pt>
                <c:pt idx="134">
                  <c:v>472</c:v>
                </c:pt>
                <c:pt idx="135">
                  <c:v>472</c:v>
                </c:pt>
                <c:pt idx="136">
                  <c:v>491</c:v>
                </c:pt>
                <c:pt idx="137">
                  <c:v>505</c:v>
                </c:pt>
                <c:pt idx="138">
                  <c:v>508</c:v>
                </c:pt>
                <c:pt idx="139">
                  <c:v>535</c:v>
                </c:pt>
                <c:pt idx="140">
                  <c:v>548</c:v>
                </c:pt>
                <c:pt idx="141">
                  <c:v>559</c:v>
                </c:pt>
                <c:pt idx="142">
                  <c:v>606</c:v>
                </c:pt>
                <c:pt idx="143">
                  <c:v>622</c:v>
                </c:pt>
              </c:numCache>
            </c:numRef>
          </c:yVal>
          <c:smooth val="0"/>
          <c:extLst>
            <c:ext xmlns:c16="http://schemas.microsoft.com/office/drawing/2014/chart" uri="{C3380CC4-5D6E-409C-BE32-E72D297353CC}">
              <c16:uniqueId val="{00000001-CDE8-4268-92DB-14494C8628BF}"/>
            </c:ext>
          </c:extLst>
        </c:ser>
        <c:dLbls>
          <c:showLegendKey val="0"/>
          <c:showVal val="0"/>
          <c:showCatName val="0"/>
          <c:showSerName val="0"/>
          <c:showPercent val="0"/>
          <c:showBubbleSize val="0"/>
        </c:dLbls>
        <c:axId val="2010514864"/>
        <c:axId val="2010511984"/>
      </c:scatterChart>
      <c:valAx>
        <c:axId val="2010514864"/>
        <c:scaling>
          <c:orientation val="minMax"/>
        </c:scaling>
        <c:delete val="0"/>
        <c:axPos val="b"/>
        <c:title>
          <c:tx>
            <c:rich>
              <a:bodyPr/>
              <a:lstStyle/>
              <a:p>
                <a:pPr>
                  <a:defRPr/>
                </a:pPr>
                <a:r>
                  <a:rPr lang="en-US"/>
                  <a:t>Sample Percentile</a:t>
                </a:r>
              </a:p>
            </c:rich>
          </c:tx>
          <c:overlay val="0"/>
        </c:title>
        <c:numFmt formatCode="General" sourceLinked="1"/>
        <c:majorTickMark val="out"/>
        <c:minorTickMark val="none"/>
        <c:tickLblPos val="nextTo"/>
        <c:crossAx val="2010511984"/>
        <c:crosses val="autoZero"/>
        <c:crossBetween val="midCat"/>
      </c:valAx>
      <c:valAx>
        <c:axId val="2010511984"/>
        <c:scaling>
          <c:orientation val="minMax"/>
        </c:scaling>
        <c:delete val="0"/>
        <c:axPos val="l"/>
        <c:title>
          <c:tx>
            <c:rich>
              <a:bodyPr/>
              <a:lstStyle/>
              <a:p>
                <a:pPr>
                  <a:defRPr/>
                </a:pPr>
                <a:r>
                  <a:rPr lang="en-US"/>
                  <a:t>Passengers(thousands)</a:t>
                </a:r>
              </a:p>
            </c:rich>
          </c:tx>
          <c:overlay val="0"/>
        </c:title>
        <c:numFmt formatCode="General" sourceLinked="1"/>
        <c:majorTickMark val="out"/>
        <c:minorTickMark val="none"/>
        <c:tickLblPos val="nextTo"/>
        <c:crossAx val="2010514864"/>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Standard Residuals</c:v>
          </c:tx>
          <c:spPr>
            <a:ln w="25400" cap="rnd">
              <a:noFill/>
              <a:round/>
            </a:ln>
            <a:effectLst/>
          </c:spPr>
          <c:marker>
            <c:symbol val="circle"/>
            <c:size val="5"/>
            <c:spPr>
              <a:solidFill>
                <a:schemeClr val="accent1"/>
              </a:solidFill>
              <a:ln w="9525">
                <a:solidFill>
                  <a:schemeClr val="accent1"/>
                </a:solidFill>
              </a:ln>
              <a:effectLst/>
            </c:spPr>
          </c:marker>
          <c:xVal>
            <c:numRef>
              <c:f>'nonlinear trend adressed'!$Q$38:$Q$181</c:f>
              <c:numCache>
                <c:formatCode>General</c:formatCode>
                <c:ptCount val="144"/>
                <c:pt idx="0">
                  <c:v>90.190479041915751</c:v>
                </c:pt>
                <c:pt idx="1">
                  <c:v>82.498431598341398</c:v>
                </c:pt>
                <c:pt idx="2">
                  <c:v>116.72305082143376</c:v>
                </c:pt>
                <c:pt idx="3">
                  <c:v>112.69767004452608</c:v>
                </c:pt>
                <c:pt idx="4">
                  <c:v>116.50562260095168</c:v>
                </c:pt>
                <c:pt idx="5">
                  <c:v>155.39690849071062</c:v>
                </c:pt>
                <c:pt idx="6">
                  <c:v>194.12152771380289</c:v>
                </c:pt>
                <c:pt idx="7">
                  <c:v>192.92948027022851</c:v>
                </c:pt>
                <c:pt idx="8">
                  <c:v>143.3207661599875</c:v>
                </c:pt>
                <c:pt idx="9">
                  <c:v>106.54538538307976</c:v>
                </c:pt>
                <c:pt idx="10">
                  <c:v>71.853337939505366</c:v>
                </c:pt>
                <c:pt idx="11">
                  <c:v>99.911290495930999</c:v>
                </c:pt>
                <c:pt idx="12">
                  <c:v>110.89550144466276</c:v>
                </c:pt>
                <c:pt idx="13">
                  <c:v>103.37473535446557</c:v>
                </c:pt>
                <c:pt idx="14">
                  <c:v>137.7706359309351</c:v>
                </c:pt>
                <c:pt idx="15">
                  <c:v>133.91653650740457</c:v>
                </c:pt>
                <c:pt idx="16">
                  <c:v>137.89577041720736</c:v>
                </c:pt>
                <c:pt idx="17">
                  <c:v>176.95833766034343</c:v>
                </c:pt>
                <c:pt idx="18">
                  <c:v>215.85423823681288</c:v>
                </c:pt>
                <c:pt idx="19">
                  <c:v>214.83347214661566</c:v>
                </c:pt>
                <c:pt idx="20">
                  <c:v>165.39603938975179</c:v>
                </c:pt>
                <c:pt idx="21">
                  <c:v>128.79193996622121</c:v>
                </c:pt>
                <c:pt idx="22">
                  <c:v>94.271173876023994</c:v>
                </c:pt>
                <c:pt idx="23">
                  <c:v>122.50040778582681</c:v>
                </c:pt>
                <c:pt idx="24">
                  <c:v>133.65590008793572</c:v>
                </c:pt>
                <c:pt idx="25">
                  <c:v>126.3064153511157</c:v>
                </c:pt>
                <c:pt idx="26">
                  <c:v>160.87359728096237</c:v>
                </c:pt>
                <c:pt idx="27">
                  <c:v>157.19077921080904</c:v>
                </c:pt>
                <c:pt idx="28">
                  <c:v>161.34129447398897</c:v>
                </c:pt>
                <c:pt idx="29">
                  <c:v>200.57514307050221</c:v>
                </c:pt>
                <c:pt idx="30">
                  <c:v>239.64232500034882</c:v>
                </c:pt>
                <c:pt idx="31">
                  <c:v>238.79284026352875</c:v>
                </c:pt>
                <c:pt idx="32">
                  <c:v>189.52668886004207</c:v>
                </c:pt>
                <c:pt idx="33">
                  <c:v>153.09387078988863</c:v>
                </c:pt>
                <c:pt idx="34">
                  <c:v>118.7443860530686</c:v>
                </c:pt>
                <c:pt idx="35">
                  <c:v>147.14490131624851</c:v>
                </c:pt>
                <c:pt idx="36">
                  <c:v>158.47167497173461</c:v>
                </c:pt>
                <c:pt idx="37">
                  <c:v>151.29347158829171</c:v>
                </c:pt>
                <c:pt idx="38">
                  <c:v>186.0319348715156</c:v>
                </c:pt>
                <c:pt idx="39">
                  <c:v>182.52039815473938</c:v>
                </c:pt>
                <c:pt idx="40">
                  <c:v>186.84219477129648</c:v>
                </c:pt>
                <c:pt idx="41">
                  <c:v>226.24732472118689</c:v>
                </c:pt>
                <c:pt idx="42">
                  <c:v>265.48578800441067</c:v>
                </c:pt>
                <c:pt idx="43">
                  <c:v>264.80758462096776</c:v>
                </c:pt>
                <c:pt idx="44">
                  <c:v>215.71271457085825</c:v>
                </c:pt>
                <c:pt idx="45">
                  <c:v>179.45117785408198</c:v>
                </c:pt>
                <c:pt idx="46">
                  <c:v>145.2729744706391</c:v>
                </c:pt>
                <c:pt idx="47">
                  <c:v>173.84477108719619</c:v>
                </c:pt>
                <c:pt idx="48">
                  <c:v>185.34282609605944</c:v>
                </c:pt>
                <c:pt idx="49">
                  <c:v>178.33590406599373</c:v>
                </c:pt>
                <c:pt idx="50">
                  <c:v>213.24564870259474</c:v>
                </c:pt>
                <c:pt idx="51">
                  <c:v>209.90539333919571</c:v>
                </c:pt>
                <c:pt idx="52">
                  <c:v>214.39847130912995</c:v>
                </c:pt>
                <c:pt idx="53">
                  <c:v>253.97488261239755</c:v>
                </c:pt>
                <c:pt idx="54">
                  <c:v>293.38462724899847</c:v>
                </c:pt>
                <c:pt idx="55">
                  <c:v>292.87770521893276</c:v>
                </c:pt>
                <c:pt idx="56">
                  <c:v>243.95411652220037</c:v>
                </c:pt>
                <c:pt idx="57">
                  <c:v>207.86386115880126</c:v>
                </c:pt>
                <c:pt idx="58">
                  <c:v>173.85693912873552</c:v>
                </c:pt>
                <c:pt idx="59">
                  <c:v>202.60001709866981</c:v>
                </c:pt>
                <c:pt idx="60">
                  <c:v>214.2693534609102</c:v>
                </c:pt>
                <c:pt idx="61">
                  <c:v>207.43371278422165</c:v>
                </c:pt>
                <c:pt idx="62">
                  <c:v>242.51473877419983</c:v>
                </c:pt>
                <c:pt idx="63">
                  <c:v>239.34576476417797</c:v>
                </c:pt>
                <c:pt idx="64">
                  <c:v>244.01012408748937</c:v>
                </c:pt>
                <c:pt idx="65">
                  <c:v>283.75781674413412</c:v>
                </c:pt>
                <c:pt idx="66">
                  <c:v>323.33884273411218</c:v>
                </c:pt>
                <c:pt idx="67">
                  <c:v>323.00320205742366</c:v>
                </c:pt>
                <c:pt idx="68">
                  <c:v>274.25089471406841</c:v>
                </c:pt>
                <c:pt idx="69">
                  <c:v>238.33192070404647</c:v>
                </c:pt>
                <c:pt idx="70">
                  <c:v>204.4962800273579</c:v>
                </c:pt>
                <c:pt idx="71">
                  <c:v>233.41063935066933</c:v>
                </c:pt>
                <c:pt idx="72">
                  <c:v>245.25125706628688</c:v>
                </c:pt>
                <c:pt idx="73">
                  <c:v>238.58689774297548</c:v>
                </c:pt>
                <c:pt idx="74">
                  <c:v>273.83920508633088</c:v>
                </c:pt>
                <c:pt idx="75">
                  <c:v>270.84151242968613</c:v>
                </c:pt>
                <c:pt idx="76">
                  <c:v>275.6771531063747</c:v>
                </c:pt>
                <c:pt idx="77">
                  <c:v>315.59612711639659</c:v>
                </c:pt>
                <c:pt idx="78">
                  <c:v>355.34843445975184</c:v>
                </c:pt>
                <c:pt idx="79">
                  <c:v>355.18407513644047</c:v>
                </c:pt>
                <c:pt idx="80">
                  <c:v>306.60304914646241</c:v>
                </c:pt>
                <c:pt idx="81">
                  <c:v>270.85535648981761</c:v>
                </c:pt>
                <c:pt idx="82">
                  <c:v>237.19099716650624</c:v>
                </c:pt>
                <c:pt idx="83">
                  <c:v>266.27663784319481</c:v>
                </c:pt>
                <c:pt idx="84">
                  <c:v>278.28853691218956</c:v>
                </c:pt>
                <c:pt idx="85">
                  <c:v>271.79545894225532</c:v>
                </c:pt>
                <c:pt idx="86">
                  <c:v>307.21904763898783</c:v>
                </c:pt>
                <c:pt idx="87">
                  <c:v>304.39263633572023</c:v>
                </c:pt>
                <c:pt idx="88">
                  <c:v>309.39955836578599</c:v>
                </c:pt>
                <c:pt idx="89">
                  <c:v>349.48981372918502</c:v>
                </c:pt>
                <c:pt idx="90">
                  <c:v>389.41340242591747</c:v>
                </c:pt>
                <c:pt idx="91">
                  <c:v>389.42032445598318</c:v>
                </c:pt>
                <c:pt idx="92">
                  <c:v>341.01057981938231</c:v>
                </c:pt>
                <c:pt idx="93">
                  <c:v>305.43416851611471</c:v>
                </c:pt>
                <c:pt idx="94">
                  <c:v>271.94109054618048</c:v>
                </c:pt>
                <c:pt idx="95">
                  <c:v>301.19801257624624</c:v>
                </c:pt>
                <c:pt idx="96">
                  <c:v>313.38119299861813</c:v>
                </c:pt>
                <c:pt idx="97">
                  <c:v>307.05939638206104</c:v>
                </c:pt>
                <c:pt idx="98">
                  <c:v>342.65426643217074</c:v>
                </c:pt>
                <c:pt idx="99">
                  <c:v>339.99913648228033</c:v>
                </c:pt>
                <c:pt idx="100">
                  <c:v>345.17733986572324</c:v>
                </c:pt>
                <c:pt idx="101">
                  <c:v>385.4388765824994</c:v>
                </c:pt>
                <c:pt idx="102">
                  <c:v>425.533746632609</c:v>
                </c:pt>
                <c:pt idx="103">
                  <c:v>425.7119500160519</c:v>
                </c:pt>
                <c:pt idx="104">
                  <c:v>377.47348673282818</c:v>
                </c:pt>
                <c:pt idx="105">
                  <c:v>342.06835678293771</c:v>
                </c:pt>
                <c:pt idx="106">
                  <c:v>308.74656016638062</c:v>
                </c:pt>
                <c:pt idx="107">
                  <c:v>338.17476354982352</c:v>
                </c:pt>
                <c:pt idx="108">
                  <c:v>350.52922532557261</c:v>
                </c:pt>
                <c:pt idx="109">
                  <c:v>344.37871006239271</c:v>
                </c:pt>
                <c:pt idx="110">
                  <c:v>380.14486146587956</c:v>
                </c:pt>
                <c:pt idx="111">
                  <c:v>377.66101286936629</c:v>
                </c:pt>
                <c:pt idx="112">
                  <c:v>383.01049760618633</c:v>
                </c:pt>
                <c:pt idx="113">
                  <c:v>423.44331567633975</c:v>
                </c:pt>
                <c:pt idx="114">
                  <c:v>463.70946707982648</c:v>
                </c:pt>
                <c:pt idx="115">
                  <c:v>464.05895181664653</c:v>
                </c:pt>
                <c:pt idx="116">
                  <c:v>415.99176988679994</c:v>
                </c:pt>
                <c:pt idx="117">
                  <c:v>380.75792129028667</c:v>
                </c:pt>
                <c:pt idx="118">
                  <c:v>347.60740602710678</c:v>
                </c:pt>
                <c:pt idx="119">
                  <c:v>377.20689076392682</c:v>
                </c:pt>
                <c:pt idx="120">
                  <c:v>389.73263389305305</c:v>
                </c:pt>
                <c:pt idx="121">
                  <c:v>383.75339998325029</c:v>
                </c:pt>
                <c:pt idx="122">
                  <c:v>419.69083274011433</c:v>
                </c:pt>
                <c:pt idx="123">
                  <c:v>417.3782654969782</c:v>
                </c:pt>
                <c:pt idx="124">
                  <c:v>422.89903158717544</c:v>
                </c:pt>
                <c:pt idx="125">
                  <c:v>463.503131010706</c:v>
                </c:pt>
                <c:pt idx="126">
                  <c:v>503.94056376756993</c:v>
                </c:pt>
                <c:pt idx="127">
                  <c:v>504.46132985776705</c:v>
                </c:pt>
                <c:pt idx="128">
                  <c:v>456.56542928129767</c:v>
                </c:pt>
                <c:pt idx="129">
                  <c:v>421.50286203816154</c:v>
                </c:pt>
                <c:pt idx="130">
                  <c:v>388.52362812835884</c:v>
                </c:pt>
                <c:pt idx="131">
                  <c:v>418.29439421855602</c:v>
                </c:pt>
                <c:pt idx="132">
                  <c:v>430.99141870105939</c:v>
                </c:pt>
                <c:pt idx="133">
                  <c:v>425.18346614463388</c:v>
                </c:pt>
                <c:pt idx="134">
                  <c:v>461.29218025487501</c:v>
                </c:pt>
                <c:pt idx="135">
                  <c:v>459.15089436511607</c:v>
                </c:pt>
                <c:pt idx="136">
                  <c:v>464.84294180869045</c:v>
                </c:pt>
                <c:pt idx="137">
                  <c:v>505.61832258559815</c:v>
                </c:pt>
                <c:pt idx="138">
                  <c:v>546.22703669583916</c:v>
                </c:pt>
                <c:pt idx="139">
                  <c:v>546.9190841394136</c:v>
                </c:pt>
                <c:pt idx="140">
                  <c:v>499.19446491632129</c:v>
                </c:pt>
                <c:pt idx="141">
                  <c:v>464.30317902656236</c:v>
                </c:pt>
                <c:pt idx="142">
                  <c:v>431.4952264701368</c:v>
                </c:pt>
                <c:pt idx="143">
                  <c:v>461.43727391371118</c:v>
                </c:pt>
              </c:numCache>
            </c:numRef>
          </c:xVal>
          <c:yVal>
            <c:numRef>
              <c:f>'nonlinear trend adressed'!$S$38:$S$181</c:f>
              <c:numCache>
                <c:formatCode>General</c:formatCode>
                <c:ptCount val="144"/>
                <c:pt idx="0">
                  <c:v>0.96326919821999912</c:v>
                </c:pt>
                <c:pt idx="1">
                  <c:v>1.568010934102702</c:v>
                </c:pt>
                <c:pt idx="2">
                  <c:v>0.67474267842780788</c:v>
                </c:pt>
                <c:pt idx="3">
                  <c:v>0.72003105137008194</c:v>
                </c:pt>
                <c:pt idx="4">
                  <c:v>0.19850483291218718</c:v>
                </c:pt>
                <c:pt idx="5">
                  <c:v>-0.90087781963549207</c:v>
                </c:pt>
                <c:pt idx="6">
                  <c:v>-2.0370666144818843</c:v>
                </c:pt>
                <c:pt idx="7">
                  <c:v>-1.9844170130798662</c:v>
                </c:pt>
                <c:pt idx="8">
                  <c:v>-0.32333899322411791</c:v>
                </c:pt>
                <c:pt idx="9">
                  <c:v>0.55008758143918768</c:v>
                </c:pt>
                <c:pt idx="10">
                  <c:v>1.4198335418726216</c:v>
                </c:pt>
                <c:pt idx="11">
                  <c:v>0.79893073920820212</c:v>
                </c:pt>
                <c:pt idx="12">
                  <c:v>0.1812849094711225</c:v>
                </c:pt>
                <c:pt idx="13">
                  <c:v>0.99929845210748036</c:v>
                </c:pt>
                <c:pt idx="14">
                  <c:v>0.14263252015242192</c:v>
                </c:pt>
                <c:pt idx="15">
                  <c:v>4.7853733780712684E-2</c:v>
                </c:pt>
                <c:pt idx="16">
                  <c:v>-0.56957227323271176</c:v>
                </c:pt>
                <c:pt idx="17">
                  <c:v>-1.2348462652344603</c:v>
                </c:pt>
                <c:pt idx="18">
                  <c:v>-2.0252611410518329</c:v>
                </c:pt>
                <c:pt idx="19">
                  <c:v>-1.980176586688434</c:v>
                </c:pt>
                <c:pt idx="20">
                  <c:v>-0.32666361387130377</c:v>
                </c:pt>
                <c:pt idx="21">
                  <c:v>0.1858589476857441</c:v>
                </c:pt>
                <c:pt idx="22">
                  <c:v>0.87137037804673856</c:v>
                </c:pt>
                <c:pt idx="23">
                  <c:v>0.77291097744515769</c:v>
                </c:pt>
                <c:pt idx="24">
                  <c:v>0.50103906673709842</c:v>
                </c:pt>
                <c:pt idx="25">
                  <c:v>1.0464833377841076</c:v>
                </c:pt>
                <c:pt idx="26">
                  <c:v>0.75642817865034473</c:v>
                </c:pt>
                <c:pt idx="27">
                  <c:v>0.25657800841392098</c:v>
                </c:pt>
                <c:pt idx="28">
                  <c:v>0.47076699877252115</c:v>
                </c:pt>
                <c:pt idx="29">
                  <c:v>-0.9970847139200345</c:v>
                </c:pt>
                <c:pt idx="30">
                  <c:v>-1.7950646367760261</c:v>
                </c:pt>
                <c:pt idx="31">
                  <c:v>-1.7575451294512454</c:v>
                </c:pt>
                <c:pt idx="32">
                  <c:v>-0.24409931594810053</c:v>
                </c:pt>
                <c:pt idx="33">
                  <c:v>0.39336031084569395</c:v>
                </c:pt>
                <c:pt idx="34">
                  <c:v>1.2038088064434331</c:v>
                </c:pt>
                <c:pt idx="35">
                  <c:v>0.83278013425250674</c:v>
                </c:pt>
                <c:pt idx="36">
                  <c:v>0.55334317650582698</c:v>
                </c:pt>
                <c:pt idx="37">
                  <c:v>1.2678918835480391</c:v>
                </c:pt>
                <c:pt idx="38">
                  <c:v>0.30776111599883094</c:v>
                </c:pt>
                <c:pt idx="39">
                  <c:v>-6.7151989000844958E-2</c:v>
                </c:pt>
                <c:pt idx="40">
                  <c:v>-0.16969964099004822</c:v>
                </c:pt>
                <c:pt idx="41">
                  <c:v>-0.3642626487260317</c:v>
                </c:pt>
                <c:pt idx="42">
                  <c:v>-1.5673139554467366</c:v>
                </c:pt>
                <c:pt idx="43">
                  <c:v>-1.0073510460591166</c:v>
                </c:pt>
                <c:pt idx="44">
                  <c:v>-0.29648295324677881</c:v>
                </c:pt>
                <c:pt idx="45">
                  <c:v>0.51008110954221586</c:v>
                </c:pt>
                <c:pt idx="46">
                  <c:v>1.1804624458259718</c:v>
                </c:pt>
                <c:pt idx="47">
                  <c:v>0.89020346811333517</c:v>
                </c:pt>
                <c:pt idx="48">
                  <c:v>0.47069935105267274</c:v>
                </c:pt>
                <c:pt idx="49">
                  <c:v>0.78017667423017023</c:v>
                </c:pt>
                <c:pt idx="50">
                  <c:v>1.0049998701206271</c:v>
                </c:pt>
                <c:pt idx="51">
                  <c:v>1.1083627964253344</c:v>
                </c:pt>
                <c:pt idx="52">
                  <c:v>0.64491113132987399</c:v>
                </c:pt>
                <c:pt idx="53">
                  <c:v>-0.48473170937228249</c:v>
                </c:pt>
                <c:pt idx="54">
                  <c:v>-1.2978417263055115</c:v>
                </c:pt>
                <c:pt idx="55">
                  <c:v>-0.92211334699033165</c:v>
                </c:pt>
                <c:pt idx="56">
                  <c:v>-0.30714504273352039</c:v>
                </c:pt>
                <c:pt idx="57">
                  <c:v>0.13851500694921595</c:v>
                </c:pt>
                <c:pt idx="58">
                  <c:v>0.27132284709289523</c:v>
                </c:pt>
                <c:pt idx="59">
                  <c:v>-7.0668548416816759E-2</c:v>
                </c:pt>
                <c:pt idx="60">
                  <c:v>-0.45357034175764238</c:v>
                </c:pt>
                <c:pt idx="61">
                  <c:v>-0.85833599775404223</c:v>
                </c:pt>
                <c:pt idx="62">
                  <c:v>-0.33190625359302051</c:v>
                </c:pt>
                <c:pt idx="63">
                  <c:v>-0.5452799696361168</c:v>
                </c:pt>
                <c:pt idx="64">
                  <c:v>-0.44212086191028299</c:v>
                </c:pt>
                <c:pt idx="65">
                  <c:v>-0.87265081751577944</c:v>
                </c:pt>
                <c:pt idx="66">
                  <c:v>-0.94248057859389356</c:v>
                </c:pt>
                <c:pt idx="67">
                  <c:v>-1.3251625492110672</c:v>
                </c:pt>
                <c:pt idx="68">
                  <c:v>-0.67359192123441913</c:v>
                </c:pt>
                <c:pt idx="69">
                  <c:v>-0.4121664016241216</c:v>
                </c:pt>
                <c:pt idx="70">
                  <c:v>-6.6086754726787281E-2</c:v>
                </c:pt>
                <c:pt idx="71">
                  <c:v>-0.1948063434828429</c:v>
                </c:pt>
                <c:pt idx="72">
                  <c:v>-0.14359947627773906</c:v>
                </c:pt>
                <c:pt idx="73">
                  <c:v>-0.24675858400357281</c:v>
                </c:pt>
                <c:pt idx="74">
                  <c:v>-0.3020697067410863</c:v>
                </c:pt>
                <c:pt idx="75">
                  <c:v>-8.1334762238250535E-2</c:v>
                </c:pt>
                <c:pt idx="76">
                  <c:v>-0.25074492610176535</c:v>
                </c:pt>
                <c:pt idx="77">
                  <c:v>-2.632936736905667E-2</c:v>
                </c:pt>
                <c:pt idx="78">
                  <c:v>0.38211690285721234</c:v>
                </c:pt>
                <c:pt idx="79">
                  <c:v>-0.36146908086621843</c:v>
                </c:pt>
                <c:pt idx="80">
                  <c:v>0.23836912931335424</c:v>
                </c:pt>
                <c:pt idx="81">
                  <c:v>0.13889063581739464</c:v>
                </c:pt>
                <c:pt idx="82">
                  <c:v>-8.435842666895255E-3</c:v>
                </c:pt>
                <c:pt idx="83">
                  <c:v>0.5177900829152543</c:v>
                </c:pt>
                <c:pt idx="84">
                  <c:v>0.25226030777255343</c:v>
                </c:pt>
                <c:pt idx="85">
                  <c:v>0.22987089452501008</c:v>
                </c:pt>
                <c:pt idx="86">
                  <c:v>0.43199894929960908</c:v>
                </c:pt>
                <c:pt idx="87">
                  <c:v>0.38016462221309755</c:v>
                </c:pt>
                <c:pt idx="88">
                  <c:v>0.37985889434478165</c:v>
                </c:pt>
                <c:pt idx="89">
                  <c:v>1.0825504843818761</c:v>
                </c:pt>
                <c:pt idx="90">
                  <c:v>1.0417579999849755</c:v>
                </c:pt>
                <c:pt idx="91">
                  <c:v>0.68811330604902321</c:v>
                </c:pt>
                <c:pt idx="92">
                  <c:v>0.61787590781315216</c:v>
                </c:pt>
                <c:pt idx="93">
                  <c:v>2.4991288935568304E-2</c:v>
                </c:pt>
                <c:pt idx="94">
                  <c:v>-4.1565495070429885E-2</c:v>
                </c:pt>
                <c:pt idx="95">
                  <c:v>0.21209115892236982</c:v>
                </c:pt>
                <c:pt idx="96">
                  <c:v>7.1498449016415513E-2</c:v>
                </c:pt>
                <c:pt idx="97">
                  <c:v>-0.26762760657892998</c:v>
                </c:pt>
                <c:pt idx="98">
                  <c:v>0.5894459625338716</c:v>
                </c:pt>
                <c:pt idx="99">
                  <c:v>0.35337710537492001</c:v>
                </c:pt>
                <c:pt idx="100">
                  <c:v>0.43384107198489585</c:v>
                </c:pt>
                <c:pt idx="101">
                  <c:v>1.6148086933263759</c:v>
                </c:pt>
                <c:pt idx="102">
                  <c:v>1.743120644924677</c:v>
                </c:pt>
                <c:pt idx="103">
                  <c:v>1.8235846115346528</c:v>
                </c:pt>
                <c:pt idx="104">
                  <c:v>1.1716063464002502</c:v>
                </c:pt>
                <c:pt idx="105">
                  <c:v>0.21781771441640924</c:v>
                </c:pt>
                <c:pt idx="106">
                  <c:v>-0.16547571193739116</c:v>
                </c:pt>
                <c:pt idx="107">
                  <c:v>-9.6053588017029054E-2</c:v>
                </c:pt>
                <c:pt idx="108">
                  <c:v>-0.46504819875387832</c:v>
                </c:pt>
                <c:pt idx="109">
                  <c:v>-1.1650782674554834</c:v>
                </c:pt>
                <c:pt idx="110">
                  <c:v>-0.8014108237243035</c:v>
                </c:pt>
                <c:pt idx="111">
                  <c:v>-1.3100489524726024</c:v>
                </c:pt>
                <c:pt idx="112">
                  <c:v>-0.88381106683360566</c:v>
                </c:pt>
                <c:pt idx="113">
                  <c:v>0.51042836126152558</c:v>
                </c:pt>
                <c:pt idx="114">
                  <c:v>1.205351085681122</c:v>
                </c:pt>
                <c:pt idx="115">
                  <c:v>1.8082584543539384</c:v>
                </c:pt>
                <c:pt idx="116">
                  <c:v>-0.52964494664036765</c:v>
                </c:pt>
                <c:pt idx="117">
                  <c:v>-0.96099017656137053</c:v>
                </c:pt>
                <c:pt idx="118">
                  <c:v>-1.6610202452629756</c:v>
                </c:pt>
                <c:pt idx="119">
                  <c:v>-1.7758326514150511</c:v>
                </c:pt>
                <c:pt idx="120">
                  <c:v>-1.3132122647798756</c:v>
                </c:pt>
                <c:pt idx="121">
                  <c:v>-1.8441378974862794</c:v>
                </c:pt>
                <c:pt idx="122">
                  <c:v>-0.6046880856246224</c:v>
                </c:pt>
                <c:pt idx="123">
                  <c:v>-0.94422177837771992</c:v>
                </c:pt>
                <c:pt idx="124">
                  <c:v>-0.12804260295124972</c:v>
                </c:pt>
                <c:pt idx="125">
                  <c:v>0.37528436293616591</c:v>
                </c:pt>
                <c:pt idx="126">
                  <c:v>1.9459894554862394</c:v>
                </c:pt>
                <c:pt idx="127">
                  <c:v>2.4088296648450758</c:v>
                </c:pt>
                <c:pt idx="128">
                  <c:v>0.28419807060442337</c:v>
                </c:pt>
                <c:pt idx="129">
                  <c:v>-0.64055328469820128</c:v>
                </c:pt>
                <c:pt idx="130">
                  <c:v>-1.1714789174046074</c:v>
                </c:pt>
                <c:pt idx="131">
                  <c:v>-0.58717843846002282</c:v>
                </c:pt>
                <c:pt idx="132">
                  <c:v>-0.61796417720646912</c:v>
                </c:pt>
                <c:pt idx="133">
                  <c:v>-1.509793823019135</c:v>
                </c:pt>
                <c:pt idx="134">
                  <c:v>-1.8679344055004692</c:v>
                </c:pt>
                <c:pt idx="135">
                  <c:v>8.1670134147466489E-2</c:v>
                </c:pt>
                <c:pt idx="136">
                  <c:v>0.31610844267540517</c:v>
                </c:pt>
                <c:pt idx="137">
                  <c:v>1.2977114398672065</c:v>
                </c:pt>
                <c:pt idx="138">
                  <c:v>3.346692563721668</c:v>
                </c:pt>
                <c:pt idx="139">
                  <c:v>2.6094487155635968</c:v>
                </c:pt>
                <c:pt idx="140">
                  <c:v>0.38891733276741941</c:v>
                </c:pt>
                <c:pt idx="141">
                  <c:v>-0.1458927327477319</c:v>
                </c:pt>
                <c:pt idx="142">
                  <c:v>-1.8327350522125829</c:v>
                </c:pt>
                <c:pt idx="143">
                  <c:v>-1.3001669910650739</c:v>
                </c:pt>
              </c:numCache>
            </c:numRef>
          </c:yVal>
          <c:smooth val="0"/>
          <c:extLst>
            <c:ext xmlns:c16="http://schemas.microsoft.com/office/drawing/2014/chart" uri="{C3380CC4-5D6E-409C-BE32-E72D297353CC}">
              <c16:uniqueId val="{00000000-7A65-42A6-B08F-24C69225D9B9}"/>
            </c:ext>
          </c:extLst>
        </c:ser>
        <c:dLbls>
          <c:showLegendKey val="0"/>
          <c:showVal val="0"/>
          <c:showCatName val="0"/>
          <c:showSerName val="0"/>
          <c:showPercent val="0"/>
          <c:showBubbleSize val="0"/>
        </c:dLbls>
        <c:axId val="1596444256"/>
        <c:axId val="1596441376"/>
      </c:scatterChart>
      <c:valAx>
        <c:axId val="15964442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6441376"/>
        <c:crosses val="autoZero"/>
        <c:crossBetween val="midCat"/>
      </c:valAx>
      <c:valAx>
        <c:axId val="1596441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644425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'durbin watson check 2'!$A$13:$A$156</c:f>
              <c:numCache>
                <c:formatCode>General</c:formatCode>
                <c:ptCount val="14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numCache>
            </c:numRef>
          </c:xVal>
          <c:yVal>
            <c:numRef>
              <c:f>'durbin watson check 2'!$C$13:$C$156</c:f>
              <c:numCache>
                <c:formatCode>General</c:formatCode>
                <c:ptCount val="144"/>
                <c:pt idx="0">
                  <c:v>21.809520958084249</c:v>
                </c:pt>
                <c:pt idx="1">
                  <c:v>35.501568401658602</c:v>
                </c:pt>
                <c:pt idx="2">
                  <c:v>15.276949178566241</c:v>
                </c:pt>
                <c:pt idx="3">
                  <c:v>16.302329955473922</c:v>
                </c:pt>
                <c:pt idx="4">
                  <c:v>4.494377399048318</c:v>
                </c:pt>
                <c:pt idx="5">
                  <c:v>-20.396908490710615</c:v>
                </c:pt>
                <c:pt idx="6">
                  <c:v>-46.121527713802891</c:v>
                </c:pt>
                <c:pt idx="7">
                  <c:v>-44.92948027022851</c:v>
                </c:pt>
                <c:pt idx="8">
                  <c:v>-7.3207661599874996</c:v>
                </c:pt>
                <c:pt idx="9">
                  <c:v>12.454614616920239</c:v>
                </c:pt>
                <c:pt idx="10">
                  <c:v>32.146662060494634</c:v>
                </c:pt>
                <c:pt idx="11">
                  <c:v>18.088709504069001</c:v>
                </c:pt>
                <c:pt idx="12">
                  <c:v>4.1044985553372442</c:v>
                </c:pt>
                <c:pt idx="13">
                  <c:v>22.625264645534429</c:v>
                </c:pt>
                <c:pt idx="14">
                  <c:v>3.2293640690648999</c:v>
                </c:pt>
                <c:pt idx="15">
                  <c:v>1.0834634925954276</c:v>
                </c:pt>
                <c:pt idx="16">
                  <c:v>-12.895770417207359</c:v>
                </c:pt>
                <c:pt idx="17">
                  <c:v>-27.958337660343432</c:v>
                </c:pt>
                <c:pt idx="18">
                  <c:v>-45.854238236812876</c:v>
                </c:pt>
                <c:pt idx="19">
                  <c:v>-44.833472146615662</c:v>
                </c:pt>
                <c:pt idx="20">
                  <c:v>-7.3960393897517918</c:v>
                </c:pt>
                <c:pt idx="21">
                  <c:v>4.2080600337787928</c:v>
                </c:pt>
                <c:pt idx="22">
                  <c:v>19.728826123976006</c:v>
                </c:pt>
                <c:pt idx="23">
                  <c:v>17.499592214173191</c:v>
                </c:pt>
                <c:pt idx="24">
                  <c:v>11.34409991206428</c:v>
                </c:pt>
                <c:pt idx="25">
                  <c:v>23.693584648884297</c:v>
                </c:pt>
                <c:pt idx="26">
                  <c:v>17.126402719037628</c:v>
                </c:pt>
                <c:pt idx="27">
                  <c:v>5.8092207891909595</c:v>
                </c:pt>
                <c:pt idx="28">
                  <c:v>10.658705526011033</c:v>
                </c:pt>
                <c:pt idx="29">
                  <c:v>-22.575143070502207</c:v>
                </c:pt>
                <c:pt idx="30">
                  <c:v>-40.642325000348819</c:v>
                </c:pt>
                <c:pt idx="31">
                  <c:v>-39.792840263528745</c:v>
                </c:pt>
                <c:pt idx="32">
                  <c:v>-5.5266888600420714</c:v>
                </c:pt>
                <c:pt idx="33">
                  <c:v>8.9061292101113736</c:v>
                </c:pt>
                <c:pt idx="34">
                  <c:v>27.255613946931405</c:v>
                </c:pt>
                <c:pt idx="35">
                  <c:v>18.855098683751493</c:v>
                </c:pt>
                <c:pt idx="36">
                  <c:v>12.528325028265385</c:v>
                </c:pt>
                <c:pt idx="37">
                  <c:v>28.706528411708291</c:v>
                </c:pt>
                <c:pt idx="38">
                  <c:v>6.9680651284843975</c:v>
                </c:pt>
                <c:pt idx="39">
                  <c:v>-1.5203981547393823</c:v>
                </c:pt>
                <c:pt idx="40">
                  <c:v>-3.8421947712964766</c:v>
                </c:pt>
                <c:pt idx="41">
                  <c:v>-8.2473247211868852</c:v>
                </c:pt>
                <c:pt idx="42">
                  <c:v>-35.485788004410665</c:v>
                </c:pt>
                <c:pt idx="43">
                  <c:v>-22.807584620967759</c:v>
                </c:pt>
                <c:pt idx="44">
                  <c:v>-6.7127145708582532</c:v>
                </c:pt>
                <c:pt idx="45">
                  <c:v>11.548822145918024</c:v>
                </c:pt>
                <c:pt idx="46">
                  <c:v>26.727025529360901</c:v>
                </c:pt>
                <c:pt idx="47">
                  <c:v>20.155228912803807</c:v>
                </c:pt>
                <c:pt idx="48">
                  <c:v>10.65717390394056</c:v>
                </c:pt>
                <c:pt idx="49">
                  <c:v>17.664095934006269</c:v>
                </c:pt>
                <c:pt idx="50">
                  <c:v>22.754351297405265</c:v>
                </c:pt>
                <c:pt idx="51">
                  <c:v>25.094606660804288</c:v>
                </c:pt>
                <c:pt idx="52">
                  <c:v>14.601528690870055</c:v>
                </c:pt>
                <c:pt idx="53">
                  <c:v>-10.97488261239755</c:v>
                </c:pt>
                <c:pt idx="54">
                  <c:v>-29.38462724899847</c:v>
                </c:pt>
                <c:pt idx="55">
                  <c:v>-20.877705218932761</c:v>
                </c:pt>
                <c:pt idx="56">
                  <c:v>-6.9541165222003656</c:v>
                </c:pt>
                <c:pt idx="57">
                  <c:v>3.1361388411987434</c:v>
                </c:pt>
                <c:pt idx="58">
                  <c:v>6.1430608712644812</c:v>
                </c:pt>
                <c:pt idx="59">
                  <c:v>-1.6000170986698095</c:v>
                </c:pt>
                <c:pt idx="60">
                  <c:v>-10.269353460910196</c:v>
                </c:pt>
                <c:pt idx="61">
                  <c:v>-19.433712784221655</c:v>
                </c:pt>
                <c:pt idx="62">
                  <c:v>-7.5147387741998273</c:v>
                </c:pt>
                <c:pt idx="63">
                  <c:v>-12.345764764177972</c:v>
                </c:pt>
                <c:pt idx="64">
                  <c:v>-10.010124087489373</c:v>
                </c:pt>
                <c:pt idx="65">
                  <c:v>-19.757816744134118</c:v>
                </c:pt>
                <c:pt idx="66">
                  <c:v>-21.338842734112177</c:v>
                </c:pt>
                <c:pt idx="67">
                  <c:v>-30.003202057423664</c:v>
                </c:pt>
                <c:pt idx="68">
                  <c:v>-15.250894714068409</c:v>
                </c:pt>
                <c:pt idx="69">
                  <c:v>-9.3319207040464676</c:v>
                </c:pt>
                <c:pt idx="70">
                  <c:v>-1.4962800273578978</c:v>
                </c:pt>
                <c:pt idx="71">
                  <c:v>-4.410639350669328</c:v>
                </c:pt>
                <c:pt idx="72">
                  <c:v>-3.2512570662868825</c:v>
                </c:pt>
                <c:pt idx="73">
                  <c:v>-5.5868977429754807</c:v>
                </c:pt>
                <c:pt idx="74">
                  <c:v>-6.8392050863308782</c:v>
                </c:pt>
                <c:pt idx="75">
                  <c:v>-1.8415124296861336</c:v>
                </c:pt>
                <c:pt idx="76">
                  <c:v>-5.6771531063747034</c:v>
                </c:pt>
                <c:pt idx="77">
                  <c:v>-0.59612711639658755</c:v>
                </c:pt>
                <c:pt idx="78">
                  <c:v>8.651565540248157</c:v>
                </c:pt>
                <c:pt idx="79">
                  <c:v>-8.1840751364404696</c:v>
                </c:pt>
                <c:pt idx="80">
                  <c:v>5.3969508535375894</c:v>
                </c:pt>
                <c:pt idx="81">
                  <c:v>3.1446435101823909</c:v>
                </c:pt>
                <c:pt idx="82">
                  <c:v>-0.19099716650623577</c:v>
                </c:pt>
                <c:pt idx="83">
                  <c:v>11.723362156805194</c:v>
                </c:pt>
                <c:pt idx="84">
                  <c:v>5.7114630878104435</c:v>
                </c:pt>
                <c:pt idx="85">
                  <c:v>5.2045410577446773</c:v>
                </c:pt>
                <c:pt idx="86">
                  <c:v>9.7809523610121687</c:v>
                </c:pt>
                <c:pt idx="87">
                  <c:v>8.6073636642797737</c:v>
                </c:pt>
                <c:pt idx="88">
                  <c:v>8.6004416342140075</c:v>
                </c:pt>
                <c:pt idx="89">
                  <c:v>24.510186270814984</c:v>
                </c:pt>
                <c:pt idx="90">
                  <c:v>23.586597574082532</c:v>
                </c:pt>
                <c:pt idx="91">
                  <c:v>15.579675544016823</c:v>
                </c:pt>
                <c:pt idx="92">
                  <c:v>13.989420180617685</c:v>
                </c:pt>
                <c:pt idx="93">
                  <c:v>0.56583148388529025</c:v>
                </c:pt>
                <c:pt idx="94">
                  <c:v>-0.94109054618047594</c:v>
                </c:pt>
                <c:pt idx="95">
                  <c:v>4.8019874237537579</c:v>
                </c:pt>
                <c:pt idx="96">
                  <c:v>1.6188070013818674</c:v>
                </c:pt>
                <c:pt idx="97">
                  <c:v>-6.0593963820610384</c:v>
                </c:pt>
                <c:pt idx="98">
                  <c:v>13.345733567829257</c:v>
                </c:pt>
                <c:pt idx="99">
                  <c:v>8.0008635177196652</c:v>
                </c:pt>
                <c:pt idx="100">
                  <c:v>9.8226601342767594</c:v>
                </c:pt>
                <c:pt idx="101">
                  <c:v>36.561123417500596</c:v>
                </c:pt>
                <c:pt idx="102">
                  <c:v>39.466253367391005</c:v>
                </c:pt>
                <c:pt idx="103">
                  <c:v>41.288049983948099</c:v>
                </c:pt>
                <c:pt idx="104">
                  <c:v>26.526513267171822</c:v>
                </c:pt>
                <c:pt idx="105">
                  <c:v>4.9316432170622875</c:v>
                </c:pt>
                <c:pt idx="106">
                  <c:v>-3.7465601663806183</c:v>
                </c:pt>
                <c:pt idx="107">
                  <c:v>-2.174763549823524</c:v>
                </c:pt>
                <c:pt idx="108">
                  <c:v>-10.529225325572611</c:v>
                </c:pt>
                <c:pt idx="109">
                  <c:v>-26.378710062392713</c:v>
                </c:pt>
                <c:pt idx="110">
                  <c:v>-18.144861465879558</c:v>
                </c:pt>
                <c:pt idx="111">
                  <c:v>-29.661012869366289</c:v>
                </c:pt>
                <c:pt idx="112">
                  <c:v>-20.010497606186334</c:v>
                </c:pt>
                <c:pt idx="113">
                  <c:v>11.556684323660249</c:v>
                </c:pt>
                <c:pt idx="114">
                  <c:v>27.290532920173519</c:v>
                </c:pt>
                <c:pt idx="115">
                  <c:v>40.941048183353473</c:v>
                </c:pt>
                <c:pt idx="116">
                  <c:v>-11.991769886799943</c:v>
                </c:pt>
                <c:pt idx="117">
                  <c:v>-21.757921290286674</c:v>
                </c:pt>
                <c:pt idx="118">
                  <c:v>-37.607406027106776</c:v>
                </c:pt>
                <c:pt idx="119">
                  <c:v>-40.206890763926822</c:v>
                </c:pt>
                <c:pt idx="120">
                  <c:v>-29.732633893053048</c:v>
                </c:pt>
                <c:pt idx="121">
                  <c:v>-41.75339998325029</c:v>
                </c:pt>
                <c:pt idx="122">
                  <c:v>-13.690832740114331</c:v>
                </c:pt>
                <c:pt idx="123">
                  <c:v>-21.378265496978202</c:v>
                </c:pt>
                <c:pt idx="124">
                  <c:v>-2.8990315871754433</c:v>
                </c:pt>
                <c:pt idx="125">
                  <c:v>8.4968689892940006</c:v>
                </c:pt>
                <c:pt idx="126">
                  <c:v>44.059436232430073</c:v>
                </c:pt>
                <c:pt idx="127">
                  <c:v>54.538670142232945</c:v>
                </c:pt>
                <c:pt idx="128">
                  <c:v>6.4345707187023322</c:v>
                </c:pt>
                <c:pt idx="129">
                  <c:v>-14.502862038161538</c:v>
                </c:pt>
                <c:pt idx="130">
                  <c:v>-26.523628128358837</c:v>
                </c:pt>
                <c:pt idx="131">
                  <c:v>-13.294394218556022</c:v>
                </c:pt>
                <c:pt idx="132">
                  <c:v>-13.991418701059388</c:v>
                </c:pt>
                <c:pt idx="133">
                  <c:v>-34.183466144633883</c:v>
                </c:pt>
                <c:pt idx="134">
                  <c:v>-42.292180254875007</c:v>
                </c:pt>
                <c:pt idx="135">
                  <c:v>1.8491056348839265</c:v>
                </c:pt>
                <c:pt idx="136">
                  <c:v>7.1570581913095452</c:v>
                </c:pt>
                <c:pt idx="137">
                  <c:v>29.38167741440185</c:v>
                </c:pt>
                <c:pt idx="138">
                  <c:v>75.772963304160839</c:v>
                </c:pt>
                <c:pt idx="139">
                  <c:v>59.080915860586401</c:v>
                </c:pt>
                <c:pt idx="140">
                  <c:v>8.8055350836787056</c:v>
                </c:pt>
                <c:pt idx="141">
                  <c:v>-3.3031790265623613</c:v>
                </c:pt>
                <c:pt idx="142">
                  <c:v>-41.495226470136799</c:v>
                </c:pt>
                <c:pt idx="143">
                  <c:v>-29.437273913711181</c:v>
                </c:pt>
              </c:numCache>
            </c:numRef>
          </c:yVal>
          <c:smooth val="1"/>
          <c:extLst>
            <c:ext xmlns:c16="http://schemas.microsoft.com/office/drawing/2014/chart" uri="{C3380CC4-5D6E-409C-BE32-E72D297353CC}">
              <c16:uniqueId val="{00000000-C1A1-4582-BEFA-2F607840452A}"/>
            </c:ext>
          </c:extLst>
        </c:ser>
        <c:dLbls>
          <c:showLegendKey val="0"/>
          <c:showVal val="0"/>
          <c:showCatName val="0"/>
          <c:showSerName val="0"/>
          <c:showPercent val="0"/>
          <c:showBubbleSize val="0"/>
        </c:dLbls>
        <c:axId val="1234748496"/>
        <c:axId val="218655424"/>
      </c:scatterChart>
      <c:valAx>
        <c:axId val="12347484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index</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8655424"/>
        <c:crosses val="autoZero"/>
        <c:crossBetween val="midCat"/>
      </c:valAx>
      <c:valAx>
        <c:axId val="2186554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residual</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474849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Index  Residual Plot</a:t>
            </a:r>
          </a:p>
        </c:rich>
      </c:tx>
      <c:overlay val="0"/>
    </c:title>
    <c:autoTitleDeleted val="0"/>
    <c:plotArea>
      <c:layout/>
      <c:scatterChart>
        <c:scatterStyle val="lineMarker"/>
        <c:varyColors val="0"/>
        <c:ser>
          <c:idx val="0"/>
          <c:order val="0"/>
          <c:spPr>
            <a:ln w="19050">
              <a:noFill/>
            </a:ln>
          </c:spPr>
          <c:xVal>
            <c:numRef>
              <c:f>'autocorrelation adr. attempt'!$A$2:$A$145</c:f>
              <c:numCache>
                <c:formatCode>General</c:formatCode>
                <c:ptCount val="14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numCache>
            </c:numRef>
          </c:xVal>
          <c:yVal>
            <c:numRef>
              <c:f>'autocorrelation adr. attempt'!$S$40:$S$183</c:f>
              <c:numCache>
                <c:formatCode>General</c:formatCode>
                <c:ptCount val="144"/>
                <c:pt idx="0">
                  <c:v>3.4077724559307683</c:v>
                </c:pt>
                <c:pt idx="1">
                  <c:v>21.127087844501546</c:v>
                </c:pt>
                <c:pt idx="2">
                  <c:v>-9.075273673437124</c:v>
                </c:pt>
                <c:pt idx="3">
                  <c:v>6.5414991517971828</c:v>
                </c:pt>
                <c:pt idx="4">
                  <c:v>-6.0684993354396823</c:v>
                </c:pt>
                <c:pt idx="5">
                  <c:v>-22.465401945079549</c:v>
                </c:pt>
                <c:pt idx="6">
                  <c:v>-30.218109406779632</c:v>
                </c:pt>
                <c:pt idx="7">
                  <c:v>-10.450485967337045</c:v>
                </c:pt>
                <c:pt idx="8">
                  <c:v>26.235449365197525</c:v>
                </c:pt>
                <c:pt idx="9">
                  <c:v>18.70792431779779</c:v>
                </c:pt>
                <c:pt idx="10">
                  <c:v>24.015480554851052</c:v>
                </c:pt>
                <c:pt idx="11">
                  <c:v>-4.3665967846480669</c:v>
                </c:pt>
                <c:pt idx="12">
                  <c:v>-4.469788423559848</c:v>
                </c:pt>
                <c:pt idx="13">
                  <c:v>20.386287675268022</c:v>
                </c:pt>
                <c:pt idx="14">
                  <c:v>-12.47448978338312</c:v>
                </c:pt>
                <c:pt idx="15">
                  <c:v>-0.6185445733765107</c:v>
                </c:pt>
                <c:pt idx="16">
                  <c:v>-13.091782350356254</c:v>
                </c:pt>
                <c:pt idx="17">
                  <c:v>-18.07632133111025</c:v>
                </c:pt>
                <c:pt idx="18">
                  <c:v>-25.109430140378805</c:v>
                </c:pt>
                <c:pt idx="19">
                  <c:v>-11.173413885762272</c:v>
                </c:pt>
                <c:pt idx="20">
                  <c:v>25.476090912915822</c:v>
                </c:pt>
                <c:pt idx="21">
                  <c:v>9.9121353316596128</c:v>
                </c:pt>
                <c:pt idx="22">
                  <c:v>16.978437685825924</c:v>
                </c:pt>
                <c:pt idx="23">
                  <c:v>3.457518137955077</c:v>
                </c:pt>
                <c:pt idx="24">
                  <c:v>2.625130988732451</c:v>
                </c:pt>
                <c:pt idx="25">
                  <c:v>15.64959990273428</c:v>
                </c:pt>
                <c:pt idx="26">
                  <c:v>9.877439845379854E-2</c:v>
                </c:pt>
                <c:pt idx="27">
                  <c:v>-6.4988729832215881</c:v>
                </c:pt>
                <c:pt idx="28">
                  <c:v>6.5110324382828821</c:v>
                </c:pt>
                <c:pt idx="29">
                  <c:v>-30.273481622380274</c:v>
                </c:pt>
                <c:pt idx="30">
                  <c:v>-24.303873500823812</c:v>
                </c:pt>
                <c:pt idx="31">
                  <c:v>-10.404287780063783</c:v>
                </c:pt>
                <c:pt idx="32">
                  <c:v>23.208786484757837</c:v>
                </c:pt>
                <c:pt idx="33">
                  <c:v>12.781591613758678</c:v>
                </c:pt>
                <c:pt idx="34">
                  <c:v>20.638272189954904</c:v>
                </c:pt>
                <c:pt idx="35">
                  <c:v>-1.0922691358860277</c:v>
                </c:pt>
                <c:pt idx="36">
                  <c:v>2.3852956692620353</c:v>
                </c:pt>
                <c:pt idx="37">
                  <c:v>19.373334049407362</c:v>
                </c:pt>
                <c:pt idx="38">
                  <c:v>-14.111510314214399</c:v>
                </c:pt>
                <c:pt idx="39">
                  <c:v>-6.8796320091783514</c:v>
                </c:pt>
                <c:pt idx="40">
                  <c:v>-3.0793483656439662</c:v>
                </c:pt>
                <c:pt idx="41">
                  <c:v>-5.829513390565296</c:v>
                </c:pt>
                <c:pt idx="42">
                  <c:v>-29.903851162629962</c:v>
                </c:pt>
                <c:pt idx="43">
                  <c:v>2.4788777566143381</c:v>
                </c:pt>
                <c:pt idx="44">
                  <c:v>9.3627565111251272</c:v>
                </c:pt>
                <c:pt idx="45">
                  <c:v>15.938278570950985</c:v>
                </c:pt>
                <c:pt idx="46">
                  <c:v>17.860940287805931</c:v>
                </c:pt>
                <c:pt idx="47">
                  <c:v>0.26715967222207837</c:v>
                </c:pt>
                <c:pt idx="48">
                  <c:v>-0.74050021922872133</c:v>
                </c:pt>
                <c:pt idx="49">
                  <c:v>9.3842988711736552</c:v>
                </c:pt>
                <c:pt idx="50">
                  <c:v>9.3825977060361652</c:v>
                </c:pt>
                <c:pt idx="51">
                  <c:v>8.019324280193473</c:v>
                </c:pt>
                <c:pt idx="52">
                  <c:v>-4.1851905052117786</c:v>
                </c:pt>
                <c:pt idx="53">
                  <c:v>-22.17660941302006</c:v>
                </c:pt>
                <c:pt idx="54">
                  <c:v>-22.075039010146099</c:v>
                </c:pt>
                <c:pt idx="55">
                  <c:v>-0.24831435709904781</c:v>
                </c:pt>
                <c:pt idx="56">
                  <c:v>7.4967221890399571</c:v>
                </c:pt>
                <c:pt idx="57">
                  <c:v>7.4846078777517278</c:v>
                </c:pt>
                <c:pt idx="58">
                  <c:v>3.1660157117197514</c:v>
                </c:pt>
                <c:pt idx="59">
                  <c:v>-6.7714304612663057</c:v>
                </c:pt>
                <c:pt idx="60">
                  <c:v>-6.0911238052023862</c:v>
                </c:pt>
                <c:pt idx="61">
                  <c:v>-12.727152330027707</c:v>
                </c:pt>
                <c:pt idx="62">
                  <c:v>5.8250692729174034</c:v>
                </c:pt>
                <c:pt idx="63">
                  <c:v>-7.6454142563801213</c:v>
                </c:pt>
                <c:pt idx="64">
                  <c:v>-1.8155800060435467</c:v>
                </c:pt>
                <c:pt idx="65">
                  <c:v>-13.260591505533796</c:v>
                </c:pt>
                <c:pt idx="66">
                  <c:v>-7.7858049384554988</c:v>
                </c:pt>
                <c:pt idx="67">
                  <c:v>-15.310261202575248</c:v>
                </c:pt>
                <c:pt idx="68">
                  <c:v>5.7130951930176082</c:v>
                </c:pt>
                <c:pt idx="69">
                  <c:v>0.94015326650162478</c:v>
                </c:pt>
                <c:pt idx="70">
                  <c:v>4.4827188920979495</c:v>
                </c:pt>
                <c:pt idx="71">
                  <c:v>-4.1131432216005237</c:v>
                </c:pt>
                <c:pt idx="72">
                  <c:v>2.9087474937508659</c:v>
                </c:pt>
                <c:pt idx="73">
                  <c:v>-4.007682378642869</c:v>
                </c:pt>
                <c:pt idx="74">
                  <c:v>-3.562670879152563</c:v>
                </c:pt>
                <c:pt idx="75">
                  <c:v>2.3475771155188454</c:v>
                </c:pt>
                <c:pt idx="76">
                  <c:v>-5.1029899817129944</c:v>
                </c:pt>
                <c:pt idx="77">
                  <c:v>2.7619504731674169</c:v>
                </c:pt>
                <c:pt idx="78">
                  <c:v>8.3343502858213014</c:v>
                </c:pt>
                <c:pt idx="79">
                  <c:v>-15.194904407238027</c:v>
                </c:pt>
                <c:pt idx="80">
                  <c:v>10.587198105467849</c:v>
                </c:pt>
                <c:pt idx="81">
                  <c:v>-1.4977772735334156</c:v>
                </c:pt>
                <c:pt idx="82">
                  <c:v>-3.196465530824014</c:v>
                </c:pt>
                <c:pt idx="83">
                  <c:v>11.139609716704115</c:v>
                </c:pt>
                <c:pt idx="84">
                  <c:v>0.25911367763114868</c:v>
                </c:pt>
                <c:pt idx="85">
                  <c:v>0.37703284097921141</c:v>
                </c:pt>
                <c:pt idx="86">
                  <c:v>5.3368196438706264</c:v>
                </c:pt>
                <c:pt idx="87">
                  <c:v>0.86425461645842461</c:v>
                </c:pt>
                <c:pt idx="88">
                  <c:v>1.7236394735972453</c:v>
                </c:pt>
                <c:pt idx="89">
                  <c:v>17.654561069136378</c:v>
                </c:pt>
                <c:pt idx="90">
                  <c:v>5.2221624528506254</c:v>
                </c:pt>
                <c:pt idx="91">
                  <c:v>-2.0995519603532102</c:v>
                </c:pt>
                <c:pt idx="92">
                  <c:v>2.1265462861553601</c:v>
                </c:pt>
                <c:pt idx="93">
                  <c:v>-10.128903406134441</c:v>
                </c:pt>
                <c:pt idx="94">
                  <c:v>-1.8956543021984658</c:v>
                </c:pt>
                <c:pt idx="95">
                  <c:v>4.9551962487307719</c:v>
                </c:pt>
                <c:pt idx="96">
                  <c:v>1.3846521640284664</c:v>
                </c:pt>
                <c:pt idx="97">
                  <c:v>-7.7070504505934991</c:v>
                </c:pt>
                <c:pt idx="98">
                  <c:v>17.28708538803977</c:v>
                </c:pt>
                <c:pt idx="99">
                  <c:v>-2.0878663937969009</c:v>
                </c:pt>
                <c:pt idx="100">
                  <c:v>3.6326762549703062</c:v>
                </c:pt>
                <c:pt idx="101">
                  <c:v>29.078373153910491</c:v>
                </c:pt>
                <c:pt idx="102">
                  <c:v>12.641176108685158</c:v>
                </c:pt>
                <c:pt idx="103">
                  <c:v>12.385442836139987</c:v>
                </c:pt>
                <c:pt idx="104">
                  <c:v>-3.6688602649198288</c:v>
                </c:pt>
                <c:pt idx="105">
                  <c:v>-14.543578433240612</c:v>
                </c:pt>
                <c:pt idx="106">
                  <c:v>-7.5515832121915878</c:v>
                </c:pt>
                <c:pt idx="107">
                  <c:v>0.33361637447950443</c:v>
                </c:pt>
                <c:pt idx="108">
                  <c:v>-5.3757699185945285</c:v>
                </c:pt>
                <c:pt idx="109">
                  <c:v>-18.88191766021697</c:v>
                </c:pt>
                <c:pt idx="110">
                  <c:v>0.87096429552929067</c:v>
                </c:pt>
                <c:pt idx="111">
                  <c:v>-16.57205012508075</c:v>
                </c:pt>
                <c:pt idx="112">
                  <c:v>1.4584444780571175</c:v>
                </c:pt>
                <c:pt idx="113">
                  <c:v>26.072534192171247</c:v>
                </c:pt>
                <c:pt idx="114">
                  <c:v>18.976921206233442</c:v>
                </c:pt>
                <c:pt idx="115">
                  <c:v>21.267595342006246</c:v>
                </c:pt>
                <c:pt idx="116">
                  <c:v>-41.515903269364401</c:v>
                </c:pt>
                <c:pt idx="117">
                  <c:v>-12.899962879436316</c:v>
                </c:pt>
                <c:pt idx="118">
                  <c:v>-21.637163168698123</c:v>
                </c:pt>
                <c:pt idx="119">
                  <c:v>-12.71761454628512</c:v>
                </c:pt>
                <c:pt idx="120">
                  <c:v>3.4341569522691202</c:v>
                </c:pt>
                <c:pt idx="121">
                  <c:v>-19.871965869262567</c:v>
                </c:pt>
                <c:pt idx="122">
                  <c:v>16.946897227142472</c:v>
                </c:pt>
                <c:pt idx="123">
                  <c:v>-11.020489354747838</c:v>
                </c:pt>
                <c:pt idx="124">
                  <c:v>13.075986389048694</c:v>
                </c:pt>
                <c:pt idx="125">
                  <c:v>11.134071836965632</c:v>
                </c:pt>
                <c:pt idx="126">
                  <c:v>38.489969944595146</c:v>
                </c:pt>
                <c:pt idx="127">
                  <c:v>23.256271919087453</c:v>
                </c:pt>
                <c:pt idx="128">
                  <c:v>-32.390465982026001</c:v>
                </c:pt>
                <c:pt idx="129">
                  <c:v>-18.432941532810332</c:v>
                </c:pt>
                <c:pt idx="130">
                  <c:v>-15.238204460845509</c:v>
                </c:pt>
                <c:pt idx="131">
                  <c:v>6.7473253022261588</c:v>
                </c:pt>
                <c:pt idx="132">
                  <c:v>0.2723129649848488</c:v>
                </c:pt>
                <c:pt idx="133">
                  <c:v>-23.101872495320151</c:v>
                </c:pt>
                <c:pt idx="134">
                  <c:v>-16.524263281802121</c:v>
                </c:pt>
                <c:pt idx="135">
                  <c:v>33.550214531813992</c:v>
                </c:pt>
                <c:pt idx="136">
                  <c:v>6.9416115104519349</c:v>
                </c:pt>
                <c:pt idx="137">
                  <c:v>25.380428482337948</c:v>
                </c:pt>
                <c:pt idx="138">
                  <c:v>55.731528161027882</c:v>
                </c:pt>
                <c:pt idx="139">
                  <c:v>5.4930317065806094</c:v>
                </c:pt>
                <c:pt idx="140">
                  <c:v>-32.631415531367111</c:v>
                </c:pt>
                <c:pt idx="141">
                  <c:v>-8.2615274532656713</c:v>
                </c:pt>
                <c:pt idx="142">
                  <c:v>-37.622794647498097</c:v>
                </c:pt>
                <c:pt idx="143">
                  <c:v>2.1606286973682245</c:v>
                </c:pt>
              </c:numCache>
            </c:numRef>
          </c:yVal>
          <c:smooth val="0"/>
          <c:extLst>
            <c:ext xmlns:c16="http://schemas.microsoft.com/office/drawing/2014/chart" uri="{C3380CC4-5D6E-409C-BE32-E72D297353CC}">
              <c16:uniqueId val="{00000001-4B79-429E-9A3E-5771C89C761F}"/>
            </c:ext>
          </c:extLst>
        </c:ser>
        <c:dLbls>
          <c:showLegendKey val="0"/>
          <c:showVal val="0"/>
          <c:showCatName val="0"/>
          <c:showSerName val="0"/>
          <c:showPercent val="0"/>
          <c:showBubbleSize val="0"/>
        </c:dLbls>
        <c:axId val="1800418448"/>
        <c:axId val="1800429488"/>
      </c:scatterChart>
      <c:valAx>
        <c:axId val="1800418448"/>
        <c:scaling>
          <c:orientation val="minMax"/>
        </c:scaling>
        <c:delete val="0"/>
        <c:axPos val="b"/>
        <c:title>
          <c:tx>
            <c:rich>
              <a:bodyPr/>
              <a:lstStyle/>
              <a:p>
                <a:pPr>
                  <a:defRPr/>
                </a:pPr>
                <a:r>
                  <a:rPr lang="en-US"/>
                  <a:t>Index</a:t>
                </a:r>
              </a:p>
            </c:rich>
          </c:tx>
          <c:overlay val="0"/>
        </c:title>
        <c:numFmt formatCode="General" sourceLinked="1"/>
        <c:majorTickMark val="out"/>
        <c:minorTickMark val="none"/>
        <c:tickLblPos val="nextTo"/>
        <c:crossAx val="1800429488"/>
        <c:crosses val="autoZero"/>
        <c:crossBetween val="midCat"/>
      </c:valAx>
      <c:valAx>
        <c:axId val="1800429488"/>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800418448"/>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Index Squared  Residual Plot</a:t>
            </a:r>
          </a:p>
        </c:rich>
      </c:tx>
      <c:overlay val="0"/>
    </c:title>
    <c:autoTitleDeleted val="0"/>
    <c:plotArea>
      <c:layout/>
      <c:scatterChart>
        <c:scatterStyle val="lineMarker"/>
        <c:varyColors val="0"/>
        <c:ser>
          <c:idx val="0"/>
          <c:order val="0"/>
          <c:spPr>
            <a:ln w="19050">
              <a:noFill/>
            </a:ln>
          </c:spPr>
          <c:xVal>
            <c:numRef>
              <c:f>'autocorrelation adr. attempt'!$B$2:$B$145</c:f>
              <c:numCache>
                <c:formatCode>General</c:formatCode>
                <c:ptCount val="144"/>
                <c:pt idx="0">
                  <c:v>1</c:v>
                </c:pt>
                <c:pt idx="1">
                  <c:v>4</c:v>
                </c:pt>
                <c:pt idx="2">
                  <c:v>9</c:v>
                </c:pt>
                <c:pt idx="3">
                  <c:v>16</c:v>
                </c:pt>
                <c:pt idx="4">
                  <c:v>25</c:v>
                </c:pt>
                <c:pt idx="5">
                  <c:v>36</c:v>
                </c:pt>
                <c:pt idx="6">
                  <c:v>49</c:v>
                </c:pt>
                <c:pt idx="7">
                  <c:v>64</c:v>
                </c:pt>
                <c:pt idx="8">
                  <c:v>81</c:v>
                </c:pt>
                <c:pt idx="9">
                  <c:v>100</c:v>
                </c:pt>
                <c:pt idx="10">
                  <c:v>121</c:v>
                </c:pt>
                <c:pt idx="11">
                  <c:v>144</c:v>
                </c:pt>
                <c:pt idx="12">
                  <c:v>169</c:v>
                </c:pt>
                <c:pt idx="13">
                  <c:v>196</c:v>
                </c:pt>
                <c:pt idx="14">
                  <c:v>225</c:v>
                </c:pt>
                <c:pt idx="15">
                  <c:v>256</c:v>
                </c:pt>
                <c:pt idx="16">
                  <c:v>289</c:v>
                </c:pt>
                <c:pt idx="17">
                  <c:v>324</c:v>
                </c:pt>
                <c:pt idx="18">
                  <c:v>361</c:v>
                </c:pt>
                <c:pt idx="19">
                  <c:v>400</c:v>
                </c:pt>
                <c:pt idx="20">
                  <c:v>441</c:v>
                </c:pt>
                <c:pt idx="21">
                  <c:v>484</c:v>
                </c:pt>
                <c:pt idx="22">
                  <c:v>529</c:v>
                </c:pt>
                <c:pt idx="23">
                  <c:v>576</c:v>
                </c:pt>
                <c:pt idx="24">
                  <c:v>625</c:v>
                </c:pt>
                <c:pt idx="25">
                  <c:v>676</c:v>
                </c:pt>
                <c:pt idx="26">
                  <c:v>729</c:v>
                </c:pt>
                <c:pt idx="27">
                  <c:v>784</c:v>
                </c:pt>
                <c:pt idx="28">
                  <c:v>841</c:v>
                </c:pt>
                <c:pt idx="29">
                  <c:v>900</c:v>
                </c:pt>
                <c:pt idx="30">
                  <c:v>961</c:v>
                </c:pt>
                <c:pt idx="31">
                  <c:v>1024</c:v>
                </c:pt>
                <c:pt idx="32">
                  <c:v>1089</c:v>
                </c:pt>
                <c:pt idx="33">
                  <c:v>1156</c:v>
                </c:pt>
                <c:pt idx="34">
                  <c:v>1225</c:v>
                </c:pt>
                <c:pt idx="35">
                  <c:v>1296</c:v>
                </c:pt>
                <c:pt idx="36">
                  <c:v>1369</c:v>
                </c:pt>
                <c:pt idx="37">
                  <c:v>1444</c:v>
                </c:pt>
                <c:pt idx="38">
                  <c:v>1521</c:v>
                </c:pt>
                <c:pt idx="39">
                  <c:v>1600</c:v>
                </c:pt>
                <c:pt idx="40">
                  <c:v>1681</c:v>
                </c:pt>
                <c:pt idx="41">
                  <c:v>1764</c:v>
                </c:pt>
                <c:pt idx="42">
                  <c:v>1849</c:v>
                </c:pt>
                <c:pt idx="43">
                  <c:v>1936</c:v>
                </c:pt>
                <c:pt idx="44">
                  <c:v>2025</c:v>
                </c:pt>
                <c:pt idx="45">
                  <c:v>2116</c:v>
                </c:pt>
                <c:pt idx="46">
                  <c:v>2209</c:v>
                </c:pt>
                <c:pt idx="47">
                  <c:v>2304</c:v>
                </c:pt>
                <c:pt idx="48">
                  <c:v>2401</c:v>
                </c:pt>
                <c:pt idx="49">
                  <c:v>2500</c:v>
                </c:pt>
                <c:pt idx="50">
                  <c:v>2601</c:v>
                </c:pt>
                <c:pt idx="51">
                  <c:v>2704</c:v>
                </c:pt>
                <c:pt idx="52">
                  <c:v>2809</c:v>
                </c:pt>
                <c:pt idx="53">
                  <c:v>2916</c:v>
                </c:pt>
                <c:pt idx="54">
                  <c:v>3025</c:v>
                </c:pt>
                <c:pt idx="55">
                  <c:v>3136</c:v>
                </c:pt>
                <c:pt idx="56">
                  <c:v>3249</c:v>
                </c:pt>
                <c:pt idx="57">
                  <c:v>3364</c:v>
                </c:pt>
                <c:pt idx="58">
                  <c:v>3481</c:v>
                </c:pt>
                <c:pt idx="59">
                  <c:v>3600</c:v>
                </c:pt>
                <c:pt idx="60">
                  <c:v>3721</c:v>
                </c:pt>
                <c:pt idx="61">
                  <c:v>3844</c:v>
                </c:pt>
                <c:pt idx="62">
                  <c:v>3969</c:v>
                </c:pt>
                <c:pt idx="63">
                  <c:v>4096</c:v>
                </c:pt>
                <c:pt idx="64">
                  <c:v>4225</c:v>
                </c:pt>
                <c:pt idx="65">
                  <c:v>4356</c:v>
                </c:pt>
                <c:pt idx="66">
                  <c:v>4489</c:v>
                </c:pt>
                <c:pt idx="67">
                  <c:v>4624</c:v>
                </c:pt>
                <c:pt idx="68">
                  <c:v>4761</c:v>
                </c:pt>
                <c:pt idx="69">
                  <c:v>4900</c:v>
                </c:pt>
                <c:pt idx="70">
                  <c:v>5041</c:v>
                </c:pt>
                <c:pt idx="71">
                  <c:v>5184</c:v>
                </c:pt>
                <c:pt idx="72">
                  <c:v>5329</c:v>
                </c:pt>
                <c:pt idx="73">
                  <c:v>5476</c:v>
                </c:pt>
                <c:pt idx="74">
                  <c:v>5625</c:v>
                </c:pt>
                <c:pt idx="75">
                  <c:v>5776</c:v>
                </c:pt>
                <c:pt idx="76">
                  <c:v>5929</c:v>
                </c:pt>
                <c:pt idx="77">
                  <c:v>6084</c:v>
                </c:pt>
                <c:pt idx="78">
                  <c:v>6241</c:v>
                </c:pt>
                <c:pt idx="79">
                  <c:v>6400</c:v>
                </c:pt>
                <c:pt idx="80">
                  <c:v>6561</c:v>
                </c:pt>
                <c:pt idx="81">
                  <c:v>6724</c:v>
                </c:pt>
                <c:pt idx="82">
                  <c:v>6889</c:v>
                </c:pt>
                <c:pt idx="83">
                  <c:v>7056</c:v>
                </c:pt>
                <c:pt idx="84">
                  <c:v>7225</c:v>
                </c:pt>
                <c:pt idx="85">
                  <c:v>7396</c:v>
                </c:pt>
                <c:pt idx="86">
                  <c:v>7569</c:v>
                </c:pt>
                <c:pt idx="87">
                  <c:v>7744</c:v>
                </c:pt>
                <c:pt idx="88">
                  <c:v>7921</c:v>
                </c:pt>
                <c:pt idx="89">
                  <c:v>8100</c:v>
                </c:pt>
                <c:pt idx="90">
                  <c:v>8281</c:v>
                </c:pt>
                <c:pt idx="91">
                  <c:v>8464</c:v>
                </c:pt>
                <c:pt idx="92">
                  <c:v>8649</c:v>
                </c:pt>
                <c:pt idx="93">
                  <c:v>8836</c:v>
                </c:pt>
                <c:pt idx="94">
                  <c:v>9025</c:v>
                </c:pt>
                <c:pt idx="95">
                  <c:v>9216</c:v>
                </c:pt>
                <c:pt idx="96">
                  <c:v>9409</c:v>
                </c:pt>
                <c:pt idx="97">
                  <c:v>9604</c:v>
                </c:pt>
                <c:pt idx="98">
                  <c:v>9801</c:v>
                </c:pt>
                <c:pt idx="99">
                  <c:v>10000</c:v>
                </c:pt>
                <c:pt idx="100">
                  <c:v>10201</c:v>
                </c:pt>
                <c:pt idx="101">
                  <c:v>10404</c:v>
                </c:pt>
                <c:pt idx="102">
                  <c:v>10609</c:v>
                </c:pt>
                <c:pt idx="103">
                  <c:v>10816</c:v>
                </c:pt>
                <c:pt idx="104">
                  <c:v>11025</c:v>
                </c:pt>
                <c:pt idx="105">
                  <c:v>11236</c:v>
                </c:pt>
                <c:pt idx="106">
                  <c:v>11449</c:v>
                </c:pt>
                <c:pt idx="107">
                  <c:v>11664</c:v>
                </c:pt>
                <c:pt idx="108">
                  <c:v>11881</c:v>
                </c:pt>
                <c:pt idx="109">
                  <c:v>12100</c:v>
                </c:pt>
                <c:pt idx="110">
                  <c:v>12321</c:v>
                </c:pt>
                <c:pt idx="111">
                  <c:v>12544</c:v>
                </c:pt>
                <c:pt idx="112">
                  <c:v>12769</c:v>
                </c:pt>
                <c:pt idx="113">
                  <c:v>12996</c:v>
                </c:pt>
                <c:pt idx="114">
                  <c:v>13225</c:v>
                </c:pt>
                <c:pt idx="115">
                  <c:v>13456</c:v>
                </c:pt>
                <c:pt idx="116">
                  <c:v>13689</c:v>
                </c:pt>
                <c:pt idx="117">
                  <c:v>13924</c:v>
                </c:pt>
                <c:pt idx="118">
                  <c:v>14161</c:v>
                </c:pt>
                <c:pt idx="119">
                  <c:v>14400</c:v>
                </c:pt>
                <c:pt idx="120">
                  <c:v>14641</c:v>
                </c:pt>
                <c:pt idx="121">
                  <c:v>14884</c:v>
                </c:pt>
                <c:pt idx="122">
                  <c:v>15129</c:v>
                </c:pt>
                <c:pt idx="123">
                  <c:v>15376</c:v>
                </c:pt>
                <c:pt idx="124">
                  <c:v>15625</c:v>
                </c:pt>
                <c:pt idx="125">
                  <c:v>15876</c:v>
                </c:pt>
                <c:pt idx="126">
                  <c:v>16129</c:v>
                </c:pt>
                <c:pt idx="127">
                  <c:v>16384</c:v>
                </c:pt>
                <c:pt idx="128">
                  <c:v>16641</c:v>
                </c:pt>
                <c:pt idx="129">
                  <c:v>16900</c:v>
                </c:pt>
                <c:pt idx="130">
                  <c:v>17161</c:v>
                </c:pt>
                <c:pt idx="131">
                  <c:v>17424</c:v>
                </c:pt>
                <c:pt idx="132">
                  <c:v>17689</c:v>
                </c:pt>
                <c:pt idx="133">
                  <c:v>17956</c:v>
                </c:pt>
                <c:pt idx="134">
                  <c:v>18225</c:v>
                </c:pt>
                <c:pt idx="135">
                  <c:v>18496</c:v>
                </c:pt>
                <c:pt idx="136">
                  <c:v>18769</c:v>
                </c:pt>
                <c:pt idx="137">
                  <c:v>19044</c:v>
                </c:pt>
                <c:pt idx="138">
                  <c:v>19321</c:v>
                </c:pt>
                <c:pt idx="139">
                  <c:v>19600</c:v>
                </c:pt>
                <c:pt idx="140">
                  <c:v>19881</c:v>
                </c:pt>
                <c:pt idx="141">
                  <c:v>20164</c:v>
                </c:pt>
                <c:pt idx="142">
                  <c:v>20449</c:v>
                </c:pt>
                <c:pt idx="143">
                  <c:v>20736</c:v>
                </c:pt>
              </c:numCache>
            </c:numRef>
          </c:xVal>
          <c:yVal>
            <c:numRef>
              <c:f>'autocorrelation adr. attempt'!$S$40:$S$183</c:f>
              <c:numCache>
                <c:formatCode>General</c:formatCode>
                <c:ptCount val="144"/>
                <c:pt idx="0">
                  <c:v>3.4077724559307683</c:v>
                </c:pt>
                <c:pt idx="1">
                  <c:v>21.127087844501546</c:v>
                </c:pt>
                <c:pt idx="2">
                  <c:v>-9.075273673437124</c:v>
                </c:pt>
                <c:pt idx="3">
                  <c:v>6.5414991517971828</c:v>
                </c:pt>
                <c:pt idx="4">
                  <c:v>-6.0684993354396823</c:v>
                </c:pt>
                <c:pt idx="5">
                  <c:v>-22.465401945079549</c:v>
                </c:pt>
                <c:pt idx="6">
                  <c:v>-30.218109406779632</c:v>
                </c:pt>
                <c:pt idx="7">
                  <c:v>-10.450485967337045</c:v>
                </c:pt>
                <c:pt idx="8">
                  <c:v>26.235449365197525</c:v>
                </c:pt>
                <c:pt idx="9">
                  <c:v>18.70792431779779</c:v>
                </c:pt>
                <c:pt idx="10">
                  <c:v>24.015480554851052</c:v>
                </c:pt>
                <c:pt idx="11">
                  <c:v>-4.3665967846480669</c:v>
                </c:pt>
                <c:pt idx="12">
                  <c:v>-4.469788423559848</c:v>
                </c:pt>
                <c:pt idx="13">
                  <c:v>20.386287675268022</c:v>
                </c:pt>
                <c:pt idx="14">
                  <c:v>-12.47448978338312</c:v>
                </c:pt>
                <c:pt idx="15">
                  <c:v>-0.6185445733765107</c:v>
                </c:pt>
                <c:pt idx="16">
                  <c:v>-13.091782350356254</c:v>
                </c:pt>
                <c:pt idx="17">
                  <c:v>-18.07632133111025</c:v>
                </c:pt>
                <c:pt idx="18">
                  <c:v>-25.109430140378805</c:v>
                </c:pt>
                <c:pt idx="19">
                  <c:v>-11.173413885762272</c:v>
                </c:pt>
                <c:pt idx="20">
                  <c:v>25.476090912915822</c:v>
                </c:pt>
                <c:pt idx="21">
                  <c:v>9.9121353316596128</c:v>
                </c:pt>
                <c:pt idx="22">
                  <c:v>16.978437685825924</c:v>
                </c:pt>
                <c:pt idx="23">
                  <c:v>3.457518137955077</c:v>
                </c:pt>
                <c:pt idx="24">
                  <c:v>2.625130988732451</c:v>
                </c:pt>
                <c:pt idx="25">
                  <c:v>15.64959990273428</c:v>
                </c:pt>
                <c:pt idx="26">
                  <c:v>9.877439845379854E-2</c:v>
                </c:pt>
                <c:pt idx="27">
                  <c:v>-6.4988729832215881</c:v>
                </c:pt>
                <c:pt idx="28">
                  <c:v>6.5110324382828821</c:v>
                </c:pt>
                <c:pt idx="29">
                  <c:v>-30.273481622380274</c:v>
                </c:pt>
                <c:pt idx="30">
                  <c:v>-24.303873500823812</c:v>
                </c:pt>
                <c:pt idx="31">
                  <c:v>-10.404287780063783</c:v>
                </c:pt>
                <c:pt idx="32">
                  <c:v>23.208786484757837</c:v>
                </c:pt>
                <c:pt idx="33">
                  <c:v>12.781591613758678</c:v>
                </c:pt>
                <c:pt idx="34">
                  <c:v>20.638272189954904</c:v>
                </c:pt>
                <c:pt idx="35">
                  <c:v>-1.0922691358860277</c:v>
                </c:pt>
                <c:pt idx="36">
                  <c:v>2.3852956692620353</c:v>
                </c:pt>
                <c:pt idx="37">
                  <c:v>19.373334049407362</c:v>
                </c:pt>
                <c:pt idx="38">
                  <c:v>-14.111510314214399</c:v>
                </c:pt>
                <c:pt idx="39">
                  <c:v>-6.8796320091783514</c:v>
                </c:pt>
                <c:pt idx="40">
                  <c:v>-3.0793483656439662</c:v>
                </c:pt>
                <c:pt idx="41">
                  <c:v>-5.829513390565296</c:v>
                </c:pt>
                <c:pt idx="42">
                  <c:v>-29.903851162629962</c:v>
                </c:pt>
                <c:pt idx="43">
                  <c:v>2.4788777566143381</c:v>
                </c:pt>
                <c:pt idx="44">
                  <c:v>9.3627565111251272</c:v>
                </c:pt>
                <c:pt idx="45">
                  <c:v>15.938278570950985</c:v>
                </c:pt>
                <c:pt idx="46">
                  <c:v>17.860940287805931</c:v>
                </c:pt>
                <c:pt idx="47">
                  <c:v>0.26715967222207837</c:v>
                </c:pt>
                <c:pt idx="48">
                  <c:v>-0.74050021922872133</c:v>
                </c:pt>
                <c:pt idx="49">
                  <c:v>9.3842988711736552</c:v>
                </c:pt>
                <c:pt idx="50">
                  <c:v>9.3825977060361652</c:v>
                </c:pt>
                <c:pt idx="51">
                  <c:v>8.019324280193473</c:v>
                </c:pt>
                <c:pt idx="52">
                  <c:v>-4.1851905052117786</c:v>
                </c:pt>
                <c:pt idx="53">
                  <c:v>-22.17660941302006</c:v>
                </c:pt>
                <c:pt idx="54">
                  <c:v>-22.075039010146099</c:v>
                </c:pt>
                <c:pt idx="55">
                  <c:v>-0.24831435709904781</c:v>
                </c:pt>
                <c:pt idx="56">
                  <c:v>7.4967221890399571</c:v>
                </c:pt>
                <c:pt idx="57">
                  <c:v>7.4846078777517278</c:v>
                </c:pt>
                <c:pt idx="58">
                  <c:v>3.1660157117197514</c:v>
                </c:pt>
                <c:pt idx="59">
                  <c:v>-6.7714304612663057</c:v>
                </c:pt>
                <c:pt idx="60">
                  <c:v>-6.0911238052023862</c:v>
                </c:pt>
                <c:pt idx="61">
                  <c:v>-12.727152330027707</c:v>
                </c:pt>
                <c:pt idx="62">
                  <c:v>5.8250692729174034</c:v>
                </c:pt>
                <c:pt idx="63">
                  <c:v>-7.6454142563801213</c:v>
                </c:pt>
                <c:pt idx="64">
                  <c:v>-1.8155800060435467</c:v>
                </c:pt>
                <c:pt idx="65">
                  <c:v>-13.260591505533796</c:v>
                </c:pt>
                <c:pt idx="66">
                  <c:v>-7.7858049384554988</c:v>
                </c:pt>
                <c:pt idx="67">
                  <c:v>-15.310261202575248</c:v>
                </c:pt>
                <c:pt idx="68">
                  <c:v>5.7130951930176082</c:v>
                </c:pt>
                <c:pt idx="69">
                  <c:v>0.94015326650162478</c:v>
                </c:pt>
                <c:pt idx="70">
                  <c:v>4.4827188920979495</c:v>
                </c:pt>
                <c:pt idx="71">
                  <c:v>-4.1131432216005237</c:v>
                </c:pt>
                <c:pt idx="72">
                  <c:v>2.9087474937508659</c:v>
                </c:pt>
                <c:pt idx="73">
                  <c:v>-4.007682378642869</c:v>
                </c:pt>
                <c:pt idx="74">
                  <c:v>-3.562670879152563</c:v>
                </c:pt>
                <c:pt idx="75">
                  <c:v>2.3475771155188454</c:v>
                </c:pt>
                <c:pt idx="76">
                  <c:v>-5.1029899817129944</c:v>
                </c:pt>
                <c:pt idx="77">
                  <c:v>2.7619504731674169</c:v>
                </c:pt>
                <c:pt idx="78">
                  <c:v>8.3343502858213014</c:v>
                </c:pt>
                <c:pt idx="79">
                  <c:v>-15.194904407238027</c:v>
                </c:pt>
                <c:pt idx="80">
                  <c:v>10.587198105467849</c:v>
                </c:pt>
                <c:pt idx="81">
                  <c:v>-1.4977772735334156</c:v>
                </c:pt>
                <c:pt idx="82">
                  <c:v>-3.196465530824014</c:v>
                </c:pt>
                <c:pt idx="83">
                  <c:v>11.139609716704115</c:v>
                </c:pt>
                <c:pt idx="84">
                  <c:v>0.25911367763114868</c:v>
                </c:pt>
                <c:pt idx="85">
                  <c:v>0.37703284097921141</c:v>
                </c:pt>
                <c:pt idx="86">
                  <c:v>5.3368196438706264</c:v>
                </c:pt>
                <c:pt idx="87">
                  <c:v>0.86425461645842461</c:v>
                </c:pt>
                <c:pt idx="88">
                  <c:v>1.7236394735972453</c:v>
                </c:pt>
                <c:pt idx="89">
                  <c:v>17.654561069136378</c:v>
                </c:pt>
                <c:pt idx="90">
                  <c:v>5.2221624528506254</c:v>
                </c:pt>
                <c:pt idx="91">
                  <c:v>-2.0995519603532102</c:v>
                </c:pt>
                <c:pt idx="92">
                  <c:v>2.1265462861553601</c:v>
                </c:pt>
                <c:pt idx="93">
                  <c:v>-10.128903406134441</c:v>
                </c:pt>
                <c:pt idx="94">
                  <c:v>-1.8956543021984658</c:v>
                </c:pt>
                <c:pt idx="95">
                  <c:v>4.9551962487307719</c:v>
                </c:pt>
                <c:pt idx="96">
                  <c:v>1.3846521640284664</c:v>
                </c:pt>
                <c:pt idx="97">
                  <c:v>-7.7070504505934991</c:v>
                </c:pt>
                <c:pt idx="98">
                  <c:v>17.28708538803977</c:v>
                </c:pt>
                <c:pt idx="99">
                  <c:v>-2.0878663937969009</c:v>
                </c:pt>
                <c:pt idx="100">
                  <c:v>3.6326762549703062</c:v>
                </c:pt>
                <c:pt idx="101">
                  <c:v>29.078373153910491</c:v>
                </c:pt>
                <c:pt idx="102">
                  <c:v>12.641176108685158</c:v>
                </c:pt>
                <c:pt idx="103">
                  <c:v>12.385442836139987</c:v>
                </c:pt>
                <c:pt idx="104">
                  <c:v>-3.6688602649198288</c:v>
                </c:pt>
                <c:pt idx="105">
                  <c:v>-14.543578433240612</c:v>
                </c:pt>
                <c:pt idx="106">
                  <c:v>-7.5515832121915878</c:v>
                </c:pt>
                <c:pt idx="107">
                  <c:v>0.33361637447950443</c:v>
                </c:pt>
                <c:pt idx="108">
                  <c:v>-5.3757699185945285</c:v>
                </c:pt>
                <c:pt idx="109">
                  <c:v>-18.88191766021697</c:v>
                </c:pt>
                <c:pt idx="110">
                  <c:v>0.87096429552929067</c:v>
                </c:pt>
                <c:pt idx="111">
                  <c:v>-16.57205012508075</c:v>
                </c:pt>
                <c:pt idx="112">
                  <c:v>1.4584444780571175</c:v>
                </c:pt>
                <c:pt idx="113">
                  <c:v>26.072534192171247</c:v>
                </c:pt>
                <c:pt idx="114">
                  <c:v>18.976921206233442</c:v>
                </c:pt>
                <c:pt idx="115">
                  <c:v>21.267595342006246</c:v>
                </c:pt>
                <c:pt idx="116">
                  <c:v>-41.515903269364401</c:v>
                </c:pt>
                <c:pt idx="117">
                  <c:v>-12.899962879436316</c:v>
                </c:pt>
                <c:pt idx="118">
                  <c:v>-21.637163168698123</c:v>
                </c:pt>
                <c:pt idx="119">
                  <c:v>-12.71761454628512</c:v>
                </c:pt>
                <c:pt idx="120">
                  <c:v>3.4341569522691202</c:v>
                </c:pt>
                <c:pt idx="121">
                  <c:v>-19.871965869262567</c:v>
                </c:pt>
                <c:pt idx="122">
                  <c:v>16.946897227142472</c:v>
                </c:pt>
                <c:pt idx="123">
                  <c:v>-11.020489354747838</c:v>
                </c:pt>
                <c:pt idx="124">
                  <c:v>13.075986389048694</c:v>
                </c:pt>
                <c:pt idx="125">
                  <c:v>11.134071836965632</c:v>
                </c:pt>
                <c:pt idx="126">
                  <c:v>38.489969944595146</c:v>
                </c:pt>
                <c:pt idx="127">
                  <c:v>23.256271919087453</c:v>
                </c:pt>
                <c:pt idx="128">
                  <c:v>-32.390465982026001</c:v>
                </c:pt>
                <c:pt idx="129">
                  <c:v>-18.432941532810332</c:v>
                </c:pt>
                <c:pt idx="130">
                  <c:v>-15.238204460845509</c:v>
                </c:pt>
                <c:pt idx="131">
                  <c:v>6.7473253022261588</c:v>
                </c:pt>
                <c:pt idx="132">
                  <c:v>0.2723129649848488</c:v>
                </c:pt>
                <c:pt idx="133">
                  <c:v>-23.101872495320151</c:v>
                </c:pt>
                <c:pt idx="134">
                  <c:v>-16.524263281802121</c:v>
                </c:pt>
                <c:pt idx="135">
                  <c:v>33.550214531813992</c:v>
                </c:pt>
                <c:pt idx="136">
                  <c:v>6.9416115104519349</c:v>
                </c:pt>
                <c:pt idx="137">
                  <c:v>25.380428482337948</c:v>
                </c:pt>
                <c:pt idx="138">
                  <c:v>55.731528161027882</c:v>
                </c:pt>
                <c:pt idx="139">
                  <c:v>5.4930317065806094</c:v>
                </c:pt>
                <c:pt idx="140">
                  <c:v>-32.631415531367111</c:v>
                </c:pt>
                <c:pt idx="141">
                  <c:v>-8.2615274532656713</c:v>
                </c:pt>
                <c:pt idx="142">
                  <c:v>-37.622794647498097</c:v>
                </c:pt>
                <c:pt idx="143">
                  <c:v>2.1606286973682245</c:v>
                </c:pt>
              </c:numCache>
            </c:numRef>
          </c:yVal>
          <c:smooth val="0"/>
          <c:extLst>
            <c:ext xmlns:c16="http://schemas.microsoft.com/office/drawing/2014/chart" uri="{C3380CC4-5D6E-409C-BE32-E72D297353CC}">
              <c16:uniqueId val="{00000001-0A4B-4BE0-BF47-F6EDAB214A39}"/>
            </c:ext>
          </c:extLst>
        </c:ser>
        <c:dLbls>
          <c:showLegendKey val="0"/>
          <c:showVal val="0"/>
          <c:showCatName val="0"/>
          <c:showSerName val="0"/>
          <c:showPercent val="0"/>
          <c:showBubbleSize val="0"/>
        </c:dLbls>
        <c:axId val="1677812784"/>
        <c:axId val="1350366384"/>
      </c:scatterChart>
      <c:valAx>
        <c:axId val="1677812784"/>
        <c:scaling>
          <c:orientation val="minMax"/>
        </c:scaling>
        <c:delete val="0"/>
        <c:axPos val="b"/>
        <c:title>
          <c:tx>
            <c:rich>
              <a:bodyPr/>
              <a:lstStyle/>
              <a:p>
                <a:pPr>
                  <a:defRPr/>
                </a:pPr>
                <a:r>
                  <a:rPr lang="en-US"/>
                  <a:t>Index Squared</a:t>
                </a:r>
              </a:p>
            </c:rich>
          </c:tx>
          <c:overlay val="0"/>
        </c:title>
        <c:numFmt formatCode="General" sourceLinked="1"/>
        <c:majorTickMark val="out"/>
        <c:minorTickMark val="none"/>
        <c:tickLblPos val="nextTo"/>
        <c:crossAx val="1350366384"/>
        <c:crosses val="autoZero"/>
        <c:crossBetween val="midCat"/>
      </c:valAx>
      <c:valAx>
        <c:axId val="1350366384"/>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677812784"/>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lagged yt  Residual Plot</a:t>
            </a:r>
          </a:p>
        </c:rich>
      </c:tx>
      <c:layout>
        <c:manualLayout>
          <c:xMode val="edge"/>
          <c:yMode val="edge"/>
          <c:x val="0.31341125328083991"/>
          <c:y val="0"/>
        </c:manualLayout>
      </c:layout>
      <c:overlay val="0"/>
    </c:title>
    <c:autoTitleDeleted val="0"/>
    <c:plotArea>
      <c:layout>
        <c:manualLayout>
          <c:layoutTarget val="inner"/>
          <c:xMode val="edge"/>
          <c:yMode val="edge"/>
          <c:x val="0.18469050743657045"/>
          <c:y val="0.24353076555085787"/>
          <c:w val="0.75418115704286959"/>
          <c:h val="0.55151002676389593"/>
        </c:manualLayout>
      </c:layout>
      <c:scatterChart>
        <c:scatterStyle val="lineMarker"/>
        <c:varyColors val="0"/>
        <c:ser>
          <c:idx val="0"/>
          <c:order val="0"/>
          <c:spPr>
            <a:ln w="19050">
              <a:noFill/>
            </a:ln>
          </c:spPr>
          <c:xVal>
            <c:numRef>
              <c:f>'autocorrelation adr. attempt'!$C$2:$C$145</c:f>
              <c:numCache>
                <c:formatCode>General</c:formatCode>
                <c:ptCount val="144"/>
                <c:pt idx="0">
                  <c:v>112</c:v>
                </c:pt>
                <c:pt idx="1">
                  <c:v>112</c:v>
                </c:pt>
                <c:pt idx="2">
                  <c:v>118</c:v>
                </c:pt>
                <c:pt idx="3">
                  <c:v>132</c:v>
                </c:pt>
                <c:pt idx="4">
                  <c:v>129</c:v>
                </c:pt>
                <c:pt idx="5">
                  <c:v>121</c:v>
                </c:pt>
                <c:pt idx="6">
                  <c:v>135</c:v>
                </c:pt>
                <c:pt idx="7">
                  <c:v>148</c:v>
                </c:pt>
                <c:pt idx="8">
                  <c:v>148</c:v>
                </c:pt>
                <c:pt idx="9">
                  <c:v>136</c:v>
                </c:pt>
                <c:pt idx="10">
                  <c:v>119</c:v>
                </c:pt>
                <c:pt idx="11">
                  <c:v>104</c:v>
                </c:pt>
                <c:pt idx="12">
                  <c:v>118</c:v>
                </c:pt>
                <c:pt idx="13">
                  <c:v>115</c:v>
                </c:pt>
                <c:pt idx="14">
                  <c:v>126</c:v>
                </c:pt>
                <c:pt idx="15">
                  <c:v>141</c:v>
                </c:pt>
                <c:pt idx="16">
                  <c:v>135</c:v>
                </c:pt>
                <c:pt idx="17">
                  <c:v>125</c:v>
                </c:pt>
                <c:pt idx="18">
                  <c:v>149</c:v>
                </c:pt>
                <c:pt idx="19">
                  <c:v>170</c:v>
                </c:pt>
                <c:pt idx="20">
                  <c:v>170</c:v>
                </c:pt>
                <c:pt idx="21">
                  <c:v>158</c:v>
                </c:pt>
                <c:pt idx="22">
                  <c:v>133</c:v>
                </c:pt>
                <c:pt idx="23">
                  <c:v>114</c:v>
                </c:pt>
                <c:pt idx="24">
                  <c:v>140</c:v>
                </c:pt>
                <c:pt idx="25">
                  <c:v>145</c:v>
                </c:pt>
                <c:pt idx="26">
                  <c:v>150</c:v>
                </c:pt>
                <c:pt idx="27">
                  <c:v>178</c:v>
                </c:pt>
                <c:pt idx="28">
                  <c:v>163</c:v>
                </c:pt>
                <c:pt idx="29">
                  <c:v>172</c:v>
                </c:pt>
                <c:pt idx="30">
                  <c:v>178</c:v>
                </c:pt>
                <c:pt idx="31">
                  <c:v>199</c:v>
                </c:pt>
                <c:pt idx="32">
                  <c:v>199</c:v>
                </c:pt>
                <c:pt idx="33">
                  <c:v>184</c:v>
                </c:pt>
                <c:pt idx="34">
                  <c:v>162</c:v>
                </c:pt>
                <c:pt idx="35">
                  <c:v>146</c:v>
                </c:pt>
                <c:pt idx="36">
                  <c:v>166</c:v>
                </c:pt>
                <c:pt idx="37">
                  <c:v>171</c:v>
                </c:pt>
                <c:pt idx="38">
                  <c:v>180</c:v>
                </c:pt>
                <c:pt idx="39">
                  <c:v>193</c:v>
                </c:pt>
                <c:pt idx="40">
                  <c:v>181</c:v>
                </c:pt>
                <c:pt idx="41">
                  <c:v>183</c:v>
                </c:pt>
                <c:pt idx="42">
                  <c:v>218</c:v>
                </c:pt>
                <c:pt idx="43">
                  <c:v>230</c:v>
                </c:pt>
                <c:pt idx="44">
                  <c:v>242</c:v>
                </c:pt>
                <c:pt idx="45">
                  <c:v>209</c:v>
                </c:pt>
                <c:pt idx="46">
                  <c:v>191</c:v>
                </c:pt>
                <c:pt idx="47">
                  <c:v>172</c:v>
                </c:pt>
                <c:pt idx="48">
                  <c:v>194</c:v>
                </c:pt>
                <c:pt idx="49">
                  <c:v>196</c:v>
                </c:pt>
                <c:pt idx="50">
                  <c:v>196</c:v>
                </c:pt>
                <c:pt idx="51">
                  <c:v>236</c:v>
                </c:pt>
                <c:pt idx="52">
                  <c:v>235</c:v>
                </c:pt>
                <c:pt idx="53">
                  <c:v>229</c:v>
                </c:pt>
                <c:pt idx="54">
                  <c:v>243</c:v>
                </c:pt>
                <c:pt idx="55">
                  <c:v>264</c:v>
                </c:pt>
                <c:pt idx="56">
                  <c:v>272</c:v>
                </c:pt>
                <c:pt idx="57">
                  <c:v>237</c:v>
                </c:pt>
                <c:pt idx="58">
                  <c:v>211</c:v>
                </c:pt>
                <c:pt idx="59">
                  <c:v>180</c:v>
                </c:pt>
                <c:pt idx="60">
                  <c:v>201</c:v>
                </c:pt>
                <c:pt idx="61">
                  <c:v>204</c:v>
                </c:pt>
                <c:pt idx="62">
                  <c:v>188</c:v>
                </c:pt>
                <c:pt idx="63">
                  <c:v>235</c:v>
                </c:pt>
                <c:pt idx="64">
                  <c:v>227</c:v>
                </c:pt>
                <c:pt idx="65">
                  <c:v>234</c:v>
                </c:pt>
                <c:pt idx="66">
                  <c:v>264</c:v>
                </c:pt>
                <c:pt idx="67">
                  <c:v>302</c:v>
                </c:pt>
                <c:pt idx="68">
                  <c:v>293</c:v>
                </c:pt>
                <c:pt idx="69">
                  <c:v>259</c:v>
                </c:pt>
                <c:pt idx="70">
                  <c:v>229</c:v>
                </c:pt>
                <c:pt idx="71">
                  <c:v>203</c:v>
                </c:pt>
                <c:pt idx="72">
                  <c:v>229</c:v>
                </c:pt>
                <c:pt idx="73">
                  <c:v>242</c:v>
                </c:pt>
                <c:pt idx="74">
                  <c:v>233</c:v>
                </c:pt>
                <c:pt idx="75">
                  <c:v>267</c:v>
                </c:pt>
                <c:pt idx="76">
                  <c:v>269</c:v>
                </c:pt>
                <c:pt idx="77">
                  <c:v>270</c:v>
                </c:pt>
                <c:pt idx="78">
                  <c:v>315</c:v>
                </c:pt>
                <c:pt idx="79">
                  <c:v>364</c:v>
                </c:pt>
                <c:pt idx="80">
                  <c:v>347</c:v>
                </c:pt>
                <c:pt idx="81">
                  <c:v>312</c:v>
                </c:pt>
                <c:pt idx="82">
                  <c:v>274</c:v>
                </c:pt>
                <c:pt idx="83">
                  <c:v>237</c:v>
                </c:pt>
                <c:pt idx="84">
                  <c:v>278</c:v>
                </c:pt>
                <c:pt idx="85">
                  <c:v>284</c:v>
                </c:pt>
                <c:pt idx="86">
                  <c:v>277</c:v>
                </c:pt>
                <c:pt idx="87">
                  <c:v>317</c:v>
                </c:pt>
                <c:pt idx="88">
                  <c:v>313</c:v>
                </c:pt>
                <c:pt idx="89">
                  <c:v>318</c:v>
                </c:pt>
                <c:pt idx="90">
                  <c:v>374</c:v>
                </c:pt>
                <c:pt idx="91">
                  <c:v>413</c:v>
                </c:pt>
                <c:pt idx="92">
                  <c:v>405</c:v>
                </c:pt>
                <c:pt idx="93">
                  <c:v>355</c:v>
                </c:pt>
                <c:pt idx="94">
                  <c:v>306</c:v>
                </c:pt>
                <c:pt idx="95">
                  <c:v>271</c:v>
                </c:pt>
                <c:pt idx="96">
                  <c:v>306</c:v>
                </c:pt>
                <c:pt idx="97">
                  <c:v>315</c:v>
                </c:pt>
                <c:pt idx="98">
                  <c:v>301</c:v>
                </c:pt>
                <c:pt idx="99">
                  <c:v>356</c:v>
                </c:pt>
                <c:pt idx="100">
                  <c:v>348</c:v>
                </c:pt>
                <c:pt idx="101">
                  <c:v>355</c:v>
                </c:pt>
                <c:pt idx="102">
                  <c:v>422</c:v>
                </c:pt>
                <c:pt idx="103">
                  <c:v>465</c:v>
                </c:pt>
                <c:pt idx="104">
                  <c:v>467</c:v>
                </c:pt>
                <c:pt idx="105">
                  <c:v>404</c:v>
                </c:pt>
                <c:pt idx="106">
                  <c:v>347</c:v>
                </c:pt>
                <c:pt idx="107">
                  <c:v>305</c:v>
                </c:pt>
                <c:pt idx="108">
                  <c:v>336</c:v>
                </c:pt>
                <c:pt idx="109">
                  <c:v>340</c:v>
                </c:pt>
                <c:pt idx="110">
                  <c:v>318</c:v>
                </c:pt>
                <c:pt idx="111">
                  <c:v>362</c:v>
                </c:pt>
                <c:pt idx="112">
                  <c:v>348</c:v>
                </c:pt>
                <c:pt idx="113">
                  <c:v>363</c:v>
                </c:pt>
                <c:pt idx="114">
                  <c:v>435</c:v>
                </c:pt>
                <c:pt idx="115">
                  <c:v>491</c:v>
                </c:pt>
                <c:pt idx="116">
                  <c:v>505</c:v>
                </c:pt>
                <c:pt idx="117">
                  <c:v>404</c:v>
                </c:pt>
                <c:pt idx="118">
                  <c:v>359</c:v>
                </c:pt>
                <c:pt idx="119">
                  <c:v>310</c:v>
                </c:pt>
                <c:pt idx="120">
                  <c:v>337</c:v>
                </c:pt>
                <c:pt idx="121">
                  <c:v>360</c:v>
                </c:pt>
                <c:pt idx="122">
                  <c:v>342</c:v>
                </c:pt>
                <c:pt idx="123">
                  <c:v>406</c:v>
                </c:pt>
                <c:pt idx="124">
                  <c:v>396</c:v>
                </c:pt>
                <c:pt idx="125">
                  <c:v>420</c:v>
                </c:pt>
                <c:pt idx="126">
                  <c:v>472</c:v>
                </c:pt>
                <c:pt idx="127">
                  <c:v>548</c:v>
                </c:pt>
                <c:pt idx="128">
                  <c:v>559</c:v>
                </c:pt>
                <c:pt idx="129">
                  <c:v>463</c:v>
                </c:pt>
                <c:pt idx="130">
                  <c:v>407</c:v>
                </c:pt>
                <c:pt idx="131">
                  <c:v>362</c:v>
                </c:pt>
                <c:pt idx="132">
                  <c:v>405</c:v>
                </c:pt>
                <c:pt idx="133">
                  <c:v>417</c:v>
                </c:pt>
                <c:pt idx="134">
                  <c:v>391</c:v>
                </c:pt>
                <c:pt idx="135">
                  <c:v>419</c:v>
                </c:pt>
                <c:pt idx="136">
                  <c:v>461</c:v>
                </c:pt>
                <c:pt idx="137">
                  <c:v>472</c:v>
                </c:pt>
                <c:pt idx="138">
                  <c:v>535</c:v>
                </c:pt>
                <c:pt idx="139">
                  <c:v>622</c:v>
                </c:pt>
                <c:pt idx="140">
                  <c:v>606</c:v>
                </c:pt>
                <c:pt idx="141">
                  <c:v>508</c:v>
                </c:pt>
                <c:pt idx="142">
                  <c:v>461</c:v>
                </c:pt>
                <c:pt idx="143">
                  <c:v>390</c:v>
                </c:pt>
              </c:numCache>
            </c:numRef>
          </c:xVal>
          <c:yVal>
            <c:numRef>
              <c:f>'autocorrelation adr. attempt'!$S$40:$S$183</c:f>
              <c:numCache>
                <c:formatCode>General</c:formatCode>
                <c:ptCount val="144"/>
                <c:pt idx="0">
                  <c:v>3.4077724559307683</c:v>
                </c:pt>
                <c:pt idx="1">
                  <c:v>21.127087844501546</c:v>
                </c:pt>
                <c:pt idx="2">
                  <c:v>-9.075273673437124</c:v>
                </c:pt>
                <c:pt idx="3">
                  <c:v>6.5414991517971828</c:v>
                </c:pt>
                <c:pt idx="4">
                  <c:v>-6.0684993354396823</c:v>
                </c:pt>
                <c:pt idx="5">
                  <c:v>-22.465401945079549</c:v>
                </c:pt>
                <c:pt idx="6">
                  <c:v>-30.218109406779632</c:v>
                </c:pt>
                <c:pt idx="7">
                  <c:v>-10.450485967337045</c:v>
                </c:pt>
                <c:pt idx="8">
                  <c:v>26.235449365197525</c:v>
                </c:pt>
                <c:pt idx="9">
                  <c:v>18.70792431779779</c:v>
                </c:pt>
                <c:pt idx="10">
                  <c:v>24.015480554851052</c:v>
                </c:pt>
                <c:pt idx="11">
                  <c:v>-4.3665967846480669</c:v>
                </c:pt>
                <c:pt idx="12">
                  <c:v>-4.469788423559848</c:v>
                </c:pt>
                <c:pt idx="13">
                  <c:v>20.386287675268022</c:v>
                </c:pt>
                <c:pt idx="14">
                  <c:v>-12.47448978338312</c:v>
                </c:pt>
                <c:pt idx="15">
                  <c:v>-0.6185445733765107</c:v>
                </c:pt>
                <c:pt idx="16">
                  <c:v>-13.091782350356254</c:v>
                </c:pt>
                <c:pt idx="17">
                  <c:v>-18.07632133111025</c:v>
                </c:pt>
                <c:pt idx="18">
                  <c:v>-25.109430140378805</c:v>
                </c:pt>
                <c:pt idx="19">
                  <c:v>-11.173413885762272</c:v>
                </c:pt>
                <c:pt idx="20">
                  <c:v>25.476090912915822</c:v>
                </c:pt>
                <c:pt idx="21">
                  <c:v>9.9121353316596128</c:v>
                </c:pt>
                <c:pt idx="22">
                  <c:v>16.978437685825924</c:v>
                </c:pt>
                <c:pt idx="23">
                  <c:v>3.457518137955077</c:v>
                </c:pt>
                <c:pt idx="24">
                  <c:v>2.625130988732451</c:v>
                </c:pt>
                <c:pt idx="25">
                  <c:v>15.64959990273428</c:v>
                </c:pt>
                <c:pt idx="26">
                  <c:v>9.877439845379854E-2</c:v>
                </c:pt>
                <c:pt idx="27">
                  <c:v>-6.4988729832215881</c:v>
                </c:pt>
                <c:pt idx="28">
                  <c:v>6.5110324382828821</c:v>
                </c:pt>
                <c:pt idx="29">
                  <c:v>-30.273481622380274</c:v>
                </c:pt>
                <c:pt idx="30">
                  <c:v>-24.303873500823812</c:v>
                </c:pt>
                <c:pt idx="31">
                  <c:v>-10.404287780063783</c:v>
                </c:pt>
                <c:pt idx="32">
                  <c:v>23.208786484757837</c:v>
                </c:pt>
                <c:pt idx="33">
                  <c:v>12.781591613758678</c:v>
                </c:pt>
                <c:pt idx="34">
                  <c:v>20.638272189954904</c:v>
                </c:pt>
                <c:pt idx="35">
                  <c:v>-1.0922691358860277</c:v>
                </c:pt>
                <c:pt idx="36">
                  <c:v>2.3852956692620353</c:v>
                </c:pt>
                <c:pt idx="37">
                  <c:v>19.373334049407362</c:v>
                </c:pt>
                <c:pt idx="38">
                  <c:v>-14.111510314214399</c:v>
                </c:pt>
                <c:pt idx="39">
                  <c:v>-6.8796320091783514</c:v>
                </c:pt>
                <c:pt idx="40">
                  <c:v>-3.0793483656439662</c:v>
                </c:pt>
                <c:pt idx="41">
                  <c:v>-5.829513390565296</c:v>
                </c:pt>
                <c:pt idx="42">
                  <c:v>-29.903851162629962</c:v>
                </c:pt>
                <c:pt idx="43">
                  <c:v>2.4788777566143381</c:v>
                </c:pt>
                <c:pt idx="44">
                  <c:v>9.3627565111251272</c:v>
                </c:pt>
                <c:pt idx="45">
                  <c:v>15.938278570950985</c:v>
                </c:pt>
                <c:pt idx="46">
                  <c:v>17.860940287805931</c:v>
                </c:pt>
                <c:pt idx="47">
                  <c:v>0.26715967222207837</c:v>
                </c:pt>
                <c:pt idx="48">
                  <c:v>-0.74050021922872133</c:v>
                </c:pt>
                <c:pt idx="49">
                  <c:v>9.3842988711736552</c:v>
                </c:pt>
                <c:pt idx="50">
                  <c:v>9.3825977060361652</c:v>
                </c:pt>
                <c:pt idx="51">
                  <c:v>8.019324280193473</c:v>
                </c:pt>
                <c:pt idx="52">
                  <c:v>-4.1851905052117786</c:v>
                </c:pt>
                <c:pt idx="53">
                  <c:v>-22.17660941302006</c:v>
                </c:pt>
                <c:pt idx="54">
                  <c:v>-22.075039010146099</c:v>
                </c:pt>
                <c:pt idx="55">
                  <c:v>-0.24831435709904781</c:v>
                </c:pt>
                <c:pt idx="56">
                  <c:v>7.4967221890399571</c:v>
                </c:pt>
                <c:pt idx="57">
                  <c:v>7.4846078777517278</c:v>
                </c:pt>
                <c:pt idx="58">
                  <c:v>3.1660157117197514</c:v>
                </c:pt>
                <c:pt idx="59">
                  <c:v>-6.7714304612663057</c:v>
                </c:pt>
                <c:pt idx="60">
                  <c:v>-6.0911238052023862</c:v>
                </c:pt>
                <c:pt idx="61">
                  <c:v>-12.727152330027707</c:v>
                </c:pt>
                <c:pt idx="62">
                  <c:v>5.8250692729174034</c:v>
                </c:pt>
                <c:pt idx="63">
                  <c:v>-7.6454142563801213</c:v>
                </c:pt>
                <c:pt idx="64">
                  <c:v>-1.8155800060435467</c:v>
                </c:pt>
                <c:pt idx="65">
                  <c:v>-13.260591505533796</c:v>
                </c:pt>
                <c:pt idx="66">
                  <c:v>-7.7858049384554988</c:v>
                </c:pt>
                <c:pt idx="67">
                  <c:v>-15.310261202575248</c:v>
                </c:pt>
                <c:pt idx="68">
                  <c:v>5.7130951930176082</c:v>
                </c:pt>
                <c:pt idx="69">
                  <c:v>0.94015326650162478</c:v>
                </c:pt>
                <c:pt idx="70">
                  <c:v>4.4827188920979495</c:v>
                </c:pt>
                <c:pt idx="71">
                  <c:v>-4.1131432216005237</c:v>
                </c:pt>
                <c:pt idx="72">
                  <c:v>2.9087474937508659</c:v>
                </c:pt>
                <c:pt idx="73">
                  <c:v>-4.007682378642869</c:v>
                </c:pt>
                <c:pt idx="74">
                  <c:v>-3.562670879152563</c:v>
                </c:pt>
                <c:pt idx="75">
                  <c:v>2.3475771155188454</c:v>
                </c:pt>
                <c:pt idx="76">
                  <c:v>-5.1029899817129944</c:v>
                </c:pt>
                <c:pt idx="77">
                  <c:v>2.7619504731674169</c:v>
                </c:pt>
                <c:pt idx="78">
                  <c:v>8.3343502858213014</c:v>
                </c:pt>
                <c:pt idx="79">
                  <c:v>-15.194904407238027</c:v>
                </c:pt>
                <c:pt idx="80">
                  <c:v>10.587198105467849</c:v>
                </c:pt>
                <c:pt idx="81">
                  <c:v>-1.4977772735334156</c:v>
                </c:pt>
                <c:pt idx="82">
                  <c:v>-3.196465530824014</c:v>
                </c:pt>
                <c:pt idx="83">
                  <c:v>11.139609716704115</c:v>
                </c:pt>
                <c:pt idx="84">
                  <c:v>0.25911367763114868</c:v>
                </c:pt>
                <c:pt idx="85">
                  <c:v>0.37703284097921141</c:v>
                </c:pt>
                <c:pt idx="86">
                  <c:v>5.3368196438706264</c:v>
                </c:pt>
                <c:pt idx="87">
                  <c:v>0.86425461645842461</c:v>
                </c:pt>
                <c:pt idx="88">
                  <c:v>1.7236394735972453</c:v>
                </c:pt>
                <c:pt idx="89">
                  <c:v>17.654561069136378</c:v>
                </c:pt>
                <c:pt idx="90">
                  <c:v>5.2221624528506254</c:v>
                </c:pt>
                <c:pt idx="91">
                  <c:v>-2.0995519603532102</c:v>
                </c:pt>
                <c:pt idx="92">
                  <c:v>2.1265462861553601</c:v>
                </c:pt>
                <c:pt idx="93">
                  <c:v>-10.128903406134441</c:v>
                </c:pt>
                <c:pt idx="94">
                  <c:v>-1.8956543021984658</c:v>
                </c:pt>
                <c:pt idx="95">
                  <c:v>4.9551962487307719</c:v>
                </c:pt>
                <c:pt idx="96">
                  <c:v>1.3846521640284664</c:v>
                </c:pt>
                <c:pt idx="97">
                  <c:v>-7.7070504505934991</c:v>
                </c:pt>
                <c:pt idx="98">
                  <c:v>17.28708538803977</c:v>
                </c:pt>
                <c:pt idx="99">
                  <c:v>-2.0878663937969009</c:v>
                </c:pt>
                <c:pt idx="100">
                  <c:v>3.6326762549703062</c:v>
                </c:pt>
                <c:pt idx="101">
                  <c:v>29.078373153910491</c:v>
                </c:pt>
                <c:pt idx="102">
                  <c:v>12.641176108685158</c:v>
                </c:pt>
                <c:pt idx="103">
                  <c:v>12.385442836139987</c:v>
                </c:pt>
                <c:pt idx="104">
                  <c:v>-3.6688602649198288</c:v>
                </c:pt>
                <c:pt idx="105">
                  <c:v>-14.543578433240612</c:v>
                </c:pt>
                <c:pt idx="106">
                  <c:v>-7.5515832121915878</c:v>
                </c:pt>
                <c:pt idx="107">
                  <c:v>0.33361637447950443</c:v>
                </c:pt>
                <c:pt idx="108">
                  <c:v>-5.3757699185945285</c:v>
                </c:pt>
                <c:pt idx="109">
                  <c:v>-18.88191766021697</c:v>
                </c:pt>
                <c:pt idx="110">
                  <c:v>0.87096429552929067</c:v>
                </c:pt>
                <c:pt idx="111">
                  <c:v>-16.57205012508075</c:v>
                </c:pt>
                <c:pt idx="112">
                  <c:v>1.4584444780571175</c:v>
                </c:pt>
                <c:pt idx="113">
                  <c:v>26.072534192171247</c:v>
                </c:pt>
                <c:pt idx="114">
                  <c:v>18.976921206233442</c:v>
                </c:pt>
                <c:pt idx="115">
                  <c:v>21.267595342006246</c:v>
                </c:pt>
                <c:pt idx="116">
                  <c:v>-41.515903269364401</c:v>
                </c:pt>
                <c:pt idx="117">
                  <c:v>-12.899962879436316</c:v>
                </c:pt>
                <c:pt idx="118">
                  <c:v>-21.637163168698123</c:v>
                </c:pt>
                <c:pt idx="119">
                  <c:v>-12.71761454628512</c:v>
                </c:pt>
                <c:pt idx="120">
                  <c:v>3.4341569522691202</c:v>
                </c:pt>
                <c:pt idx="121">
                  <c:v>-19.871965869262567</c:v>
                </c:pt>
                <c:pt idx="122">
                  <c:v>16.946897227142472</c:v>
                </c:pt>
                <c:pt idx="123">
                  <c:v>-11.020489354747838</c:v>
                </c:pt>
                <c:pt idx="124">
                  <c:v>13.075986389048694</c:v>
                </c:pt>
                <c:pt idx="125">
                  <c:v>11.134071836965632</c:v>
                </c:pt>
                <c:pt idx="126">
                  <c:v>38.489969944595146</c:v>
                </c:pt>
                <c:pt idx="127">
                  <c:v>23.256271919087453</c:v>
                </c:pt>
                <c:pt idx="128">
                  <c:v>-32.390465982026001</c:v>
                </c:pt>
                <c:pt idx="129">
                  <c:v>-18.432941532810332</c:v>
                </c:pt>
                <c:pt idx="130">
                  <c:v>-15.238204460845509</c:v>
                </c:pt>
                <c:pt idx="131">
                  <c:v>6.7473253022261588</c:v>
                </c:pt>
                <c:pt idx="132">
                  <c:v>0.2723129649848488</c:v>
                </c:pt>
                <c:pt idx="133">
                  <c:v>-23.101872495320151</c:v>
                </c:pt>
                <c:pt idx="134">
                  <c:v>-16.524263281802121</c:v>
                </c:pt>
                <c:pt idx="135">
                  <c:v>33.550214531813992</c:v>
                </c:pt>
                <c:pt idx="136">
                  <c:v>6.9416115104519349</c:v>
                </c:pt>
                <c:pt idx="137">
                  <c:v>25.380428482337948</c:v>
                </c:pt>
                <c:pt idx="138">
                  <c:v>55.731528161027882</c:v>
                </c:pt>
                <c:pt idx="139">
                  <c:v>5.4930317065806094</c:v>
                </c:pt>
                <c:pt idx="140">
                  <c:v>-32.631415531367111</c:v>
                </c:pt>
                <c:pt idx="141">
                  <c:v>-8.2615274532656713</c:v>
                </c:pt>
                <c:pt idx="142">
                  <c:v>-37.622794647498097</c:v>
                </c:pt>
                <c:pt idx="143">
                  <c:v>2.1606286973682245</c:v>
                </c:pt>
              </c:numCache>
            </c:numRef>
          </c:yVal>
          <c:smooth val="0"/>
          <c:extLst>
            <c:ext xmlns:c16="http://schemas.microsoft.com/office/drawing/2014/chart" uri="{C3380CC4-5D6E-409C-BE32-E72D297353CC}">
              <c16:uniqueId val="{00000001-ECA5-433B-A7D6-B8F8E6A06A19}"/>
            </c:ext>
          </c:extLst>
        </c:ser>
        <c:dLbls>
          <c:showLegendKey val="0"/>
          <c:showVal val="0"/>
          <c:showCatName val="0"/>
          <c:showSerName val="0"/>
          <c:showPercent val="0"/>
          <c:showBubbleSize val="0"/>
        </c:dLbls>
        <c:axId val="1587511904"/>
        <c:axId val="1587514304"/>
      </c:scatterChart>
      <c:valAx>
        <c:axId val="1587511904"/>
        <c:scaling>
          <c:orientation val="minMax"/>
        </c:scaling>
        <c:delete val="0"/>
        <c:axPos val="b"/>
        <c:title>
          <c:tx>
            <c:rich>
              <a:bodyPr/>
              <a:lstStyle/>
              <a:p>
                <a:pPr>
                  <a:defRPr/>
                </a:pPr>
                <a:r>
                  <a:rPr lang="en-US"/>
                  <a:t>lagged yt</a:t>
                </a:r>
              </a:p>
            </c:rich>
          </c:tx>
          <c:overlay val="0"/>
        </c:title>
        <c:numFmt formatCode="General" sourceLinked="1"/>
        <c:majorTickMark val="out"/>
        <c:minorTickMark val="none"/>
        <c:tickLblPos val="nextTo"/>
        <c:crossAx val="1587514304"/>
        <c:crosses val="autoZero"/>
        <c:crossBetween val="midCat"/>
      </c:valAx>
      <c:valAx>
        <c:axId val="1587514304"/>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587511904"/>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Index Line Fit  Plot</a:t>
            </a:r>
          </a:p>
        </c:rich>
      </c:tx>
      <c:overlay val="0"/>
    </c:title>
    <c:autoTitleDeleted val="0"/>
    <c:plotArea>
      <c:layout/>
      <c:scatterChart>
        <c:scatterStyle val="lineMarker"/>
        <c:varyColors val="0"/>
        <c:ser>
          <c:idx val="0"/>
          <c:order val="0"/>
          <c:tx>
            <c:v>Passengers(thousands)</c:v>
          </c:tx>
          <c:spPr>
            <a:ln w="19050">
              <a:noFill/>
            </a:ln>
          </c:spPr>
          <c:xVal>
            <c:numRef>
              <c:f>'autocorrelation adr. attempt'!$A$2:$A$145</c:f>
              <c:numCache>
                <c:formatCode>General</c:formatCode>
                <c:ptCount val="14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numCache>
            </c:numRef>
          </c:xVal>
          <c:yVal>
            <c:numRef>
              <c:f>'autocorrelation adr. attempt'!$O$2:$O$145</c:f>
              <c:numCache>
                <c:formatCode>General</c:formatCode>
                <c:ptCount val="144"/>
                <c:pt idx="0">
                  <c:v>112</c:v>
                </c:pt>
                <c:pt idx="1">
                  <c:v>118</c:v>
                </c:pt>
                <c:pt idx="2">
                  <c:v>132</c:v>
                </c:pt>
                <c:pt idx="3">
                  <c:v>129</c:v>
                </c:pt>
                <c:pt idx="4">
                  <c:v>121</c:v>
                </c:pt>
                <c:pt idx="5">
                  <c:v>135</c:v>
                </c:pt>
                <c:pt idx="6">
                  <c:v>148</c:v>
                </c:pt>
                <c:pt idx="7">
                  <c:v>148</c:v>
                </c:pt>
                <c:pt idx="8">
                  <c:v>136</c:v>
                </c:pt>
                <c:pt idx="9">
                  <c:v>119</c:v>
                </c:pt>
                <c:pt idx="10">
                  <c:v>104</c:v>
                </c:pt>
                <c:pt idx="11">
                  <c:v>118</c:v>
                </c:pt>
                <c:pt idx="12">
                  <c:v>115</c:v>
                </c:pt>
                <c:pt idx="13">
                  <c:v>126</c:v>
                </c:pt>
                <c:pt idx="14">
                  <c:v>141</c:v>
                </c:pt>
                <c:pt idx="15">
                  <c:v>135</c:v>
                </c:pt>
                <c:pt idx="16">
                  <c:v>125</c:v>
                </c:pt>
                <c:pt idx="17">
                  <c:v>149</c:v>
                </c:pt>
                <c:pt idx="18">
                  <c:v>170</c:v>
                </c:pt>
                <c:pt idx="19">
                  <c:v>170</c:v>
                </c:pt>
                <c:pt idx="20">
                  <c:v>158</c:v>
                </c:pt>
                <c:pt idx="21">
                  <c:v>133</c:v>
                </c:pt>
                <c:pt idx="22">
                  <c:v>114</c:v>
                </c:pt>
                <c:pt idx="23">
                  <c:v>140</c:v>
                </c:pt>
                <c:pt idx="24">
                  <c:v>145</c:v>
                </c:pt>
                <c:pt idx="25">
                  <c:v>150</c:v>
                </c:pt>
                <c:pt idx="26">
                  <c:v>178</c:v>
                </c:pt>
                <c:pt idx="27">
                  <c:v>163</c:v>
                </c:pt>
                <c:pt idx="28">
                  <c:v>172</c:v>
                </c:pt>
                <c:pt idx="29">
                  <c:v>178</c:v>
                </c:pt>
                <c:pt idx="30">
                  <c:v>199</c:v>
                </c:pt>
                <c:pt idx="31">
                  <c:v>199</c:v>
                </c:pt>
                <c:pt idx="32">
                  <c:v>184</c:v>
                </c:pt>
                <c:pt idx="33">
                  <c:v>162</c:v>
                </c:pt>
                <c:pt idx="34">
                  <c:v>146</c:v>
                </c:pt>
                <c:pt idx="35">
                  <c:v>166</c:v>
                </c:pt>
                <c:pt idx="36">
                  <c:v>171</c:v>
                </c:pt>
                <c:pt idx="37">
                  <c:v>180</c:v>
                </c:pt>
                <c:pt idx="38">
                  <c:v>193</c:v>
                </c:pt>
                <c:pt idx="39">
                  <c:v>181</c:v>
                </c:pt>
                <c:pt idx="40">
                  <c:v>183</c:v>
                </c:pt>
                <c:pt idx="41">
                  <c:v>218</c:v>
                </c:pt>
                <c:pt idx="42">
                  <c:v>230</c:v>
                </c:pt>
                <c:pt idx="43">
                  <c:v>242</c:v>
                </c:pt>
                <c:pt idx="44">
                  <c:v>209</c:v>
                </c:pt>
                <c:pt idx="45">
                  <c:v>191</c:v>
                </c:pt>
                <c:pt idx="46">
                  <c:v>172</c:v>
                </c:pt>
                <c:pt idx="47">
                  <c:v>194</c:v>
                </c:pt>
                <c:pt idx="48">
                  <c:v>196</c:v>
                </c:pt>
                <c:pt idx="49">
                  <c:v>196</c:v>
                </c:pt>
                <c:pt idx="50">
                  <c:v>236</c:v>
                </c:pt>
                <c:pt idx="51">
                  <c:v>235</c:v>
                </c:pt>
                <c:pt idx="52">
                  <c:v>229</c:v>
                </c:pt>
                <c:pt idx="53">
                  <c:v>243</c:v>
                </c:pt>
                <c:pt idx="54">
                  <c:v>264</c:v>
                </c:pt>
                <c:pt idx="55">
                  <c:v>272</c:v>
                </c:pt>
                <c:pt idx="56">
                  <c:v>237</c:v>
                </c:pt>
                <c:pt idx="57">
                  <c:v>211</c:v>
                </c:pt>
                <c:pt idx="58">
                  <c:v>180</c:v>
                </c:pt>
                <c:pt idx="59">
                  <c:v>201</c:v>
                </c:pt>
                <c:pt idx="60">
                  <c:v>204</c:v>
                </c:pt>
                <c:pt idx="61">
                  <c:v>188</c:v>
                </c:pt>
                <c:pt idx="62">
                  <c:v>235</c:v>
                </c:pt>
                <c:pt idx="63">
                  <c:v>227</c:v>
                </c:pt>
                <c:pt idx="64">
                  <c:v>234</c:v>
                </c:pt>
                <c:pt idx="65">
                  <c:v>264</c:v>
                </c:pt>
                <c:pt idx="66">
                  <c:v>302</c:v>
                </c:pt>
                <c:pt idx="67">
                  <c:v>293</c:v>
                </c:pt>
                <c:pt idx="68">
                  <c:v>259</c:v>
                </c:pt>
                <c:pt idx="69">
                  <c:v>229</c:v>
                </c:pt>
                <c:pt idx="70">
                  <c:v>203</c:v>
                </c:pt>
                <c:pt idx="71">
                  <c:v>229</c:v>
                </c:pt>
                <c:pt idx="72">
                  <c:v>242</c:v>
                </c:pt>
                <c:pt idx="73">
                  <c:v>233</c:v>
                </c:pt>
                <c:pt idx="74">
                  <c:v>267</c:v>
                </c:pt>
                <c:pt idx="75">
                  <c:v>269</c:v>
                </c:pt>
                <c:pt idx="76">
                  <c:v>270</c:v>
                </c:pt>
                <c:pt idx="77">
                  <c:v>315</c:v>
                </c:pt>
                <c:pt idx="78">
                  <c:v>364</c:v>
                </c:pt>
                <c:pt idx="79">
                  <c:v>347</c:v>
                </c:pt>
                <c:pt idx="80">
                  <c:v>312</c:v>
                </c:pt>
                <c:pt idx="81">
                  <c:v>274</c:v>
                </c:pt>
                <c:pt idx="82">
                  <c:v>237</c:v>
                </c:pt>
                <c:pt idx="83">
                  <c:v>278</c:v>
                </c:pt>
                <c:pt idx="84">
                  <c:v>284</c:v>
                </c:pt>
                <c:pt idx="85">
                  <c:v>277</c:v>
                </c:pt>
                <c:pt idx="86">
                  <c:v>317</c:v>
                </c:pt>
                <c:pt idx="87">
                  <c:v>313</c:v>
                </c:pt>
                <c:pt idx="88">
                  <c:v>318</c:v>
                </c:pt>
                <c:pt idx="89">
                  <c:v>374</c:v>
                </c:pt>
                <c:pt idx="90">
                  <c:v>413</c:v>
                </c:pt>
                <c:pt idx="91">
                  <c:v>405</c:v>
                </c:pt>
                <c:pt idx="92">
                  <c:v>355</c:v>
                </c:pt>
                <c:pt idx="93">
                  <c:v>306</c:v>
                </c:pt>
                <c:pt idx="94">
                  <c:v>271</c:v>
                </c:pt>
                <c:pt idx="95">
                  <c:v>306</c:v>
                </c:pt>
                <c:pt idx="96">
                  <c:v>315</c:v>
                </c:pt>
                <c:pt idx="97">
                  <c:v>301</c:v>
                </c:pt>
                <c:pt idx="98">
                  <c:v>356</c:v>
                </c:pt>
                <c:pt idx="99">
                  <c:v>348</c:v>
                </c:pt>
                <c:pt idx="100">
                  <c:v>355</c:v>
                </c:pt>
                <c:pt idx="101">
                  <c:v>422</c:v>
                </c:pt>
                <c:pt idx="102">
                  <c:v>465</c:v>
                </c:pt>
                <c:pt idx="103">
                  <c:v>467</c:v>
                </c:pt>
                <c:pt idx="104">
                  <c:v>404</c:v>
                </c:pt>
                <c:pt idx="105">
                  <c:v>347</c:v>
                </c:pt>
                <c:pt idx="106">
                  <c:v>305</c:v>
                </c:pt>
                <c:pt idx="107">
                  <c:v>336</c:v>
                </c:pt>
                <c:pt idx="108">
                  <c:v>340</c:v>
                </c:pt>
                <c:pt idx="109">
                  <c:v>318</c:v>
                </c:pt>
                <c:pt idx="110">
                  <c:v>362</c:v>
                </c:pt>
                <c:pt idx="111">
                  <c:v>348</c:v>
                </c:pt>
                <c:pt idx="112">
                  <c:v>363</c:v>
                </c:pt>
                <c:pt idx="113">
                  <c:v>435</c:v>
                </c:pt>
                <c:pt idx="114">
                  <c:v>491</c:v>
                </c:pt>
                <c:pt idx="115">
                  <c:v>505</c:v>
                </c:pt>
                <c:pt idx="116">
                  <c:v>404</c:v>
                </c:pt>
                <c:pt idx="117">
                  <c:v>359</c:v>
                </c:pt>
                <c:pt idx="118">
                  <c:v>310</c:v>
                </c:pt>
                <c:pt idx="119">
                  <c:v>337</c:v>
                </c:pt>
                <c:pt idx="120">
                  <c:v>360</c:v>
                </c:pt>
                <c:pt idx="121">
                  <c:v>342</c:v>
                </c:pt>
                <c:pt idx="122">
                  <c:v>406</c:v>
                </c:pt>
                <c:pt idx="123">
                  <c:v>396</c:v>
                </c:pt>
                <c:pt idx="124">
                  <c:v>420</c:v>
                </c:pt>
                <c:pt idx="125">
                  <c:v>472</c:v>
                </c:pt>
                <c:pt idx="126">
                  <c:v>548</c:v>
                </c:pt>
                <c:pt idx="127">
                  <c:v>559</c:v>
                </c:pt>
                <c:pt idx="128">
                  <c:v>463</c:v>
                </c:pt>
                <c:pt idx="129">
                  <c:v>407</c:v>
                </c:pt>
                <c:pt idx="130">
                  <c:v>362</c:v>
                </c:pt>
                <c:pt idx="131">
                  <c:v>405</c:v>
                </c:pt>
                <c:pt idx="132">
                  <c:v>417</c:v>
                </c:pt>
                <c:pt idx="133">
                  <c:v>391</c:v>
                </c:pt>
                <c:pt idx="134">
                  <c:v>419</c:v>
                </c:pt>
                <c:pt idx="135">
                  <c:v>461</c:v>
                </c:pt>
                <c:pt idx="136">
                  <c:v>472</c:v>
                </c:pt>
                <c:pt idx="137">
                  <c:v>535</c:v>
                </c:pt>
                <c:pt idx="138">
                  <c:v>622</c:v>
                </c:pt>
                <c:pt idx="139">
                  <c:v>606</c:v>
                </c:pt>
                <c:pt idx="140">
                  <c:v>508</c:v>
                </c:pt>
                <c:pt idx="141">
                  <c:v>461</c:v>
                </c:pt>
                <c:pt idx="142">
                  <c:v>390</c:v>
                </c:pt>
                <c:pt idx="143">
                  <c:v>432</c:v>
                </c:pt>
              </c:numCache>
            </c:numRef>
          </c:yVal>
          <c:smooth val="0"/>
          <c:extLst>
            <c:ext xmlns:c16="http://schemas.microsoft.com/office/drawing/2014/chart" uri="{C3380CC4-5D6E-409C-BE32-E72D297353CC}">
              <c16:uniqueId val="{00000001-8B51-4167-B5D8-95FA4EB65DFA}"/>
            </c:ext>
          </c:extLst>
        </c:ser>
        <c:ser>
          <c:idx val="1"/>
          <c:order val="1"/>
          <c:tx>
            <c:v>Predicted Passengers(thousands)</c:v>
          </c:tx>
          <c:spPr>
            <a:ln w="19050">
              <a:noFill/>
            </a:ln>
          </c:spPr>
          <c:xVal>
            <c:numRef>
              <c:f>'autocorrelation adr. attempt'!$A$2:$A$145</c:f>
              <c:numCache>
                <c:formatCode>General</c:formatCode>
                <c:ptCount val="14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numCache>
            </c:numRef>
          </c:xVal>
          <c:yVal>
            <c:numRef>
              <c:f>'autocorrelation adr. attempt'!$R$40:$R$183</c:f>
              <c:numCache>
                <c:formatCode>General</c:formatCode>
                <c:ptCount val="144"/>
                <c:pt idx="0">
                  <c:v>108.59222754406923</c:v>
                </c:pt>
                <c:pt idx="1">
                  <c:v>96.872912155498454</c:v>
                </c:pt>
                <c:pt idx="2">
                  <c:v>141.07527367343712</c:v>
                </c:pt>
                <c:pt idx="3">
                  <c:v>122.45850084820282</c:v>
                </c:pt>
                <c:pt idx="4">
                  <c:v>127.06849933543968</c:v>
                </c:pt>
                <c:pt idx="5">
                  <c:v>157.46540194507955</c:v>
                </c:pt>
                <c:pt idx="6">
                  <c:v>178.21810940677963</c:v>
                </c:pt>
                <c:pt idx="7">
                  <c:v>158.45048596733704</c:v>
                </c:pt>
                <c:pt idx="8">
                  <c:v>109.76455063480248</c:v>
                </c:pt>
                <c:pt idx="9">
                  <c:v>100.29207568220221</c:v>
                </c:pt>
                <c:pt idx="10">
                  <c:v>79.984519445148948</c:v>
                </c:pt>
                <c:pt idx="11">
                  <c:v>122.36659678464807</c:v>
                </c:pt>
                <c:pt idx="12">
                  <c:v>119.46978842355985</c:v>
                </c:pt>
                <c:pt idx="13">
                  <c:v>105.61371232473198</c:v>
                </c:pt>
                <c:pt idx="14">
                  <c:v>153.47448978338312</c:v>
                </c:pt>
                <c:pt idx="15">
                  <c:v>135.61854457337651</c:v>
                </c:pt>
                <c:pt idx="16">
                  <c:v>138.09178235035625</c:v>
                </c:pt>
                <c:pt idx="17">
                  <c:v>167.07632133111025</c:v>
                </c:pt>
                <c:pt idx="18">
                  <c:v>195.10943014037881</c:v>
                </c:pt>
                <c:pt idx="19">
                  <c:v>181.17341388576227</c:v>
                </c:pt>
                <c:pt idx="20">
                  <c:v>132.52390908708418</c:v>
                </c:pt>
                <c:pt idx="21">
                  <c:v>123.08786466834039</c:v>
                </c:pt>
                <c:pt idx="22">
                  <c:v>97.021562314174076</c:v>
                </c:pt>
                <c:pt idx="23">
                  <c:v>136.54248186204492</c:v>
                </c:pt>
                <c:pt idx="24">
                  <c:v>142.37486901126755</c:v>
                </c:pt>
                <c:pt idx="25">
                  <c:v>134.35040009726572</c:v>
                </c:pt>
                <c:pt idx="26">
                  <c:v>177.9012256015462</c:v>
                </c:pt>
                <c:pt idx="27">
                  <c:v>169.49887298322159</c:v>
                </c:pt>
                <c:pt idx="28">
                  <c:v>165.48896756171712</c:v>
                </c:pt>
                <c:pt idx="29">
                  <c:v>208.27348162238027</c:v>
                </c:pt>
                <c:pt idx="30">
                  <c:v>223.30387350082381</c:v>
                </c:pt>
                <c:pt idx="31">
                  <c:v>209.40428778006378</c:v>
                </c:pt>
                <c:pt idx="32">
                  <c:v>160.79121351524216</c:v>
                </c:pt>
                <c:pt idx="33">
                  <c:v>149.21840838624132</c:v>
                </c:pt>
                <c:pt idx="34">
                  <c:v>125.3617278100451</c:v>
                </c:pt>
                <c:pt idx="35">
                  <c:v>167.09226913588603</c:v>
                </c:pt>
                <c:pt idx="36">
                  <c:v>168.61470433073796</c:v>
                </c:pt>
                <c:pt idx="37">
                  <c:v>160.62666595059264</c:v>
                </c:pt>
                <c:pt idx="38">
                  <c:v>207.1115103142144</c:v>
                </c:pt>
                <c:pt idx="39">
                  <c:v>187.87963200917835</c:v>
                </c:pt>
                <c:pt idx="40">
                  <c:v>186.07934836564397</c:v>
                </c:pt>
                <c:pt idx="41">
                  <c:v>223.8295133905653</c:v>
                </c:pt>
                <c:pt idx="42">
                  <c:v>259.90385116262996</c:v>
                </c:pt>
                <c:pt idx="43">
                  <c:v>239.52112224338566</c:v>
                </c:pt>
                <c:pt idx="44">
                  <c:v>199.63724348887487</c:v>
                </c:pt>
                <c:pt idx="45">
                  <c:v>175.06172142904902</c:v>
                </c:pt>
                <c:pt idx="46">
                  <c:v>154.13905971219407</c:v>
                </c:pt>
                <c:pt idx="47">
                  <c:v>193.73284032777792</c:v>
                </c:pt>
                <c:pt idx="48">
                  <c:v>196.74050021922872</c:v>
                </c:pt>
                <c:pt idx="49">
                  <c:v>186.61570112882634</c:v>
                </c:pt>
                <c:pt idx="50">
                  <c:v>226.61740229396383</c:v>
                </c:pt>
                <c:pt idx="51">
                  <c:v>226.98067571980653</c:v>
                </c:pt>
                <c:pt idx="52">
                  <c:v>233.18519050521178</c:v>
                </c:pt>
                <c:pt idx="53">
                  <c:v>265.17660941302006</c:v>
                </c:pt>
                <c:pt idx="54">
                  <c:v>286.0750390101461</c:v>
                </c:pt>
                <c:pt idx="55">
                  <c:v>272.24831435709905</c:v>
                </c:pt>
                <c:pt idx="56">
                  <c:v>229.50327781096004</c:v>
                </c:pt>
                <c:pt idx="57">
                  <c:v>203.51539212224827</c:v>
                </c:pt>
                <c:pt idx="58">
                  <c:v>176.83398428828025</c:v>
                </c:pt>
                <c:pt idx="59">
                  <c:v>207.77143046126631</c:v>
                </c:pt>
                <c:pt idx="60">
                  <c:v>210.09112380520239</c:v>
                </c:pt>
                <c:pt idx="61">
                  <c:v>200.72715233002771</c:v>
                </c:pt>
                <c:pt idx="62">
                  <c:v>229.1749307270826</c:v>
                </c:pt>
                <c:pt idx="63">
                  <c:v>234.64541425638012</c:v>
                </c:pt>
                <c:pt idx="64">
                  <c:v>235.81558000604355</c:v>
                </c:pt>
                <c:pt idx="65">
                  <c:v>277.2605915055338</c:v>
                </c:pt>
                <c:pt idx="66">
                  <c:v>309.7858049384555</c:v>
                </c:pt>
                <c:pt idx="67">
                  <c:v>308.31026120257525</c:v>
                </c:pt>
                <c:pt idx="68">
                  <c:v>253.28690480698239</c:v>
                </c:pt>
                <c:pt idx="69">
                  <c:v>228.05984673349838</c:v>
                </c:pt>
                <c:pt idx="70">
                  <c:v>198.51728110790205</c:v>
                </c:pt>
                <c:pt idx="71">
                  <c:v>233.11314322160052</c:v>
                </c:pt>
                <c:pt idx="72">
                  <c:v>239.09125250624913</c:v>
                </c:pt>
                <c:pt idx="73">
                  <c:v>237.00768237864287</c:v>
                </c:pt>
                <c:pt idx="74">
                  <c:v>270.56267087915256</c:v>
                </c:pt>
                <c:pt idx="75">
                  <c:v>266.65242288448115</c:v>
                </c:pt>
                <c:pt idx="76">
                  <c:v>275.10298998171299</c:v>
                </c:pt>
                <c:pt idx="77">
                  <c:v>312.23804952683258</c:v>
                </c:pt>
                <c:pt idx="78">
                  <c:v>355.6656497141787</c:v>
                </c:pt>
                <c:pt idx="79">
                  <c:v>362.19490440723803</c:v>
                </c:pt>
                <c:pt idx="80">
                  <c:v>301.41280189453215</c:v>
                </c:pt>
                <c:pt idx="81">
                  <c:v>275.49777727353342</c:v>
                </c:pt>
                <c:pt idx="82">
                  <c:v>240.19646553082401</c:v>
                </c:pt>
                <c:pt idx="83">
                  <c:v>266.86039028329589</c:v>
                </c:pt>
                <c:pt idx="84">
                  <c:v>283.74088632236885</c:v>
                </c:pt>
                <c:pt idx="85">
                  <c:v>276.62296715902079</c:v>
                </c:pt>
                <c:pt idx="86">
                  <c:v>311.66318035612937</c:v>
                </c:pt>
                <c:pt idx="87">
                  <c:v>312.13574538354158</c:v>
                </c:pt>
                <c:pt idx="88">
                  <c:v>316.27636052640275</c:v>
                </c:pt>
                <c:pt idx="89">
                  <c:v>356.34543893086362</c:v>
                </c:pt>
                <c:pt idx="90">
                  <c:v>407.77783754714937</c:v>
                </c:pt>
                <c:pt idx="91">
                  <c:v>407.09955196035321</c:v>
                </c:pt>
                <c:pt idx="92">
                  <c:v>352.87345371384464</c:v>
                </c:pt>
                <c:pt idx="93">
                  <c:v>316.12890340613444</c:v>
                </c:pt>
                <c:pt idx="94">
                  <c:v>272.89565430219847</c:v>
                </c:pt>
                <c:pt idx="95">
                  <c:v>301.04480375126923</c:v>
                </c:pt>
                <c:pt idx="96">
                  <c:v>313.61534783597153</c:v>
                </c:pt>
                <c:pt idx="97">
                  <c:v>308.7070504505935</c:v>
                </c:pt>
                <c:pt idx="98">
                  <c:v>338.71291461196023</c:v>
                </c:pt>
                <c:pt idx="99">
                  <c:v>350.0878663937969</c:v>
                </c:pt>
                <c:pt idx="100">
                  <c:v>351.36732374502969</c:v>
                </c:pt>
                <c:pt idx="101">
                  <c:v>392.92162684608951</c:v>
                </c:pt>
                <c:pt idx="102">
                  <c:v>452.35882389131484</c:v>
                </c:pt>
                <c:pt idx="103">
                  <c:v>454.61455716386001</c:v>
                </c:pt>
                <c:pt idx="104">
                  <c:v>407.66886026491983</c:v>
                </c:pt>
                <c:pt idx="105">
                  <c:v>361.54357843324061</c:v>
                </c:pt>
                <c:pt idx="106">
                  <c:v>312.55158321219159</c:v>
                </c:pt>
                <c:pt idx="107">
                  <c:v>335.6663836255205</c:v>
                </c:pt>
                <c:pt idx="108">
                  <c:v>345.37576991859453</c:v>
                </c:pt>
                <c:pt idx="109">
                  <c:v>336.88191766021697</c:v>
                </c:pt>
                <c:pt idx="110">
                  <c:v>361.12903570447071</c:v>
                </c:pt>
                <c:pt idx="111">
                  <c:v>364.57205012508075</c:v>
                </c:pt>
                <c:pt idx="112">
                  <c:v>361.54155552194288</c:v>
                </c:pt>
                <c:pt idx="113">
                  <c:v>408.92746580782875</c:v>
                </c:pt>
                <c:pt idx="114">
                  <c:v>472.02307879376656</c:v>
                </c:pt>
                <c:pt idx="115">
                  <c:v>483.73240465799375</c:v>
                </c:pt>
                <c:pt idx="116">
                  <c:v>445.5159032693644</c:v>
                </c:pt>
                <c:pt idx="117">
                  <c:v>371.89996287943632</c:v>
                </c:pt>
                <c:pt idx="118">
                  <c:v>331.63716316869812</c:v>
                </c:pt>
                <c:pt idx="119">
                  <c:v>349.71761454628512</c:v>
                </c:pt>
                <c:pt idx="120">
                  <c:v>356.56584304773088</c:v>
                </c:pt>
                <c:pt idx="121">
                  <c:v>361.87196586926257</c:v>
                </c:pt>
                <c:pt idx="122">
                  <c:v>389.05310277285753</c:v>
                </c:pt>
                <c:pt idx="123">
                  <c:v>407.02048935474784</c:v>
                </c:pt>
                <c:pt idx="124">
                  <c:v>406.92401361095131</c:v>
                </c:pt>
                <c:pt idx="125">
                  <c:v>460.86592816303437</c:v>
                </c:pt>
                <c:pt idx="126">
                  <c:v>509.51003005540485</c:v>
                </c:pt>
                <c:pt idx="127">
                  <c:v>535.74372808091255</c:v>
                </c:pt>
                <c:pt idx="128">
                  <c:v>495.390465982026</c:v>
                </c:pt>
                <c:pt idx="129">
                  <c:v>425.43294153281033</c:v>
                </c:pt>
                <c:pt idx="130">
                  <c:v>377.23820446084551</c:v>
                </c:pt>
                <c:pt idx="131">
                  <c:v>398.25267469777384</c:v>
                </c:pt>
                <c:pt idx="132">
                  <c:v>416.72768703501515</c:v>
                </c:pt>
                <c:pt idx="133">
                  <c:v>414.10187249532015</c:v>
                </c:pt>
                <c:pt idx="134">
                  <c:v>435.52426328180212</c:v>
                </c:pt>
                <c:pt idx="135">
                  <c:v>427.44978546818601</c:v>
                </c:pt>
                <c:pt idx="136">
                  <c:v>465.05838848954807</c:v>
                </c:pt>
                <c:pt idx="137">
                  <c:v>509.61957151766205</c:v>
                </c:pt>
                <c:pt idx="138">
                  <c:v>566.26847183897212</c:v>
                </c:pt>
                <c:pt idx="139">
                  <c:v>600.50696829341939</c:v>
                </c:pt>
                <c:pt idx="140">
                  <c:v>540.63141553136711</c:v>
                </c:pt>
                <c:pt idx="141">
                  <c:v>469.26152745326567</c:v>
                </c:pt>
                <c:pt idx="142">
                  <c:v>427.6227946474981</c:v>
                </c:pt>
                <c:pt idx="143">
                  <c:v>429.83937130263178</c:v>
                </c:pt>
              </c:numCache>
            </c:numRef>
          </c:yVal>
          <c:smooth val="0"/>
          <c:extLst>
            <c:ext xmlns:c16="http://schemas.microsoft.com/office/drawing/2014/chart" uri="{C3380CC4-5D6E-409C-BE32-E72D297353CC}">
              <c16:uniqueId val="{00000002-8B51-4167-B5D8-95FA4EB65DFA}"/>
            </c:ext>
          </c:extLst>
        </c:ser>
        <c:dLbls>
          <c:showLegendKey val="0"/>
          <c:showVal val="0"/>
          <c:showCatName val="0"/>
          <c:showSerName val="0"/>
          <c:showPercent val="0"/>
          <c:showBubbleSize val="0"/>
        </c:dLbls>
        <c:axId val="71488000"/>
        <c:axId val="71512960"/>
      </c:scatterChart>
      <c:valAx>
        <c:axId val="71488000"/>
        <c:scaling>
          <c:orientation val="minMax"/>
        </c:scaling>
        <c:delete val="0"/>
        <c:axPos val="b"/>
        <c:title>
          <c:tx>
            <c:rich>
              <a:bodyPr/>
              <a:lstStyle/>
              <a:p>
                <a:pPr>
                  <a:defRPr/>
                </a:pPr>
                <a:r>
                  <a:rPr lang="en-US"/>
                  <a:t>Index</a:t>
                </a:r>
              </a:p>
            </c:rich>
          </c:tx>
          <c:overlay val="0"/>
        </c:title>
        <c:numFmt formatCode="General" sourceLinked="1"/>
        <c:majorTickMark val="out"/>
        <c:minorTickMark val="none"/>
        <c:tickLblPos val="nextTo"/>
        <c:crossAx val="71512960"/>
        <c:crosses val="autoZero"/>
        <c:crossBetween val="midCat"/>
      </c:valAx>
      <c:valAx>
        <c:axId val="71512960"/>
        <c:scaling>
          <c:orientation val="minMax"/>
        </c:scaling>
        <c:delete val="0"/>
        <c:axPos val="l"/>
        <c:title>
          <c:tx>
            <c:rich>
              <a:bodyPr/>
              <a:lstStyle/>
              <a:p>
                <a:pPr>
                  <a:defRPr/>
                </a:pPr>
                <a:r>
                  <a:rPr lang="en-US"/>
                  <a:t>Passengers(thousands)</a:t>
                </a:r>
              </a:p>
            </c:rich>
          </c:tx>
          <c:overlay val="0"/>
        </c:title>
        <c:numFmt formatCode="General" sourceLinked="1"/>
        <c:majorTickMark val="out"/>
        <c:minorTickMark val="none"/>
        <c:tickLblPos val="nextTo"/>
        <c:crossAx val="71488000"/>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Nov Line Fit  Plot</a:t>
            </a:r>
          </a:p>
        </c:rich>
      </c:tx>
      <c:overlay val="0"/>
    </c:title>
    <c:autoTitleDeleted val="0"/>
    <c:plotArea>
      <c:layout/>
      <c:scatterChart>
        <c:scatterStyle val="lineMarker"/>
        <c:varyColors val="0"/>
        <c:ser>
          <c:idx val="0"/>
          <c:order val="0"/>
          <c:tx>
            <c:v>Passengers(thousands)</c:v>
          </c:tx>
          <c:spPr>
            <a:ln w="19050">
              <a:noFill/>
            </a:ln>
          </c:spPr>
          <c:xVal>
            <c:numRef>
              <c:f>'autocorrelation adr. attempt'!$N$2:$N$145</c:f>
              <c:numCache>
                <c:formatCode>General</c:formatCode>
                <c:ptCount val="144"/>
                <c:pt idx="0">
                  <c:v>0</c:v>
                </c:pt>
                <c:pt idx="1">
                  <c:v>0</c:v>
                </c:pt>
                <c:pt idx="2">
                  <c:v>0</c:v>
                </c:pt>
                <c:pt idx="3">
                  <c:v>0</c:v>
                </c:pt>
                <c:pt idx="4">
                  <c:v>0</c:v>
                </c:pt>
                <c:pt idx="5">
                  <c:v>0</c:v>
                </c:pt>
                <c:pt idx="6">
                  <c:v>0</c:v>
                </c:pt>
                <c:pt idx="7">
                  <c:v>0</c:v>
                </c:pt>
                <c:pt idx="8">
                  <c:v>0</c:v>
                </c:pt>
                <c:pt idx="9">
                  <c:v>0</c:v>
                </c:pt>
                <c:pt idx="10">
                  <c:v>1</c:v>
                </c:pt>
                <c:pt idx="11">
                  <c:v>0</c:v>
                </c:pt>
                <c:pt idx="12">
                  <c:v>0</c:v>
                </c:pt>
                <c:pt idx="13">
                  <c:v>0</c:v>
                </c:pt>
                <c:pt idx="14">
                  <c:v>0</c:v>
                </c:pt>
                <c:pt idx="15">
                  <c:v>0</c:v>
                </c:pt>
                <c:pt idx="16">
                  <c:v>0</c:v>
                </c:pt>
                <c:pt idx="17">
                  <c:v>0</c:v>
                </c:pt>
                <c:pt idx="18">
                  <c:v>0</c:v>
                </c:pt>
                <c:pt idx="19">
                  <c:v>0</c:v>
                </c:pt>
                <c:pt idx="20">
                  <c:v>0</c:v>
                </c:pt>
                <c:pt idx="21">
                  <c:v>0</c:v>
                </c:pt>
                <c:pt idx="22">
                  <c:v>1</c:v>
                </c:pt>
                <c:pt idx="23">
                  <c:v>0</c:v>
                </c:pt>
                <c:pt idx="24">
                  <c:v>0</c:v>
                </c:pt>
                <c:pt idx="25">
                  <c:v>0</c:v>
                </c:pt>
                <c:pt idx="26">
                  <c:v>0</c:v>
                </c:pt>
                <c:pt idx="27">
                  <c:v>0</c:v>
                </c:pt>
                <c:pt idx="28">
                  <c:v>0</c:v>
                </c:pt>
                <c:pt idx="29">
                  <c:v>0</c:v>
                </c:pt>
                <c:pt idx="30">
                  <c:v>0</c:v>
                </c:pt>
                <c:pt idx="31">
                  <c:v>0</c:v>
                </c:pt>
                <c:pt idx="32">
                  <c:v>0</c:v>
                </c:pt>
                <c:pt idx="33">
                  <c:v>0</c:v>
                </c:pt>
                <c:pt idx="34">
                  <c:v>1</c:v>
                </c:pt>
                <c:pt idx="35">
                  <c:v>0</c:v>
                </c:pt>
                <c:pt idx="36">
                  <c:v>0</c:v>
                </c:pt>
                <c:pt idx="37">
                  <c:v>0</c:v>
                </c:pt>
                <c:pt idx="38">
                  <c:v>0</c:v>
                </c:pt>
                <c:pt idx="39">
                  <c:v>0</c:v>
                </c:pt>
                <c:pt idx="40">
                  <c:v>0</c:v>
                </c:pt>
                <c:pt idx="41">
                  <c:v>0</c:v>
                </c:pt>
                <c:pt idx="42">
                  <c:v>0</c:v>
                </c:pt>
                <c:pt idx="43">
                  <c:v>0</c:v>
                </c:pt>
                <c:pt idx="44">
                  <c:v>0</c:v>
                </c:pt>
                <c:pt idx="45">
                  <c:v>0</c:v>
                </c:pt>
                <c:pt idx="46">
                  <c:v>1</c:v>
                </c:pt>
                <c:pt idx="47">
                  <c:v>0</c:v>
                </c:pt>
                <c:pt idx="48">
                  <c:v>0</c:v>
                </c:pt>
                <c:pt idx="49">
                  <c:v>0</c:v>
                </c:pt>
                <c:pt idx="50">
                  <c:v>0</c:v>
                </c:pt>
                <c:pt idx="51">
                  <c:v>0</c:v>
                </c:pt>
                <c:pt idx="52">
                  <c:v>0</c:v>
                </c:pt>
                <c:pt idx="53">
                  <c:v>0</c:v>
                </c:pt>
                <c:pt idx="54">
                  <c:v>0</c:v>
                </c:pt>
                <c:pt idx="55">
                  <c:v>0</c:v>
                </c:pt>
                <c:pt idx="56">
                  <c:v>0</c:v>
                </c:pt>
                <c:pt idx="57">
                  <c:v>0</c:v>
                </c:pt>
                <c:pt idx="58">
                  <c:v>1</c:v>
                </c:pt>
                <c:pt idx="59">
                  <c:v>0</c:v>
                </c:pt>
                <c:pt idx="60">
                  <c:v>0</c:v>
                </c:pt>
                <c:pt idx="61">
                  <c:v>0</c:v>
                </c:pt>
                <c:pt idx="62">
                  <c:v>0</c:v>
                </c:pt>
                <c:pt idx="63">
                  <c:v>0</c:v>
                </c:pt>
                <c:pt idx="64">
                  <c:v>0</c:v>
                </c:pt>
                <c:pt idx="65">
                  <c:v>0</c:v>
                </c:pt>
                <c:pt idx="66">
                  <c:v>0</c:v>
                </c:pt>
                <c:pt idx="67">
                  <c:v>0</c:v>
                </c:pt>
                <c:pt idx="68">
                  <c:v>0</c:v>
                </c:pt>
                <c:pt idx="69">
                  <c:v>0</c:v>
                </c:pt>
                <c:pt idx="70">
                  <c:v>1</c:v>
                </c:pt>
                <c:pt idx="71">
                  <c:v>0</c:v>
                </c:pt>
                <c:pt idx="72">
                  <c:v>0</c:v>
                </c:pt>
                <c:pt idx="73">
                  <c:v>0</c:v>
                </c:pt>
                <c:pt idx="74">
                  <c:v>0</c:v>
                </c:pt>
                <c:pt idx="75">
                  <c:v>0</c:v>
                </c:pt>
                <c:pt idx="76">
                  <c:v>0</c:v>
                </c:pt>
                <c:pt idx="77">
                  <c:v>0</c:v>
                </c:pt>
                <c:pt idx="78">
                  <c:v>0</c:v>
                </c:pt>
                <c:pt idx="79">
                  <c:v>0</c:v>
                </c:pt>
                <c:pt idx="80">
                  <c:v>0</c:v>
                </c:pt>
                <c:pt idx="81">
                  <c:v>0</c:v>
                </c:pt>
                <c:pt idx="82">
                  <c:v>1</c:v>
                </c:pt>
                <c:pt idx="83">
                  <c:v>0</c:v>
                </c:pt>
                <c:pt idx="84">
                  <c:v>0</c:v>
                </c:pt>
                <c:pt idx="85">
                  <c:v>0</c:v>
                </c:pt>
                <c:pt idx="86">
                  <c:v>0</c:v>
                </c:pt>
                <c:pt idx="87">
                  <c:v>0</c:v>
                </c:pt>
                <c:pt idx="88">
                  <c:v>0</c:v>
                </c:pt>
                <c:pt idx="89">
                  <c:v>0</c:v>
                </c:pt>
                <c:pt idx="90">
                  <c:v>0</c:v>
                </c:pt>
                <c:pt idx="91">
                  <c:v>0</c:v>
                </c:pt>
                <c:pt idx="92">
                  <c:v>0</c:v>
                </c:pt>
                <c:pt idx="93">
                  <c:v>0</c:v>
                </c:pt>
                <c:pt idx="94">
                  <c:v>1</c:v>
                </c:pt>
                <c:pt idx="95">
                  <c:v>0</c:v>
                </c:pt>
                <c:pt idx="96">
                  <c:v>0</c:v>
                </c:pt>
                <c:pt idx="97">
                  <c:v>0</c:v>
                </c:pt>
                <c:pt idx="98">
                  <c:v>0</c:v>
                </c:pt>
                <c:pt idx="99">
                  <c:v>0</c:v>
                </c:pt>
                <c:pt idx="100">
                  <c:v>0</c:v>
                </c:pt>
                <c:pt idx="101">
                  <c:v>0</c:v>
                </c:pt>
                <c:pt idx="102">
                  <c:v>0</c:v>
                </c:pt>
                <c:pt idx="103">
                  <c:v>0</c:v>
                </c:pt>
                <c:pt idx="104">
                  <c:v>0</c:v>
                </c:pt>
                <c:pt idx="105">
                  <c:v>0</c:v>
                </c:pt>
                <c:pt idx="106">
                  <c:v>1</c:v>
                </c:pt>
                <c:pt idx="107">
                  <c:v>0</c:v>
                </c:pt>
                <c:pt idx="108">
                  <c:v>0</c:v>
                </c:pt>
                <c:pt idx="109">
                  <c:v>0</c:v>
                </c:pt>
                <c:pt idx="110">
                  <c:v>0</c:v>
                </c:pt>
                <c:pt idx="111">
                  <c:v>0</c:v>
                </c:pt>
                <c:pt idx="112">
                  <c:v>0</c:v>
                </c:pt>
                <c:pt idx="113">
                  <c:v>0</c:v>
                </c:pt>
                <c:pt idx="114">
                  <c:v>0</c:v>
                </c:pt>
                <c:pt idx="115">
                  <c:v>0</c:v>
                </c:pt>
                <c:pt idx="116">
                  <c:v>0</c:v>
                </c:pt>
                <c:pt idx="117">
                  <c:v>0</c:v>
                </c:pt>
                <c:pt idx="118">
                  <c:v>1</c:v>
                </c:pt>
                <c:pt idx="119">
                  <c:v>0</c:v>
                </c:pt>
                <c:pt idx="120">
                  <c:v>0</c:v>
                </c:pt>
                <c:pt idx="121">
                  <c:v>0</c:v>
                </c:pt>
                <c:pt idx="122">
                  <c:v>0</c:v>
                </c:pt>
                <c:pt idx="123">
                  <c:v>0</c:v>
                </c:pt>
                <c:pt idx="124">
                  <c:v>0</c:v>
                </c:pt>
                <c:pt idx="125">
                  <c:v>0</c:v>
                </c:pt>
                <c:pt idx="126">
                  <c:v>0</c:v>
                </c:pt>
                <c:pt idx="127">
                  <c:v>0</c:v>
                </c:pt>
                <c:pt idx="128">
                  <c:v>0</c:v>
                </c:pt>
                <c:pt idx="129">
                  <c:v>0</c:v>
                </c:pt>
                <c:pt idx="130">
                  <c:v>1</c:v>
                </c:pt>
                <c:pt idx="131">
                  <c:v>0</c:v>
                </c:pt>
                <c:pt idx="132">
                  <c:v>0</c:v>
                </c:pt>
                <c:pt idx="133">
                  <c:v>0</c:v>
                </c:pt>
                <c:pt idx="134">
                  <c:v>0</c:v>
                </c:pt>
                <c:pt idx="135">
                  <c:v>0</c:v>
                </c:pt>
                <c:pt idx="136">
                  <c:v>0</c:v>
                </c:pt>
                <c:pt idx="137">
                  <c:v>0</c:v>
                </c:pt>
                <c:pt idx="138">
                  <c:v>0</c:v>
                </c:pt>
                <c:pt idx="139">
                  <c:v>0</c:v>
                </c:pt>
                <c:pt idx="140">
                  <c:v>0</c:v>
                </c:pt>
                <c:pt idx="141">
                  <c:v>0</c:v>
                </c:pt>
                <c:pt idx="142">
                  <c:v>1</c:v>
                </c:pt>
                <c:pt idx="143">
                  <c:v>0</c:v>
                </c:pt>
              </c:numCache>
            </c:numRef>
          </c:xVal>
          <c:yVal>
            <c:numRef>
              <c:f>'autocorrelation adr. attempt'!$O$2:$O$145</c:f>
              <c:numCache>
                <c:formatCode>General</c:formatCode>
                <c:ptCount val="144"/>
                <c:pt idx="0">
                  <c:v>112</c:v>
                </c:pt>
                <c:pt idx="1">
                  <c:v>118</c:v>
                </c:pt>
                <c:pt idx="2">
                  <c:v>132</c:v>
                </c:pt>
                <c:pt idx="3">
                  <c:v>129</c:v>
                </c:pt>
                <c:pt idx="4">
                  <c:v>121</c:v>
                </c:pt>
                <c:pt idx="5">
                  <c:v>135</c:v>
                </c:pt>
                <c:pt idx="6">
                  <c:v>148</c:v>
                </c:pt>
                <c:pt idx="7">
                  <c:v>148</c:v>
                </c:pt>
                <c:pt idx="8">
                  <c:v>136</c:v>
                </c:pt>
                <c:pt idx="9">
                  <c:v>119</c:v>
                </c:pt>
                <c:pt idx="10">
                  <c:v>104</c:v>
                </c:pt>
                <c:pt idx="11">
                  <c:v>118</c:v>
                </c:pt>
                <c:pt idx="12">
                  <c:v>115</c:v>
                </c:pt>
                <c:pt idx="13">
                  <c:v>126</c:v>
                </c:pt>
                <c:pt idx="14">
                  <c:v>141</c:v>
                </c:pt>
                <c:pt idx="15">
                  <c:v>135</c:v>
                </c:pt>
                <c:pt idx="16">
                  <c:v>125</c:v>
                </c:pt>
                <c:pt idx="17">
                  <c:v>149</c:v>
                </c:pt>
                <c:pt idx="18">
                  <c:v>170</c:v>
                </c:pt>
                <c:pt idx="19">
                  <c:v>170</c:v>
                </c:pt>
                <c:pt idx="20">
                  <c:v>158</c:v>
                </c:pt>
                <c:pt idx="21">
                  <c:v>133</c:v>
                </c:pt>
                <c:pt idx="22">
                  <c:v>114</c:v>
                </c:pt>
                <c:pt idx="23">
                  <c:v>140</c:v>
                </c:pt>
                <c:pt idx="24">
                  <c:v>145</c:v>
                </c:pt>
                <c:pt idx="25">
                  <c:v>150</c:v>
                </c:pt>
                <c:pt idx="26">
                  <c:v>178</c:v>
                </c:pt>
                <c:pt idx="27">
                  <c:v>163</c:v>
                </c:pt>
                <c:pt idx="28">
                  <c:v>172</c:v>
                </c:pt>
                <c:pt idx="29">
                  <c:v>178</c:v>
                </c:pt>
                <c:pt idx="30">
                  <c:v>199</c:v>
                </c:pt>
                <c:pt idx="31">
                  <c:v>199</c:v>
                </c:pt>
                <c:pt idx="32">
                  <c:v>184</c:v>
                </c:pt>
                <c:pt idx="33">
                  <c:v>162</c:v>
                </c:pt>
                <c:pt idx="34">
                  <c:v>146</c:v>
                </c:pt>
                <c:pt idx="35">
                  <c:v>166</c:v>
                </c:pt>
                <c:pt idx="36">
                  <c:v>171</c:v>
                </c:pt>
                <c:pt idx="37">
                  <c:v>180</c:v>
                </c:pt>
                <c:pt idx="38">
                  <c:v>193</c:v>
                </c:pt>
                <c:pt idx="39">
                  <c:v>181</c:v>
                </c:pt>
                <c:pt idx="40">
                  <c:v>183</c:v>
                </c:pt>
                <c:pt idx="41">
                  <c:v>218</c:v>
                </c:pt>
                <c:pt idx="42">
                  <c:v>230</c:v>
                </c:pt>
                <c:pt idx="43">
                  <c:v>242</c:v>
                </c:pt>
                <c:pt idx="44">
                  <c:v>209</c:v>
                </c:pt>
                <c:pt idx="45">
                  <c:v>191</c:v>
                </c:pt>
                <c:pt idx="46">
                  <c:v>172</c:v>
                </c:pt>
                <c:pt idx="47">
                  <c:v>194</c:v>
                </c:pt>
                <c:pt idx="48">
                  <c:v>196</c:v>
                </c:pt>
                <c:pt idx="49">
                  <c:v>196</c:v>
                </c:pt>
                <c:pt idx="50">
                  <c:v>236</c:v>
                </c:pt>
                <c:pt idx="51">
                  <c:v>235</c:v>
                </c:pt>
                <c:pt idx="52">
                  <c:v>229</c:v>
                </c:pt>
                <c:pt idx="53">
                  <c:v>243</c:v>
                </c:pt>
                <c:pt idx="54">
                  <c:v>264</c:v>
                </c:pt>
                <c:pt idx="55">
                  <c:v>272</c:v>
                </c:pt>
                <c:pt idx="56">
                  <c:v>237</c:v>
                </c:pt>
                <c:pt idx="57">
                  <c:v>211</c:v>
                </c:pt>
                <c:pt idx="58">
                  <c:v>180</c:v>
                </c:pt>
                <c:pt idx="59">
                  <c:v>201</c:v>
                </c:pt>
                <c:pt idx="60">
                  <c:v>204</c:v>
                </c:pt>
                <c:pt idx="61">
                  <c:v>188</c:v>
                </c:pt>
                <c:pt idx="62">
                  <c:v>235</c:v>
                </c:pt>
                <c:pt idx="63">
                  <c:v>227</c:v>
                </c:pt>
                <c:pt idx="64">
                  <c:v>234</c:v>
                </c:pt>
                <c:pt idx="65">
                  <c:v>264</c:v>
                </c:pt>
                <c:pt idx="66">
                  <c:v>302</c:v>
                </c:pt>
                <c:pt idx="67">
                  <c:v>293</c:v>
                </c:pt>
                <c:pt idx="68">
                  <c:v>259</c:v>
                </c:pt>
                <c:pt idx="69">
                  <c:v>229</c:v>
                </c:pt>
                <c:pt idx="70">
                  <c:v>203</c:v>
                </c:pt>
                <c:pt idx="71">
                  <c:v>229</c:v>
                </c:pt>
                <c:pt idx="72">
                  <c:v>242</c:v>
                </c:pt>
                <c:pt idx="73">
                  <c:v>233</c:v>
                </c:pt>
                <c:pt idx="74">
                  <c:v>267</c:v>
                </c:pt>
                <c:pt idx="75">
                  <c:v>269</c:v>
                </c:pt>
                <c:pt idx="76">
                  <c:v>270</c:v>
                </c:pt>
                <c:pt idx="77">
                  <c:v>315</c:v>
                </c:pt>
                <c:pt idx="78">
                  <c:v>364</c:v>
                </c:pt>
                <c:pt idx="79">
                  <c:v>347</c:v>
                </c:pt>
                <c:pt idx="80">
                  <c:v>312</c:v>
                </c:pt>
                <c:pt idx="81">
                  <c:v>274</c:v>
                </c:pt>
                <c:pt idx="82">
                  <c:v>237</c:v>
                </c:pt>
                <c:pt idx="83">
                  <c:v>278</c:v>
                </c:pt>
                <c:pt idx="84">
                  <c:v>284</c:v>
                </c:pt>
                <c:pt idx="85">
                  <c:v>277</c:v>
                </c:pt>
                <c:pt idx="86">
                  <c:v>317</c:v>
                </c:pt>
                <c:pt idx="87">
                  <c:v>313</c:v>
                </c:pt>
                <c:pt idx="88">
                  <c:v>318</c:v>
                </c:pt>
                <c:pt idx="89">
                  <c:v>374</c:v>
                </c:pt>
                <c:pt idx="90">
                  <c:v>413</c:v>
                </c:pt>
                <c:pt idx="91">
                  <c:v>405</c:v>
                </c:pt>
                <c:pt idx="92">
                  <c:v>355</c:v>
                </c:pt>
                <c:pt idx="93">
                  <c:v>306</c:v>
                </c:pt>
                <c:pt idx="94">
                  <c:v>271</c:v>
                </c:pt>
                <c:pt idx="95">
                  <c:v>306</c:v>
                </c:pt>
                <c:pt idx="96">
                  <c:v>315</c:v>
                </c:pt>
                <c:pt idx="97">
                  <c:v>301</c:v>
                </c:pt>
                <c:pt idx="98">
                  <c:v>356</c:v>
                </c:pt>
                <c:pt idx="99">
                  <c:v>348</c:v>
                </c:pt>
                <c:pt idx="100">
                  <c:v>355</c:v>
                </c:pt>
                <c:pt idx="101">
                  <c:v>422</c:v>
                </c:pt>
                <c:pt idx="102">
                  <c:v>465</c:v>
                </c:pt>
                <c:pt idx="103">
                  <c:v>467</c:v>
                </c:pt>
                <c:pt idx="104">
                  <c:v>404</c:v>
                </c:pt>
                <c:pt idx="105">
                  <c:v>347</c:v>
                </c:pt>
                <c:pt idx="106">
                  <c:v>305</c:v>
                </c:pt>
                <c:pt idx="107">
                  <c:v>336</c:v>
                </c:pt>
                <c:pt idx="108">
                  <c:v>340</c:v>
                </c:pt>
                <c:pt idx="109">
                  <c:v>318</c:v>
                </c:pt>
                <c:pt idx="110">
                  <c:v>362</c:v>
                </c:pt>
                <c:pt idx="111">
                  <c:v>348</c:v>
                </c:pt>
                <c:pt idx="112">
                  <c:v>363</c:v>
                </c:pt>
                <c:pt idx="113">
                  <c:v>435</c:v>
                </c:pt>
                <c:pt idx="114">
                  <c:v>491</c:v>
                </c:pt>
                <c:pt idx="115">
                  <c:v>505</c:v>
                </c:pt>
                <c:pt idx="116">
                  <c:v>404</c:v>
                </c:pt>
                <c:pt idx="117">
                  <c:v>359</c:v>
                </c:pt>
                <c:pt idx="118">
                  <c:v>310</c:v>
                </c:pt>
                <c:pt idx="119">
                  <c:v>337</c:v>
                </c:pt>
                <c:pt idx="120">
                  <c:v>360</c:v>
                </c:pt>
                <c:pt idx="121">
                  <c:v>342</c:v>
                </c:pt>
                <c:pt idx="122">
                  <c:v>406</c:v>
                </c:pt>
                <c:pt idx="123">
                  <c:v>396</c:v>
                </c:pt>
                <c:pt idx="124">
                  <c:v>420</c:v>
                </c:pt>
                <c:pt idx="125">
                  <c:v>472</c:v>
                </c:pt>
                <c:pt idx="126">
                  <c:v>548</c:v>
                </c:pt>
                <c:pt idx="127">
                  <c:v>559</c:v>
                </c:pt>
                <c:pt idx="128">
                  <c:v>463</c:v>
                </c:pt>
                <c:pt idx="129">
                  <c:v>407</c:v>
                </c:pt>
                <c:pt idx="130">
                  <c:v>362</c:v>
                </c:pt>
                <c:pt idx="131">
                  <c:v>405</c:v>
                </c:pt>
                <c:pt idx="132">
                  <c:v>417</c:v>
                </c:pt>
                <c:pt idx="133">
                  <c:v>391</c:v>
                </c:pt>
                <c:pt idx="134">
                  <c:v>419</c:v>
                </c:pt>
                <c:pt idx="135">
                  <c:v>461</c:v>
                </c:pt>
                <c:pt idx="136">
                  <c:v>472</c:v>
                </c:pt>
                <c:pt idx="137">
                  <c:v>535</c:v>
                </c:pt>
                <c:pt idx="138">
                  <c:v>622</c:v>
                </c:pt>
                <c:pt idx="139">
                  <c:v>606</c:v>
                </c:pt>
                <c:pt idx="140">
                  <c:v>508</c:v>
                </c:pt>
                <c:pt idx="141">
                  <c:v>461</c:v>
                </c:pt>
                <c:pt idx="142">
                  <c:v>390</c:v>
                </c:pt>
                <c:pt idx="143">
                  <c:v>432</c:v>
                </c:pt>
              </c:numCache>
            </c:numRef>
          </c:yVal>
          <c:smooth val="0"/>
          <c:extLst>
            <c:ext xmlns:c16="http://schemas.microsoft.com/office/drawing/2014/chart" uri="{C3380CC4-5D6E-409C-BE32-E72D297353CC}">
              <c16:uniqueId val="{00000001-D498-490E-B058-A323775C4298}"/>
            </c:ext>
          </c:extLst>
        </c:ser>
        <c:ser>
          <c:idx val="1"/>
          <c:order val="1"/>
          <c:tx>
            <c:v>Predicted Passengers(thousands)</c:v>
          </c:tx>
          <c:spPr>
            <a:ln w="19050">
              <a:noFill/>
            </a:ln>
          </c:spPr>
          <c:xVal>
            <c:numRef>
              <c:f>'autocorrelation adr. attempt'!$N$2:$N$145</c:f>
              <c:numCache>
                <c:formatCode>General</c:formatCode>
                <c:ptCount val="144"/>
                <c:pt idx="0">
                  <c:v>0</c:v>
                </c:pt>
                <c:pt idx="1">
                  <c:v>0</c:v>
                </c:pt>
                <c:pt idx="2">
                  <c:v>0</c:v>
                </c:pt>
                <c:pt idx="3">
                  <c:v>0</c:v>
                </c:pt>
                <c:pt idx="4">
                  <c:v>0</c:v>
                </c:pt>
                <c:pt idx="5">
                  <c:v>0</c:v>
                </c:pt>
                <c:pt idx="6">
                  <c:v>0</c:v>
                </c:pt>
                <c:pt idx="7">
                  <c:v>0</c:v>
                </c:pt>
                <c:pt idx="8">
                  <c:v>0</c:v>
                </c:pt>
                <c:pt idx="9">
                  <c:v>0</c:v>
                </c:pt>
                <c:pt idx="10">
                  <c:v>1</c:v>
                </c:pt>
                <c:pt idx="11">
                  <c:v>0</c:v>
                </c:pt>
                <c:pt idx="12">
                  <c:v>0</c:v>
                </c:pt>
                <c:pt idx="13">
                  <c:v>0</c:v>
                </c:pt>
                <c:pt idx="14">
                  <c:v>0</c:v>
                </c:pt>
                <c:pt idx="15">
                  <c:v>0</c:v>
                </c:pt>
                <c:pt idx="16">
                  <c:v>0</c:v>
                </c:pt>
                <c:pt idx="17">
                  <c:v>0</c:v>
                </c:pt>
                <c:pt idx="18">
                  <c:v>0</c:v>
                </c:pt>
                <c:pt idx="19">
                  <c:v>0</c:v>
                </c:pt>
                <c:pt idx="20">
                  <c:v>0</c:v>
                </c:pt>
                <c:pt idx="21">
                  <c:v>0</c:v>
                </c:pt>
                <c:pt idx="22">
                  <c:v>1</c:v>
                </c:pt>
                <c:pt idx="23">
                  <c:v>0</c:v>
                </c:pt>
                <c:pt idx="24">
                  <c:v>0</c:v>
                </c:pt>
                <c:pt idx="25">
                  <c:v>0</c:v>
                </c:pt>
                <c:pt idx="26">
                  <c:v>0</c:v>
                </c:pt>
                <c:pt idx="27">
                  <c:v>0</c:v>
                </c:pt>
                <c:pt idx="28">
                  <c:v>0</c:v>
                </c:pt>
                <c:pt idx="29">
                  <c:v>0</c:v>
                </c:pt>
                <c:pt idx="30">
                  <c:v>0</c:v>
                </c:pt>
                <c:pt idx="31">
                  <c:v>0</c:v>
                </c:pt>
                <c:pt idx="32">
                  <c:v>0</c:v>
                </c:pt>
                <c:pt idx="33">
                  <c:v>0</c:v>
                </c:pt>
                <c:pt idx="34">
                  <c:v>1</c:v>
                </c:pt>
                <c:pt idx="35">
                  <c:v>0</c:v>
                </c:pt>
                <c:pt idx="36">
                  <c:v>0</c:v>
                </c:pt>
                <c:pt idx="37">
                  <c:v>0</c:v>
                </c:pt>
                <c:pt idx="38">
                  <c:v>0</c:v>
                </c:pt>
                <c:pt idx="39">
                  <c:v>0</c:v>
                </c:pt>
                <c:pt idx="40">
                  <c:v>0</c:v>
                </c:pt>
                <c:pt idx="41">
                  <c:v>0</c:v>
                </c:pt>
                <c:pt idx="42">
                  <c:v>0</c:v>
                </c:pt>
                <c:pt idx="43">
                  <c:v>0</c:v>
                </c:pt>
                <c:pt idx="44">
                  <c:v>0</c:v>
                </c:pt>
                <c:pt idx="45">
                  <c:v>0</c:v>
                </c:pt>
                <c:pt idx="46">
                  <c:v>1</c:v>
                </c:pt>
                <c:pt idx="47">
                  <c:v>0</c:v>
                </c:pt>
                <c:pt idx="48">
                  <c:v>0</c:v>
                </c:pt>
                <c:pt idx="49">
                  <c:v>0</c:v>
                </c:pt>
                <c:pt idx="50">
                  <c:v>0</c:v>
                </c:pt>
                <c:pt idx="51">
                  <c:v>0</c:v>
                </c:pt>
                <c:pt idx="52">
                  <c:v>0</c:v>
                </c:pt>
                <c:pt idx="53">
                  <c:v>0</c:v>
                </c:pt>
                <c:pt idx="54">
                  <c:v>0</c:v>
                </c:pt>
                <c:pt idx="55">
                  <c:v>0</c:v>
                </c:pt>
                <c:pt idx="56">
                  <c:v>0</c:v>
                </c:pt>
                <c:pt idx="57">
                  <c:v>0</c:v>
                </c:pt>
                <c:pt idx="58">
                  <c:v>1</c:v>
                </c:pt>
                <c:pt idx="59">
                  <c:v>0</c:v>
                </c:pt>
                <c:pt idx="60">
                  <c:v>0</c:v>
                </c:pt>
                <c:pt idx="61">
                  <c:v>0</c:v>
                </c:pt>
                <c:pt idx="62">
                  <c:v>0</c:v>
                </c:pt>
                <c:pt idx="63">
                  <c:v>0</c:v>
                </c:pt>
                <c:pt idx="64">
                  <c:v>0</c:v>
                </c:pt>
                <c:pt idx="65">
                  <c:v>0</c:v>
                </c:pt>
                <c:pt idx="66">
                  <c:v>0</c:v>
                </c:pt>
                <c:pt idx="67">
                  <c:v>0</c:v>
                </c:pt>
                <c:pt idx="68">
                  <c:v>0</c:v>
                </c:pt>
                <c:pt idx="69">
                  <c:v>0</c:v>
                </c:pt>
                <c:pt idx="70">
                  <c:v>1</c:v>
                </c:pt>
                <c:pt idx="71">
                  <c:v>0</c:v>
                </c:pt>
                <c:pt idx="72">
                  <c:v>0</c:v>
                </c:pt>
                <c:pt idx="73">
                  <c:v>0</c:v>
                </c:pt>
                <c:pt idx="74">
                  <c:v>0</c:v>
                </c:pt>
                <c:pt idx="75">
                  <c:v>0</c:v>
                </c:pt>
                <c:pt idx="76">
                  <c:v>0</c:v>
                </c:pt>
                <c:pt idx="77">
                  <c:v>0</c:v>
                </c:pt>
                <c:pt idx="78">
                  <c:v>0</c:v>
                </c:pt>
                <c:pt idx="79">
                  <c:v>0</c:v>
                </c:pt>
                <c:pt idx="80">
                  <c:v>0</c:v>
                </c:pt>
                <c:pt idx="81">
                  <c:v>0</c:v>
                </c:pt>
                <c:pt idx="82">
                  <c:v>1</c:v>
                </c:pt>
                <c:pt idx="83">
                  <c:v>0</c:v>
                </c:pt>
                <c:pt idx="84">
                  <c:v>0</c:v>
                </c:pt>
                <c:pt idx="85">
                  <c:v>0</c:v>
                </c:pt>
                <c:pt idx="86">
                  <c:v>0</c:v>
                </c:pt>
                <c:pt idx="87">
                  <c:v>0</c:v>
                </c:pt>
                <c:pt idx="88">
                  <c:v>0</c:v>
                </c:pt>
                <c:pt idx="89">
                  <c:v>0</c:v>
                </c:pt>
                <c:pt idx="90">
                  <c:v>0</c:v>
                </c:pt>
                <c:pt idx="91">
                  <c:v>0</c:v>
                </c:pt>
                <c:pt idx="92">
                  <c:v>0</c:v>
                </c:pt>
                <c:pt idx="93">
                  <c:v>0</c:v>
                </c:pt>
                <c:pt idx="94">
                  <c:v>1</c:v>
                </c:pt>
                <c:pt idx="95">
                  <c:v>0</c:v>
                </c:pt>
                <c:pt idx="96">
                  <c:v>0</c:v>
                </c:pt>
                <c:pt idx="97">
                  <c:v>0</c:v>
                </c:pt>
                <c:pt idx="98">
                  <c:v>0</c:v>
                </c:pt>
                <c:pt idx="99">
                  <c:v>0</c:v>
                </c:pt>
                <c:pt idx="100">
                  <c:v>0</c:v>
                </c:pt>
                <c:pt idx="101">
                  <c:v>0</c:v>
                </c:pt>
                <c:pt idx="102">
                  <c:v>0</c:v>
                </c:pt>
                <c:pt idx="103">
                  <c:v>0</c:v>
                </c:pt>
                <c:pt idx="104">
                  <c:v>0</c:v>
                </c:pt>
                <c:pt idx="105">
                  <c:v>0</c:v>
                </c:pt>
                <c:pt idx="106">
                  <c:v>1</c:v>
                </c:pt>
                <c:pt idx="107">
                  <c:v>0</c:v>
                </c:pt>
                <c:pt idx="108">
                  <c:v>0</c:v>
                </c:pt>
                <c:pt idx="109">
                  <c:v>0</c:v>
                </c:pt>
                <c:pt idx="110">
                  <c:v>0</c:v>
                </c:pt>
                <c:pt idx="111">
                  <c:v>0</c:v>
                </c:pt>
                <c:pt idx="112">
                  <c:v>0</c:v>
                </c:pt>
                <c:pt idx="113">
                  <c:v>0</c:v>
                </c:pt>
                <c:pt idx="114">
                  <c:v>0</c:v>
                </c:pt>
                <c:pt idx="115">
                  <c:v>0</c:v>
                </c:pt>
                <c:pt idx="116">
                  <c:v>0</c:v>
                </c:pt>
                <c:pt idx="117">
                  <c:v>0</c:v>
                </c:pt>
                <c:pt idx="118">
                  <c:v>1</c:v>
                </c:pt>
                <c:pt idx="119">
                  <c:v>0</c:v>
                </c:pt>
                <c:pt idx="120">
                  <c:v>0</c:v>
                </c:pt>
                <c:pt idx="121">
                  <c:v>0</c:v>
                </c:pt>
                <c:pt idx="122">
                  <c:v>0</c:v>
                </c:pt>
                <c:pt idx="123">
                  <c:v>0</c:v>
                </c:pt>
                <c:pt idx="124">
                  <c:v>0</c:v>
                </c:pt>
                <c:pt idx="125">
                  <c:v>0</c:v>
                </c:pt>
                <c:pt idx="126">
                  <c:v>0</c:v>
                </c:pt>
                <c:pt idx="127">
                  <c:v>0</c:v>
                </c:pt>
                <c:pt idx="128">
                  <c:v>0</c:v>
                </c:pt>
                <c:pt idx="129">
                  <c:v>0</c:v>
                </c:pt>
                <c:pt idx="130">
                  <c:v>1</c:v>
                </c:pt>
                <c:pt idx="131">
                  <c:v>0</c:v>
                </c:pt>
                <c:pt idx="132">
                  <c:v>0</c:v>
                </c:pt>
                <c:pt idx="133">
                  <c:v>0</c:v>
                </c:pt>
                <c:pt idx="134">
                  <c:v>0</c:v>
                </c:pt>
                <c:pt idx="135">
                  <c:v>0</c:v>
                </c:pt>
                <c:pt idx="136">
                  <c:v>0</c:v>
                </c:pt>
                <c:pt idx="137">
                  <c:v>0</c:v>
                </c:pt>
                <c:pt idx="138">
                  <c:v>0</c:v>
                </c:pt>
                <c:pt idx="139">
                  <c:v>0</c:v>
                </c:pt>
                <c:pt idx="140">
                  <c:v>0</c:v>
                </c:pt>
                <c:pt idx="141">
                  <c:v>0</c:v>
                </c:pt>
                <c:pt idx="142">
                  <c:v>1</c:v>
                </c:pt>
                <c:pt idx="143">
                  <c:v>0</c:v>
                </c:pt>
              </c:numCache>
            </c:numRef>
          </c:xVal>
          <c:yVal>
            <c:numRef>
              <c:f>'autocorrelation adr. attempt'!$R$40:$R$183</c:f>
              <c:numCache>
                <c:formatCode>General</c:formatCode>
                <c:ptCount val="144"/>
                <c:pt idx="0">
                  <c:v>108.59222754406923</c:v>
                </c:pt>
                <c:pt idx="1">
                  <c:v>96.872912155498454</c:v>
                </c:pt>
                <c:pt idx="2">
                  <c:v>141.07527367343712</c:v>
                </c:pt>
                <c:pt idx="3">
                  <c:v>122.45850084820282</c:v>
                </c:pt>
                <c:pt idx="4">
                  <c:v>127.06849933543968</c:v>
                </c:pt>
                <c:pt idx="5">
                  <c:v>157.46540194507955</c:v>
                </c:pt>
                <c:pt idx="6">
                  <c:v>178.21810940677963</c:v>
                </c:pt>
                <c:pt idx="7">
                  <c:v>158.45048596733704</c:v>
                </c:pt>
                <c:pt idx="8">
                  <c:v>109.76455063480248</c:v>
                </c:pt>
                <c:pt idx="9">
                  <c:v>100.29207568220221</c:v>
                </c:pt>
                <c:pt idx="10">
                  <c:v>79.984519445148948</c:v>
                </c:pt>
                <c:pt idx="11">
                  <c:v>122.36659678464807</c:v>
                </c:pt>
                <c:pt idx="12">
                  <c:v>119.46978842355985</c:v>
                </c:pt>
                <c:pt idx="13">
                  <c:v>105.61371232473198</c:v>
                </c:pt>
                <c:pt idx="14">
                  <c:v>153.47448978338312</c:v>
                </c:pt>
                <c:pt idx="15">
                  <c:v>135.61854457337651</c:v>
                </c:pt>
                <c:pt idx="16">
                  <c:v>138.09178235035625</c:v>
                </c:pt>
                <c:pt idx="17">
                  <c:v>167.07632133111025</c:v>
                </c:pt>
                <c:pt idx="18">
                  <c:v>195.10943014037881</c:v>
                </c:pt>
                <c:pt idx="19">
                  <c:v>181.17341388576227</c:v>
                </c:pt>
                <c:pt idx="20">
                  <c:v>132.52390908708418</c:v>
                </c:pt>
                <c:pt idx="21">
                  <c:v>123.08786466834039</c:v>
                </c:pt>
                <c:pt idx="22">
                  <c:v>97.021562314174076</c:v>
                </c:pt>
                <c:pt idx="23">
                  <c:v>136.54248186204492</c:v>
                </c:pt>
                <c:pt idx="24">
                  <c:v>142.37486901126755</c:v>
                </c:pt>
                <c:pt idx="25">
                  <c:v>134.35040009726572</c:v>
                </c:pt>
                <c:pt idx="26">
                  <c:v>177.9012256015462</c:v>
                </c:pt>
                <c:pt idx="27">
                  <c:v>169.49887298322159</c:v>
                </c:pt>
                <c:pt idx="28">
                  <c:v>165.48896756171712</c:v>
                </c:pt>
                <c:pt idx="29">
                  <c:v>208.27348162238027</c:v>
                </c:pt>
                <c:pt idx="30">
                  <c:v>223.30387350082381</c:v>
                </c:pt>
                <c:pt idx="31">
                  <c:v>209.40428778006378</c:v>
                </c:pt>
                <c:pt idx="32">
                  <c:v>160.79121351524216</c:v>
                </c:pt>
                <c:pt idx="33">
                  <c:v>149.21840838624132</c:v>
                </c:pt>
                <c:pt idx="34">
                  <c:v>125.3617278100451</c:v>
                </c:pt>
                <c:pt idx="35">
                  <c:v>167.09226913588603</c:v>
                </c:pt>
                <c:pt idx="36">
                  <c:v>168.61470433073796</c:v>
                </c:pt>
                <c:pt idx="37">
                  <c:v>160.62666595059264</c:v>
                </c:pt>
                <c:pt idx="38">
                  <c:v>207.1115103142144</c:v>
                </c:pt>
                <c:pt idx="39">
                  <c:v>187.87963200917835</c:v>
                </c:pt>
                <c:pt idx="40">
                  <c:v>186.07934836564397</c:v>
                </c:pt>
                <c:pt idx="41">
                  <c:v>223.8295133905653</c:v>
                </c:pt>
                <c:pt idx="42">
                  <c:v>259.90385116262996</c:v>
                </c:pt>
                <c:pt idx="43">
                  <c:v>239.52112224338566</c:v>
                </c:pt>
                <c:pt idx="44">
                  <c:v>199.63724348887487</c:v>
                </c:pt>
                <c:pt idx="45">
                  <c:v>175.06172142904902</c:v>
                </c:pt>
                <c:pt idx="46">
                  <c:v>154.13905971219407</c:v>
                </c:pt>
                <c:pt idx="47">
                  <c:v>193.73284032777792</c:v>
                </c:pt>
                <c:pt idx="48">
                  <c:v>196.74050021922872</c:v>
                </c:pt>
                <c:pt idx="49">
                  <c:v>186.61570112882634</c:v>
                </c:pt>
                <c:pt idx="50">
                  <c:v>226.61740229396383</c:v>
                </c:pt>
                <c:pt idx="51">
                  <c:v>226.98067571980653</c:v>
                </c:pt>
                <c:pt idx="52">
                  <c:v>233.18519050521178</c:v>
                </c:pt>
                <c:pt idx="53">
                  <c:v>265.17660941302006</c:v>
                </c:pt>
                <c:pt idx="54">
                  <c:v>286.0750390101461</c:v>
                </c:pt>
                <c:pt idx="55">
                  <c:v>272.24831435709905</c:v>
                </c:pt>
                <c:pt idx="56">
                  <c:v>229.50327781096004</c:v>
                </c:pt>
                <c:pt idx="57">
                  <c:v>203.51539212224827</c:v>
                </c:pt>
                <c:pt idx="58">
                  <c:v>176.83398428828025</c:v>
                </c:pt>
                <c:pt idx="59">
                  <c:v>207.77143046126631</c:v>
                </c:pt>
                <c:pt idx="60">
                  <c:v>210.09112380520239</c:v>
                </c:pt>
                <c:pt idx="61">
                  <c:v>200.72715233002771</c:v>
                </c:pt>
                <c:pt idx="62">
                  <c:v>229.1749307270826</c:v>
                </c:pt>
                <c:pt idx="63">
                  <c:v>234.64541425638012</c:v>
                </c:pt>
                <c:pt idx="64">
                  <c:v>235.81558000604355</c:v>
                </c:pt>
                <c:pt idx="65">
                  <c:v>277.2605915055338</c:v>
                </c:pt>
                <c:pt idx="66">
                  <c:v>309.7858049384555</c:v>
                </c:pt>
                <c:pt idx="67">
                  <c:v>308.31026120257525</c:v>
                </c:pt>
                <c:pt idx="68">
                  <c:v>253.28690480698239</c:v>
                </c:pt>
                <c:pt idx="69">
                  <c:v>228.05984673349838</c:v>
                </c:pt>
                <c:pt idx="70">
                  <c:v>198.51728110790205</c:v>
                </c:pt>
                <c:pt idx="71">
                  <c:v>233.11314322160052</c:v>
                </c:pt>
                <c:pt idx="72">
                  <c:v>239.09125250624913</c:v>
                </c:pt>
                <c:pt idx="73">
                  <c:v>237.00768237864287</c:v>
                </c:pt>
                <c:pt idx="74">
                  <c:v>270.56267087915256</c:v>
                </c:pt>
                <c:pt idx="75">
                  <c:v>266.65242288448115</c:v>
                </c:pt>
                <c:pt idx="76">
                  <c:v>275.10298998171299</c:v>
                </c:pt>
                <c:pt idx="77">
                  <c:v>312.23804952683258</c:v>
                </c:pt>
                <c:pt idx="78">
                  <c:v>355.6656497141787</c:v>
                </c:pt>
                <c:pt idx="79">
                  <c:v>362.19490440723803</c:v>
                </c:pt>
                <c:pt idx="80">
                  <c:v>301.41280189453215</c:v>
                </c:pt>
                <c:pt idx="81">
                  <c:v>275.49777727353342</c:v>
                </c:pt>
                <c:pt idx="82">
                  <c:v>240.19646553082401</c:v>
                </c:pt>
                <c:pt idx="83">
                  <c:v>266.86039028329589</c:v>
                </c:pt>
                <c:pt idx="84">
                  <c:v>283.74088632236885</c:v>
                </c:pt>
                <c:pt idx="85">
                  <c:v>276.62296715902079</c:v>
                </c:pt>
                <c:pt idx="86">
                  <c:v>311.66318035612937</c:v>
                </c:pt>
                <c:pt idx="87">
                  <c:v>312.13574538354158</c:v>
                </c:pt>
                <c:pt idx="88">
                  <c:v>316.27636052640275</c:v>
                </c:pt>
                <c:pt idx="89">
                  <c:v>356.34543893086362</c:v>
                </c:pt>
                <c:pt idx="90">
                  <c:v>407.77783754714937</c:v>
                </c:pt>
                <c:pt idx="91">
                  <c:v>407.09955196035321</c:v>
                </c:pt>
                <c:pt idx="92">
                  <c:v>352.87345371384464</c:v>
                </c:pt>
                <c:pt idx="93">
                  <c:v>316.12890340613444</c:v>
                </c:pt>
                <c:pt idx="94">
                  <c:v>272.89565430219847</c:v>
                </c:pt>
                <c:pt idx="95">
                  <c:v>301.04480375126923</c:v>
                </c:pt>
                <c:pt idx="96">
                  <c:v>313.61534783597153</c:v>
                </c:pt>
                <c:pt idx="97">
                  <c:v>308.7070504505935</c:v>
                </c:pt>
                <c:pt idx="98">
                  <c:v>338.71291461196023</c:v>
                </c:pt>
                <c:pt idx="99">
                  <c:v>350.0878663937969</c:v>
                </c:pt>
                <c:pt idx="100">
                  <c:v>351.36732374502969</c:v>
                </c:pt>
                <c:pt idx="101">
                  <c:v>392.92162684608951</c:v>
                </c:pt>
                <c:pt idx="102">
                  <c:v>452.35882389131484</c:v>
                </c:pt>
                <c:pt idx="103">
                  <c:v>454.61455716386001</c:v>
                </c:pt>
                <c:pt idx="104">
                  <c:v>407.66886026491983</c:v>
                </c:pt>
                <c:pt idx="105">
                  <c:v>361.54357843324061</c:v>
                </c:pt>
                <c:pt idx="106">
                  <c:v>312.55158321219159</c:v>
                </c:pt>
                <c:pt idx="107">
                  <c:v>335.6663836255205</c:v>
                </c:pt>
                <c:pt idx="108">
                  <c:v>345.37576991859453</c:v>
                </c:pt>
                <c:pt idx="109">
                  <c:v>336.88191766021697</c:v>
                </c:pt>
                <c:pt idx="110">
                  <c:v>361.12903570447071</c:v>
                </c:pt>
                <c:pt idx="111">
                  <c:v>364.57205012508075</c:v>
                </c:pt>
                <c:pt idx="112">
                  <c:v>361.54155552194288</c:v>
                </c:pt>
                <c:pt idx="113">
                  <c:v>408.92746580782875</c:v>
                </c:pt>
                <c:pt idx="114">
                  <c:v>472.02307879376656</c:v>
                </c:pt>
                <c:pt idx="115">
                  <c:v>483.73240465799375</c:v>
                </c:pt>
                <c:pt idx="116">
                  <c:v>445.5159032693644</c:v>
                </c:pt>
                <c:pt idx="117">
                  <c:v>371.89996287943632</c:v>
                </c:pt>
                <c:pt idx="118">
                  <c:v>331.63716316869812</c:v>
                </c:pt>
                <c:pt idx="119">
                  <c:v>349.71761454628512</c:v>
                </c:pt>
                <c:pt idx="120">
                  <c:v>356.56584304773088</c:v>
                </c:pt>
                <c:pt idx="121">
                  <c:v>361.87196586926257</c:v>
                </c:pt>
                <c:pt idx="122">
                  <c:v>389.05310277285753</c:v>
                </c:pt>
                <c:pt idx="123">
                  <c:v>407.02048935474784</c:v>
                </c:pt>
                <c:pt idx="124">
                  <c:v>406.92401361095131</c:v>
                </c:pt>
                <c:pt idx="125">
                  <c:v>460.86592816303437</c:v>
                </c:pt>
                <c:pt idx="126">
                  <c:v>509.51003005540485</c:v>
                </c:pt>
                <c:pt idx="127">
                  <c:v>535.74372808091255</c:v>
                </c:pt>
                <c:pt idx="128">
                  <c:v>495.390465982026</c:v>
                </c:pt>
                <c:pt idx="129">
                  <c:v>425.43294153281033</c:v>
                </c:pt>
                <c:pt idx="130">
                  <c:v>377.23820446084551</c:v>
                </c:pt>
                <c:pt idx="131">
                  <c:v>398.25267469777384</c:v>
                </c:pt>
                <c:pt idx="132">
                  <c:v>416.72768703501515</c:v>
                </c:pt>
                <c:pt idx="133">
                  <c:v>414.10187249532015</c:v>
                </c:pt>
                <c:pt idx="134">
                  <c:v>435.52426328180212</c:v>
                </c:pt>
                <c:pt idx="135">
                  <c:v>427.44978546818601</c:v>
                </c:pt>
                <c:pt idx="136">
                  <c:v>465.05838848954807</c:v>
                </c:pt>
                <c:pt idx="137">
                  <c:v>509.61957151766205</c:v>
                </c:pt>
                <c:pt idx="138">
                  <c:v>566.26847183897212</c:v>
                </c:pt>
                <c:pt idx="139">
                  <c:v>600.50696829341939</c:v>
                </c:pt>
                <c:pt idx="140">
                  <c:v>540.63141553136711</c:v>
                </c:pt>
                <c:pt idx="141">
                  <c:v>469.26152745326567</c:v>
                </c:pt>
                <c:pt idx="142">
                  <c:v>427.6227946474981</c:v>
                </c:pt>
                <c:pt idx="143">
                  <c:v>429.83937130263178</c:v>
                </c:pt>
              </c:numCache>
            </c:numRef>
          </c:yVal>
          <c:smooth val="0"/>
          <c:extLst>
            <c:ext xmlns:c16="http://schemas.microsoft.com/office/drawing/2014/chart" uri="{C3380CC4-5D6E-409C-BE32-E72D297353CC}">
              <c16:uniqueId val="{00000002-D498-490E-B058-A323775C4298}"/>
            </c:ext>
          </c:extLst>
        </c:ser>
        <c:dLbls>
          <c:showLegendKey val="0"/>
          <c:showVal val="0"/>
          <c:showCatName val="0"/>
          <c:showSerName val="0"/>
          <c:showPercent val="0"/>
          <c:showBubbleSize val="0"/>
        </c:dLbls>
        <c:axId val="79826784"/>
        <c:axId val="79820544"/>
      </c:scatterChart>
      <c:valAx>
        <c:axId val="79826784"/>
        <c:scaling>
          <c:orientation val="minMax"/>
        </c:scaling>
        <c:delete val="0"/>
        <c:axPos val="b"/>
        <c:title>
          <c:tx>
            <c:rich>
              <a:bodyPr/>
              <a:lstStyle/>
              <a:p>
                <a:pPr>
                  <a:defRPr/>
                </a:pPr>
                <a:r>
                  <a:rPr lang="en-US"/>
                  <a:t>Nov</a:t>
                </a:r>
              </a:p>
            </c:rich>
          </c:tx>
          <c:overlay val="0"/>
        </c:title>
        <c:numFmt formatCode="General" sourceLinked="1"/>
        <c:majorTickMark val="out"/>
        <c:minorTickMark val="none"/>
        <c:tickLblPos val="nextTo"/>
        <c:crossAx val="79820544"/>
        <c:crosses val="autoZero"/>
        <c:crossBetween val="midCat"/>
      </c:valAx>
      <c:valAx>
        <c:axId val="79820544"/>
        <c:scaling>
          <c:orientation val="minMax"/>
        </c:scaling>
        <c:delete val="0"/>
        <c:axPos val="l"/>
        <c:title>
          <c:tx>
            <c:rich>
              <a:bodyPr/>
              <a:lstStyle/>
              <a:p>
                <a:pPr>
                  <a:defRPr/>
                </a:pPr>
                <a:r>
                  <a:rPr lang="en-US"/>
                  <a:t>Passengers(thousands)</a:t>
                </a:r>
              </a:p>
            </c:rich>
          </c:tx>
          <c:overlay val="0"/>
        </c:title>
        <c:numFmt formatCode="General" sourceLinked="1"/>
        <c:majorTickMark val="out"/>
        <c:minorTickMark val="none"/>
        <c:tickLblPos val="nextTo"/>
        <c:crossAx val="79826784"/>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Normal Probability Plot</a:t>
            </a:r>
          </a:p>
        </c:rich>
      </c:tx>
      <c:overlay val="0"/>
    </c:title>
    <c:autoTitleDeleted val="0"/>
    <c:plotArea>
      <c:layout/>
      <c:scatterChart>
        <c:scatterStyle val="lineMarker"/>
        <c:varyColors val="0"/>
        <c:ser>
          <c:idx val="0"/>
          <c:order val="0"/>
          <c:spPr>
            <a:ln w="19050">
              <a:noFill/>
            </a:ln>
          </c:spPr>
          <c:xVal>
            <c:numRef>
              <c:f>'autocorrelation adr. attempt'!$V$40:$V$183</c:f>
              <c:numCache>
                <c:formatCode>General</c:formatCode>
                <c:ptCount val="144"/>
                <c:pt idx="0">
                  <c:v>0.34722222222222221</c:v>
                </c:pt>
                <c:pt idx="1">
                  <c:v>1.0416666666666665</c:v>
                </c:pt>
                <c:pt idx="2">
                  <c:v>1.7361111111111112</c:v>
                </c:pt>
                <c:pt idx="3">
                  <c:v>2.4305555555555554</c:v>
                </c:pt>
                <c:pt idx="4">
                  <c:v>3.125</c:v>
                </c:pt>
                <c:pt idx="5">
                  <c:v>3.8194444444444446</c:v>
                </c:pt>
                <c:pt idx="6">
                  <c:v>4.5138888888888884</c:v>
                </c:pt>
                <c:pt idx="7">
                  <c:v>5.208333333333333</c:v>
                </c:pt>
                <c:pt idx="8">
                  <c:v>5.9027777777777777</c:v>
                </c:pt>
                <c:pt idx="9">
                  <c:v>6.5972222222222223</c:v>
                </c:pt>
                <c:pt idx="10">
                  <c:v>7.291666666666667</c:v>
                </c:pt>
                <c:pt idx="11">
                  <c:v>7.9861111111111107</c:v>
                </c:pt>
                <c:pt idx="12">
                  <c:v>8.6805555555555536</c:v>
                </c:pt>
                <c:pt idx="13">
                  <c:v>9.3749999999999982</c:v>
                </c:pt>
                <c:pt idx="14">
                  <c:v>10.069444444444443</c:v>
                </c:pt>
                <c:pt idx="15">
                  <c:v>10.763888888888888</c:v>
                </c:pt>
                <c:pt idx="16">
                  <c:v>11.458333333333332</c:v>
                </c:pt>
                <c:pt idx="17">
                  <c:v>12.152777777777777</c:v>
                </c:pt>
                <c:pt idx="18">
                  <c:v>12.847222222222221</c:v>
                </c:pt>
                <c:pt idx="19">
                  <c:v>13.541666666666666</c:v>
                </c:pt>
                <c:pt idx="20">
                  <c:v>14.236111111111111</c:v>
                </c:pt>
                <c:pt idx="21">
                  <c:v>14.930555555555554</c:v>
                </c:pt>
                <c:pt idx="22">
                  <c:v>15.624999999999998</c:v>
                </c:pt>
                <c:pt idx="23">
                  <c:v>16.319444444444443</c:v>
                </c:pt>
                <c:pt idx="24">
                  <c:v>17.013888888888886</c:v>
                </c:pt>
                <c:pt idx="25">
                  <c:v>17.708333333333332</c:v>
                </c:pt>
                <c:pt idx="26">
                  <c:v>18.402777777777775</c:v>
                </c:pt>
                <c:pt idx="27">
                  <c:v>19.097222222222221</c:v>
                </c:pt>
                <c:pt idx="28">
                  <c:v>19.791666666666664</c:v>
                </c:pt>
                <c:pt idx="29">
                  <c:v>20.486111111111111</c:v>
                </c:pt>
                <c:pt idx="30">
                  <c:v>21.180555555555554</c:v>
                </c:pt>
                <c:pt idx="31">
                  <c:v>21.875</c:v>
                </c:pt>
                <c:pt idx="32">
                  <c:v>22.569444444444443</c:v>
                </c:pt>
                <c:pt idx="33">
                  <c:v>23.263888888888886</c:v>
                </c:pt>
                <c:pt idx="34">
                  <c:v>23.958333333333332</c:v>
                </c:pt>
                <c:pt idx="35">
                  <c:v>24.652777777777775</c:v>
                </c:pt>
                <c:pt idx="36">
                  <c:v>25.347222222222221</c:v>
                </c:pt>
                <c:pt idx="37">
                  <c:v>26.041666666666664</c:v>
                </c:pt>
                <c:pt idx="38">
                  <c:v>26.736111111111111</c:v>
                </c:pt>
                <c:pt idx="39">
                  <c:v>27.430555555555554</c:v>
                </c:pt>
                <c:pt idx="40">
                  <c:v>28.125</c:v>
                </c:pt>
                <c:pt idx="41">
                  <c:v>28.819444444444443</c:v>
                </c:pt>
                <c:pt idx="42">
                  <c:v>29.513888888888886</c:v>
                </c:pt>
                <c:pt idx="43">
                  <c:v>30.208333333333332</c:v>
                </c:pt>
                <c:pt idx="44">
                  <c:v>30.902777777777775</c:v>
                </c:pt>
                <c:pt idx="45">
                  <c:v>31.597222222222221</c:v>
                </c:pt>
                <c:pt idx="46">
                  <c:v>32.291666666666664</c:v>
                </c:pt>
                <c:pt idx="47">
                  <c:v>32.986111111111107</c:v>
                </c:pt>
                <c:pt idx="48">
                  <c:v>33.68055555555555</c:v>
                </c:pt>
                <c:pt idx="49">
                  <c:v>34.375</c:v>
                </c:pt>
                <c:pt idx="50">
                  <c:v>35.069444444444443</c:v>
                </c:pt>
                <c:pt idx="51">
                  <c:v>35.763888888888886</c:v>
                </c:pt>
                <c:pt idx="52">
                  <c:v>36.458333333333329</c:v>
                </c:pt>
                <c:pt idx="53">
                  <c:v>37.152777777777779</c:v>
                </c:pt>
                <c:pt idx="54">
                  <c:v>37.847222222222221</c:v>
                </c:pt>
                <c:pt idx="55">
                  <c:v>38.541666666666664</c:v>
                </c:pt>
                <c:pt idx="56">
                  <c:v>39.236111111111107</c:v>
                </c:pt>
                <c:pt idx="57">
                  <c:v>39.93055555555555</c:v>
                </c:pt>
                <c:pt idx="58">
                  <c:v>40.625</c:v>
                </c:pt>
                <c:pt idx="59">
                  <c:v>41.319444444444443</c:v>
                </c:pt>
                <c:pt idx="60">
                  <c:v>42.013888888888886</c:v>
                </c:pt>
                <c:pt idx="61">
                  <c:v>42.708333333333329</c:v>
                </c:pt>
                <c:pt idx="62">
                  <c:v>43.402777777777779</c:v>
                </c:pt>
                <c:pt idx="63">
                  <c:v>44.097222222222221</c:v>
                </c:pt>
                <c:pt idx="64">
                  <c:v>44.791666666666664</c:v>
                </c:pt>
                <c:pt idx="65">
                  <c:v>45.486111111111107</c:v>
                </c:pt>
                <c:pt idx="66">
                  <c:v>46.18055555555555</c:v>
                </c:pt>
                <c:pt idx="67">
                  <c:v>46.875</c:v>
                </c:pt>
                <c:pt idx="68">
                  <c:v>47.569444444444443</c:v>
                </c:pt>
                <c:pt idx="69">
                  <c:v>48.263888888888886</c:v>
                </c:pt>
                <c:pt idx="70">
                  <c:v>48.958333333333329</c:v>
                </c:pt>
                <c:pt idx="71">
                  <c:v>49.652777777777779</c:v>
                </c:pt>
                <c:pt idx="72">
                  <c:v>50.347222222222221</c:v>
                </c:pt>
                <c:pt idx="73">
                  <c:v>51.041666666666664</c:v>
                </c:pt>
                <c:pt idx="74">
                  <c:v>51.736111111111107</c:v>
                </c:pt>
                <c:pt idx="75">
                  <c:v>52.43055555555555</c:v>
                </c:pt>
                <c:pt idx="76">
                  <c:v>53.125</c:v>
                </c:pt>
                <c:pt idx="77">
                  <c:v>53.819444444444443</c:v>
                </c:pt>
                <c:pt idx="78">
                  <c:v>54.513888888888886</c:v>
                </c:pt>
                <c:pt idx="79">
                  <c:v>55.208333333333329</c:v>
                </c:pt>
                <c:pt idx="80">
                  <c:v>55.902777777777779</c:v>
                </c:pt>
                <c:pt idx="81">
                  <c:v>56.597222222222221</c:v>
                </c:pt>
                <c:pt idx="82">
                  <c:v>57.291666666666664</c:v>
                </c:pt>
                <c:pt idx="83">
                  <c:v>57.986111111111107</c:v>
                </c:pt>
                <c:pt idx="84">
                  <c:v>58.68055555555555</c:v>
                </c:pt>
                <c:pt idx="85">
                  <c:v>59.375</c:v>
                </c:pt>
                <c:pt idx="86">
                  <c:v>60.069444444444443</c:v>
                </c:pt>
                <c:pt idx="87">
                  <c:v>60.763888888888886</c:v>
                </c:pt>
                <c:pt idx="88">
                  <c:v>61.458333333333329</c:v>
                </c:pt>
                <c:pt idx="89">
                  <c:v>62.152777777777771</c:v>
                </c:pt>
                <c:pt idx="90">
                  <c:v>62.847222222222221</c:v>
                </c:pt>
                <c:pt idx="91">
                  <c:v>63.541666666666664</c:v>
                </c:pt>
                <c:pt idx="92">
                  <c:v>64.236111111111114</c:v>
                </c:pt>
                <c:pt idx="93">
                  <c:v>64.930555555555557</c:v>
                </c:pt>
                <c:pt idx="94">
                  <c:v>65.625</c:v>
                </c:pt>
                <c:pt idx="95">
                  <c:v>66.319444444444443</c:v>
                </c:pt>
                <c:pt idx="96">
                  <c:v>67.013888888888886</c:v>
                </c:pt>
                <c:pt idx="97">
                  <c:v>67.708333333333343</c:v>
                </c:pt>
                <c:pt idx="98">
                  <c:v>68.402777777777786</c:v>
                </c:pt>
                <c:pt idx="99">
                  <c:v>69.097222222222229</c:v>
                </c:pt>
                <c:pt idx="100">
                  <c:v>69.791666666666671</c:v>
                </c:pt>
                <c:pt idx="101">
                  <c:v>70.486111111111114</c:v>
                </c:pt>
                <c:pt idx="102">
                  <c:v>71.180555555555557</c:v>
                </c:pt>
                <c:pt idx="103">
                  <c:v>71.875</c:v>
                </c:pt>
                <c:pt idx="104">
                  <c:v>72.569444444444443</c:v>
                </c:pt>
                <c:pt idx="105">
                  <c:v>73.263888888888886</c:v>
                </c:pt>
                <c:pt idx="106">
                  <c:v>73.958333333333343</c:v>
                </c:pt>
                <c:pt idx="107">
                  <c:v>74.652777777777786</c:v>
                </c:pt>
                <c:pt idx="108">
                  <c:v>75.347222222222229</c:v>
                </c:pt>
                <c:pt idx="109">
                  <c:v>76.041666666666671</c:v>
                </c:pt>
                <c:pt idx="110">
                  <c:v>76.736111111111114</c:v>
                </c:pt>
                <c:pt idx="111">
                  <c:v>77.430555555555557</c:v>
                </c:pt>
                <c:pt idx="112">
                  <c:v>78.125</c:v>
                </c:pt>
                <c:pt idx="113">
                  <c:v>78.819444444444443</c:v>
                </c:pt>
                <c:pt idx="114">
                  <c:v>79.513888888888886</c:v>
                </c:pt>
                <c:pt idx="115">
                  <c:v>80.208333333333343</c:v>
                </c:pt>
                <c:pt idx="116">
                  <c:v>80.902777777777786</c:v>
                </c:pt>
                <c:pt idx="117">
                  <c:v>81.597222222222229</c:v>
                </c:pt>
                <c:pt idx="118">
                  <c:v>82.291666666666671</c:v>
                </c:pt>
                <c:pt idx="119">
                  <c:v>82.986111111111114</c:v>
                </c:pt>
                <c:pt idx="120">
                  <c:v>83.680555555555557</c:v>
                </c:pt>
                <c:pt idx="121">
                  <c:v>84.375</c:v>
                </c:pt>
                <c:pt idx="122">
                  <c:v>85.069444444444443</c:v>
                </c:pt>
                <c:pt idx="123">
                  <c:v>85.763888888888886</c:v>
                </c:pt>
                <c:pt idx="124">
                  <c:v>86.458333333333343</c:v>
                </c:pt>
                <c:pt idx="125">
                  <c:v>87.152777777777786</c:v>
                </c:pt>
                <c:pt idx="126">
                  <c:v>87.847222222222229</c:v>
                </c:pt>
                <c:pt idx="127">
                  <c:v>88.541666666666671</c:v>
                </c:pt>
                <c:pt idx="128">
                  <c:v>89.236111111111114</c:v>
                </c:pt>
                <c:pt idx="129">
                  <c:v>89.930555555555557</c:v>
                </c:pt>
                <c:pt idx="130">
                  <c:v>90.625</c:v>
                </c:pt>
                <c:pt idx="131">
                  <c:v>91.319444444444443</c:v>
                </c:pt>
                <c:pt idx="132">
                  <c:v>92.013888888888886</c:v>
                </c:pt>
                <c:pt idx="133">
                  <c:v>92.708333333333343</c:v>
                </c:pt>
                <c:pt idx="134">
                  <c:v>93.402777777777786</c:v>
                </c:pt>
                <c:pt idx="135">
                  <c:v>94.097222222222229</c:v>
                </c:pt>
                <c:pt idx="136">
                  <c:v>94.791666666666671</c:v>
                </c:pt>
                <c:pt idx="137">
                  <c:v>95.486111111111114</c:v>
                </c:pt>
                <c:pt idx="138">
                  <c:v>96.180555555555557</c:v>
                </c:pt>
                <c:pt idx="139">
                  <c:v>96.875</c:v>
                </c:pt>
                <c:pt idx="140">
                  <c:v>97.569444444444443</c:v>
                </c:pt>
                <c:pt idx="141">
                  <c:v>98.263888888888886</c:v>
                </c:pt>
                <c:pt idx="142">
                  <c:v>98.958333333333343</c:v>
                </c:pt>
                <c:pt idx="143">
                  <c:v>99.652777777777786</c:v>
                </c:pt>
              </c:numCache>
            </c:numRef>
          </c:xVal>
          <c:yVal>
            <c:numRef>
              <c:f>'autocorrelation adr. attempt'!$W$40:$W$183</c:f>
              <c:numCache>
                <c:formatCode>General</c:formatCode>
                <c:ptCount val="144"/>
                <c:pt idx="0">
                  <c:v>104</c:v>
                </c:pt>
                <c:pt idx="1">
                  <c:v>112</c:v>
                </c:pt>
                <c:pt idx="2">
                  <c:v>114</c:v>
                </c:pt>
                <c:pt idx="3">
                  <c:v>115</c:v>
                </c:pt>
                <c:pt idx="4">
                  <c:v>118</c:v>
                </c:pt>
                <c:pt idx="5">
                  <c:v>118</c:v>
                </c:pt>
                <c:pt idx="6">
                  <c:v>119</c:v>
                </c:pt>
                <c:pt idx="7">
                  <c:v>121</c:v>
                </c:pt>
                <c:pt idx="8">
                  <c:v>125</c:v>
                </c:pt>
                <c:pt idx="9">
                  <c:v>126</c:v>
                </c:pt>
                <c:pt idx="10">
                  <c:v>129</c:v>
                </c:pt>
                <c:pt idx="11">
                  <c:v>132</c:v>
                </c:pt>
                <c:pt idx="12">
                  <c:v>133</c:v>
                </c:pt>
                <c:pt idx="13">
                  <c:v>135</c:v>
                </c:pt>
                <c:pt idx="14">
                  <c:v>135</c:v>
                </c:pt>
                <c:pt idx="15">
                  <c:v>136</c:v>
                </c:pt>
                <c:pt idx="16">
                  <c:v>140</c:v>
                </c:pt>
                <c:pt idx="17">
                  <c:v>141</c:v>
                </c:pt>
                <c:pt idx="18">
                  <c:v>145</c:v>
                </c:pt>
                <c:pt idx="19">
                  <c:v>146</c:v>
                </c:pt>
                <c:pt idx="20">
                  <c:v>148</c:v>
                </c:pt>
                <c:pt idx="21">
                  <c:v>148</c:v>
                </c:pt>
                <c:pt idx="22">
                  <c:v>149</c:v>
                </c:pt>
                <c:pt idx="23">
                  <c:v>150</c:v>
                </c:pt>
                <c:pt idx="24">
                  <c:v>158</c:v>
                </c:pt>
                <c:pt idx="25">
                  <c:v>162</c:v>
                </c:pt>
                <c:pt idx="26">
                  <c:v>163</c:v>
                </c:pt>
                <c:pt idx="27">
                  <c:v>166</c:v>
                </c:pt>
                <c:pt idx="28">
                  <c:v>170</c:v>
                </c:pt>
                <c:pt idx="29">
                  <c:v>170</c:v>
                </c:pt>
                <c:pt idx="30">
                  <c:v>171</c:v>
                </c:pt>
                <c:pt idx="31">
                  <c:v>172</c:v>
                </c:pt>
                <c:pt idx="32">
                  <c:v>172</c:v>
                </c:pt>
                <c:pt idx="33">
                  <c:v>178</c:v>
                </c:pt>
                <c:pt idx="34">
                  <c:v>178</c:v>
                </c:pt>
                <c:pt idx="35">
                  <c:v>180</c:v>
                </c:pt>
                <c:pt idx="36">
                  <c:v>180</c:v>
                </c:pt>
                <c:pt idx="37">
                  <c:v>181</c:v>
                </c:pt>
                <c:pt idx="38">
                  <c:v>183</c:v>
                </c:pt>
                <c:pt idx="39">
                  <c:v>184</c:v>
                </c:pt>
                <c:pt idx="40">
                  <c:v>188</c:v>
                </c:pt>
                <c:pt idx="41">
                  <c:v>191</c:v>
                </c:pt>
                <c:pt idx="42">
                  <c:v>193</c:v>
                </c:pt>
                <c:pt idx="43">
                  <c:v>194</c:v>
                </c:pt>
                <c:pt idx="44">
                  <c:v>196</c:v>
                </c:pt>
                <c:pt idx="45">
                  <c:v>196</c:v>
                </c:pt>
                <c:pt idx="46">
                  <c:v>199</c:v>
                </c:pt>
                <c:pt idx="47">
                  <c:v>199</c:v>
                </c:pt>
                <c:pt idx="48">
                  <c:v>201</c:v>
                </c:pt>
                <c:pt idx="49">
                  <c:v>203</c:v>
                </c:pt>
                <c:pt idx="50">
                  <c:v>204</c:v>
                </c:pt>
                <c:pt idx="51">
                  <c:v>209</c:v>
                </c:pt>
                <c:pt idx="52">
                  <c:v>211</c:v>
                </c:pt>
                <c:pt idx="53">
                  <c:v>218</c:v>
                </c:pt>
                <c:pt idx="54">
                  <c:v>227</c:v>
                </c:pt>
                <c:pt idx="55">
                  <c:v>229</c:v>
                </c:pt>
                <c:pt idx="56">
                  <c:v>229</c:v>
                </c:pt>
                <c:pt idx="57">
                  <c:v>229</c:v>
                </c:pt>
                <c:pt idx="58">
                  <c:v>230</c:v>
                </c:pt>
                <c:pt idx="59">
                  <c:v>233</c:v>
                </c:pt>
                <c:pt idx="60">
                  <c:v>234</c:v>
                </c:pt>
                <c:pt idx="61">
                  <c:v>235</c:v>
                </c:pt>
                <c:pt idx="62">
                  <c:v>235</c:v>
                </c:pt>
                <c:pt idx="63">
                  <c:v>236</c:v>
                </c:pt>
                <c:pt idx="64">
                  <c:v>237</c:v>
                </c:pt>
                <c:pt idx="65">
                  <c:v>237</c:v>
                </c:pt>
                <c:pt idx="66">
                  <c:v>242</c:v>
                </c:pt>
                <c:pt idx="67">
                  <c:v>242</c:v>
                </c:pt>
                <c:pt idx="68">
                  <c:v>243</c:v>
                </c:pt>
                <c:pt idx="69">
                  <c:v>259</c:v>
                </c:pt>
                <c:pt idx="70">
                  <c:v>264</c:v>
                </c:pt>
                <c:pt idx="71">
                  <c:v>264</c:v>
                </c:pt>
                <c:pt idx="72">
                  <c:v>267</c:v>
                </c:pt>
                <c:pt idx="73">
                  <c:v>269</c:v>
                </c:pt>
                <c:pt idx="74">
                  <c:v>270</c:v>
                </c:pt>
                <c:pt idx="75">
                  <c:v>271</c:v>
                </c:pt>
                <c:pt idx="76">
                  <c:v>272</c:v>
                </c:pt>
                <c:pt idx="77">
                  <c:v>274</c:v>
                </c:pt>
                <c:pt idx="78">
                  <c:v>277</c:v>
                </c:pt>
                <c:pt idx="79">
                  <c:v>278</c:v>
                </c:pt>
                <c:pt idx="80">
                  <c:v>284</c:v>
                </c:pt>
                <c:pt idx="81">
                  <c:v>293</c:v>
                </c:pt>
                <c:pt idx="82">
                  <c:v>301</c:v>
                </c:pt>
                <c:pt idx="83">
                  <c:v>302</c:v>
                </c:pt>
                <c:pt idx="84">
                  <c:v>305</c:v>
                </c:pt>
                <c:pt idx="85">
                  <c:v>306</c:v>
                </c:pt>
                <c:pt idx="86">
                  <c:v>306</c:v>
                </c:pt>
                <c:pt idx="87">
                  <c:v>310</c:v>
                </c:pt>
                <c:pt idx="88">
                  <c:v>312</c:v>
                </c:pt>
                <c:pt idx="89">
                  <c:v>313</c:v>
                </c:pt>
                <c:pt idx="90">
                  <c:v>315</c:v>
                </c:pt>
                <c:pt idx="91">
                  <c:v>315</c:v>
                </c:pt>
                <c:pt idx="92">
                  <c:v>317</c:v>
                </c:pt>
                <c:pt idx="93">
                  <c:v>318</c:v>
                </c:pt>
                <c:pt idx="94">
                  <c:v>318</c:v>
                </c:pt>
                <c:pt idx="95">
                  <c:v>336</c:v>
                </c:pt>
                <c:pt idx="96">
                  <c:v>337</c:v>
                </c:pt>
                <c:pt idx="97">
                  <c:v>340</c:v>
                </c:pt>
                <c:pt idx="98">
                  <c:v>342</c:v>
                </c:pt>
                <c:pt idx="99">
                  <c:v>347</c:v>
                </c:pt>
                <c:pt idx="100">
                  <c:v>347</c:v>
                </c:pt>
                <c:pt idx="101">
                  <c:v>348</c:v>
                </c:pt>
                <c:pt idx="102">
                  <c:v>348</c:v>
                </c:pt>
                <c:pt idx="103">
                  <c:v>355</c:v>
                </c:pt>
                <c:pt idx="104">
                  <c:v>355</c:v>
                </c:pt>
                <c:pt idx="105">
                  <c:v>356</c:v>
                </c:pt>
                <c:pt idx="106">
                  <c:v>359</c:v>
                </c:pt>
                <c:pt idx="107">
                  <c:v>360</c:v>
                </c:pt>
                <c:pt idx="108">
                  <c:v>362</c:v>
                </c:pt>
                <c:pt idx="109">
                  <c:v>362</c:v>
                </c:pt>
                <c:pt idx="110">
                  <c:v>363</c:v>
                </c:pt>
                <c:pt idx="111">
                  <c:v>364</c:v>
                </c:pt>
                <c:pt idx="112">
                  <c:v>374</c:v>
                </c:pt>
                <c:pt idx="113">
                  <c:v>390</c:v>
                </c:pt>
                <c:pt idx="114">
                  <c:v>391</c:v>
                </c:pt>
                <c:pt idx="115">
                  <c:v>396</c:v>
                </c:pt>
                <c:pt idx="116">
                  <c:v>404</c:v>
                </c:pt>
                <c:pt idx="117">
                  <c:v>404</c:v>
                </c:pt>
                <c:pt idx="118">
                  <c:v>405</c:v>
                </c:pt>
                <c:pt idx="119">
                  <c:v>405</c:v>
                </c:pt>
                <c:pt idx="120">
                  <c:v>406</c:v>
                </c:pt>
                <c:pt idx="121">
                  <c:v>407</c:v>
                </c:pt>
                <c:pt idx="122">
                  <c:v>413</c:v>
                </c:pt>
                <c:pt idx="123">
                  <c:v>417</c:v>
                </c:pt>
                <c:pt idx="124">
                  <c:v>419</c:v>
                </c:pt>
                <c:pt idx="125">
                  <c:v>420</c:v>
                </c:pt>
                <c:pt idx="126">
                  <c:v>422</c:v>
                </c:pt>
                <c:pt idx="127">
                  <c:v>432</c:v>
                </c:pt>
                <c:pt idx="128">
                  <c:v>435</c:v>
                </c:pt>
                <c:pt idx="129">
                  <c:v>461</c:v>
                </c:pt>
                <c:pt idx="130">
                  <c:v>461</c:v>
                </c:pt>
                <c:pt idx="131">
                  <c:v>463</c:v>
                </c:pt>
                <c:pt idx="132">
                  <c:v>465</c:v>
                </c:pt>
                <c:pt idx="133">
                  <c:v>467</c:v>
                </c:pt>
                <c:pt idx="134">
                  <c:v>472</c:v>
                </c:pt>
                <c:pt idx="135">
                  <c:v>472</c:v>
                </c:pt>
                <c:pt idx="136">
                  <c:v>491</c:v>
                </c:pt>
                <c:pt idx="137">
                  <c:v>505</c:v>
                </c:pt>
                <c:pt idx="138">
                  <c:v>508</c:v>
                </c:pt>
                <c:pt idx="139">
                  <c:v>535</c:v>
                </c:pt>
                <c:pt idx="140">
                  <c:v>548</c:v>
                </c:pt>
                <c:pt idx="141">
                  <c:v>559</c:v>
                </c:pt>
                <c:pt idx="142">
                  <c:v>606</c:v>
                </c:pt>
                <c:pt idx="143">
                  <c:v>622</c:v>
                </c:pt>
              </c:numCache>
            </c:numRef>
          </c:yVal>
          <c:smooth val="0"/>
          <c:extLst>
            <c:ext xmlns:c16="http://schemas.microsoft.com/office/drawing/2014/chart" uri="{C3380CC4-5D6E-409C-BE32-E72D297353CC}">
              <c16:uniqueId val="{00000001-2123-4153-9322-CACE4BE49623}"/>
            </c:ext>
          </c:extLst>
        </c:ser>
        <c:dLbls>
          <c:showLegendKey val="0"/>
          <c:showVal val="0"/>
          <c:showCatName val="0"/>
          <c:showSerName val="0"/>
          <c:showPercent val="0"/>
          <c:showBubbleSize val="0"/>
        </c:dLbls>
        <c:axId val="79819104"/>
        <c:axId val="79822944"/>
      </c:scatterChart>
      <c:valAx>
        <c:axId val="79819104"/>
        <c:scaling>
          <c:orientation val="minMax"/>
        </c:scaling>
        <c:delete val="0"/>
        <c:axPos val="b"/>
        <c:title>
          <c:tx>
            <c:rich>
              <a:bodyPr/>
              <a:lstStyle/>
              <a:p>
                <a:pPr>
                  <a:defRPr/>
                </a:pPr>
                <a:r>
                  <a:rPr lang="en-US"/>
                  <a:t>Sample Percentile</a:t>
                </a:r>
              </a:p>
            </c:rich>
          </c:tx>
          <c:overlay val="0"/>
        </c:title>
        <c:numFmt formatCode="General" sourceLinked="1"/>
        <c:majorTickMark val="out"/>
        <c:minorTickMark val="none"/>
        <c:tickLblPos val="nextTo"/>
        <c:crossAx val="79822944"/>
        <c:crosses val="autoZero"/>
        <c:crossBetween val="midCat"/>
      </c:valAx>
      <c:valAx>
        <c:axId val="79822944"/>
        <c:scaling>
          <c:orientation val="minMax"/>
        </c:scaling>
        <c:delete val="0"/>
        <c:axPos val="l"/>
        <c:title>
          <c:tx>
            <c:rich>
              <a:bodyPr/>
              <a:lstStyle/>
              <a:p>
                <a:pPr>
                  <a:defRPr/>
                </a:pPr>
                <a:r>
                  <a:rPr lang="en-US"/>
                  <a:t>Passengers(thousands)</a:t>
                </a:r>
              </a:p>
            </c:rich>
          </c:tx>
          <c:overlay val="0"/>
        </c:title>
        <c:numFmt formatCode="General" sourceLinked="1"/>
        <c:majorTickMark val="out"/>
        <c:minorTickMark val="none"/>
        <c:tickLblPos val="nextTo"/>
        <c:crossAx val="79819104"/>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Index  Residual Plot</a:t>
            </a:r>
          </a:p>
        </c:rich>
      </c:tx>
      <c:overlay val="0"/>
    </c:title>
    <c:autoTitleDeleted val="0"/>
    <c:plotArea>
      <c:layout/>
      <c:scatterChart>
        <c:scatterStyle val="lineMarker"/>
        <c:varyColors val="0"/>
        <c:ser>
          <c:idx val="0"/>
          <c:order val="0"/>
          <c:spPr>
            <a:ln w="19050">
              <a:noFill/>
            </a:ln>
          </c:spPr>
          <c:xVal>
            <c:numRef>
              <c:f>'autocorrelation adr. attempt'!$A$2:$A$145</c:f>
              <c:numCache>
                <c:formatCode>General</c:formatCode>
                <c:ptCount val="14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numCache>
            </c:numRef>
          </c:xVal>
          <c:yVal>
            <c:numRef>
              <c:f>'autocorrelation adr. attempt'!$S$40:$S$183</c:f>
              <c:numCache>
                <c:formatCode>General</c:formatCode>
                <c:ptCount val="144"/>
                <c:pt idx="0">
                  <c:v>3.4077724559307683</c:v>
                </c:pt>
                <c:pt idx="1">
                  <c:v>21.127087844501546</c:v>
                </c:pt>
                <c:pt idx="2">
                  <c:v>-9.075273673437124</c:v>
                </c:pt>
                <c:pt idx="3">
                  <c:v>6.5414991517971828</c:v>
                </c:pt>
                <c:pt idx="4">
                  <c:v>-6.0684993354396823</c:v>
                </c:pt>
                <c:pt idx="5">
                  <c:v>-22.465401945079549</c:v>
                </c:pt>
                <c:pt idx="6">
                  <c:v>-30.218109406779632</c:v>
                </c:pt>
                <c:pt idx="7">
                  <c:v>-10.450485967337045</c:v>
                </c:pt>
                <c:pt idx="8">
                  <c:v>26.235449365197525</c:v>
                </c:pt>
                <c:pt idx="9">
                  <c:v>18.70792431779779</c:v>
                </c:pt>
                <c:pt idx="10">
                  <c:v>24.015480554851052</c:v>
                </c:pt>
                <c:pt idx="11">
                  <c:v>-4.3665967846480669</c:v>
                </c:pt>
                <c:pt idx="12">
                  <c:v>-4.469788423559848</c:v>
                </c:pt>
                <c:pt idx="13">
                  <c:v>20.386287675268022</c:v>
                </c:pt>
                <c:pt idx="14">
                  <c:v>-12.47448978338312</c:v>
                </c:pt>
                <c:pt idx="15">
                  <c:v>-0.6185445733765107</c:v>
                </c:pt>
                <c:pt idx="16">
                  <c:v>-13.091782350356254</c:v>
                </c:pt>
                <c:pt idx="17">
                  <c:v>-18.07632133111025</c:v>
                </c:pt>
                <c:pt idx="18">
                  <c:v>-25.109430140378805</c:v>
                </c:pt>
                <c:pt idx="19">
                  <c:v>-11.173413885762272</c:v>
                </c:pt>
                <c:pt idx="20">
                  <c:v>25.476090912915822</c:v>
                </c:pt>
                <c:pt idx="21">
                  <c:v>9.9121353316596128</c:v>
                </c:pt>
                <c:pt idx="22">
                  <c:v>16.978437685825924</c:v>
                </c:pt>
                <c:pt idx="23">
                  <c:v>3.457518137955077</c:v>
                </c:pt>
                <c:pt idx="24">
                  <c:v>2.625130988732451</c:v>
                </c:pt>
                <c:pt idx="25">
                  <c:v>15.64959990273428</c:v>
                </c:pt>
                <c:pt idx="26">
                  <c:v>9.877439845379854E-2</c:v>
                </c:pt>
                <c:pt idx="27">
                  <c:v>-6.4988729832215881</c:v>
                </c:pt>
                <c:pt idx="28">
                  <c:v>6.5110324382828821</c:v>
                </c:pt>
                <c:pt idx="29">
                  <c:v>-30.273481622380274</c:v>
                </c:pt>
                <c:pt idx="30">
                  <c:v>-24.303873500823812</c:v>
                </c:pt>
                <c:pt idx="31">
                  <c:v>-10.404287780063783</c:v>
                </c:pt>
                <c:pt idx="32">
                  <c:v>23.208786484757837</c:v>
                </c:pt>
                <c:pt idx="33">
                  <c:v>12.781591613758678</c:v>
                </c:pt>
                <c:pt idx="34">
                  <c:v>20.638272189954904</c:v>
                </c:pt>
                <c:pt idx="35">
                  <c:v>-1.0922691358860277</c:v>
                </c:pt>
                <c:pt idx="36">
                  <c:v>2.3852956692620353</c:v>
                </c:pt>
                <c:pt idx="37">
                  <c:v>19.373334049407362</c:v>
                </c:pt>
                <c:pt idx="38">
                  <c:v>-14.111510314214399</c:v>
                </c:pt>
                <c:pt idx="39">
                  <c:v>-6.8796320091783514</c:v>
                </c:pt>
                <c:pt idx="40">
                  <c:v>-3.0793483656439662</c:v>
                </c:pt>
                <c:pt idx="41">
                  <c:v>-5.829513390565296</c:v>
                </c:pt>
                <c:pt idx="42">
                  <c:v>-29.903851162629962</c:v>
                </c:pt>
                <c:pt idx="43">
                  <c:v>2.4788777566143381</c:v>
                </c:pt>
                <c:pt idx="44">
                  <c:v>9.3627565111251272</c:v>
                </c:pt>
                <c:pt idx="45">
                  <c:v>15.938278570950985</c:v>
                </c:pt>
                <c:pt idx="46">
                  <c:v>17.860940287805931</c:v>
                </c:pt>
                <c:pt idx="47">
                  <c:v>0.26715967222207837</c:v>
                </c:pt>
                <c:pt idx="48">
                  <c:v>-0.74050021922872133</c:v>
                </c:pt>
                <c:pt idx="49">
                  <c:v>9.3842988711736552</c:v>
                </c:pt>
                <c:pt idx="50">
                  <c:v>9.3825977060361652</c:v>
                </c:pt>
                <c:pt idx="51">
                  <c:v>8.019324280193473</c:v>
                </c:pt>
                <c:pt idx="52">
                  <c:v>-4.1851905052117786</c:v>
                </c:pt>
                <c:pt idx="53">
                  <c:v>-22.17660941302006</c:v>
                </c:pt>
                <c:pt idx="54">
                  <c:v>-22.075039010146099</c:v>
                </c:pt>
                <c:pt idx="55">
                  <c:v>-0.24831435709904781</c:v>
                </c:pt>
                <c:pt idx="56">
                  <c:v>7.4967221890399571</c:v>
                </c:pt>
                <c:pt idx="57">
                  <c:v>7.4846078777517278</c:v>
                </c:pt>
                <c:pt idx="58">
                  <c:v>3.1660157117197514</c:v>
                </c:pt>
                <c:pt idx="59">
                  <c:v>-6.7714304612663057</c:v>
                </c:pt>
                <c:pt idx="60">
                  <c:v>-6.0911238052023862</c:v>
                </c:pt>
                <c:pt idx="61">
                  <c:v>-12.727152330027707</c:v>
                </c:pt>
                <c:pt idx="62">
                  <c:v>5.8250692729174034</c:v>
                </c:pt>
                <c:pt idx="63">
                  <c:v>-7.6454142563801213</c:v>
                </c:pt>
                <c:pt idx="64">
                  <c:v>-1.8155800060435467</c:v>
                </c:pt>
                <c:pt idx="65">
                  <c:v>-13.260591505533796</c:v>
                </c:pt>
                <c:pt idx="66">
                  <c:v>-7.7858049384554988</c:v>
                </c:pt>
                <c:pt idx="67">
                  <c:v>-15.310261202575248</c:v>
                </c:pt>
                <c:pt idx="68">
                  <c:v>5.7130951930176082</c:v>
                </c:pt>
                <c:pt idx="69">
                  <c:v>0.94015326650162478</c:v>
                </c:pt>
                <c:pt idx="70">
                  <c:v>4.4827188920979495</c:v>
                </c:pt>
                <c:pt idx="71">
                  <c:v>-4.1131432216005237</c:v>
                </c:pt>
                <c:pt idx="72">
                  <c:v>2.9087474937508659</c:v>
                </c:pt>
                <c:pt idx="73">
                  <c:v>-4.007682378642869</c:v>
                </c:pt>
                <c:pt idx="74">
                  <c:v>-3.562670879152563</c:v>
                </c:pt>
                <c:pt idx="75">
                  <c:v>2.3475771155188454</c:v>
                </c:pt>
                <c:pt idx="76">
                  <c:v>-5.1029899817129944</c:v>
                </c:pt>
                <c:pt idx="77">
                  <c:v>2.7619504731674169</c:v>
                </c:pt>
                <c:pt idx="78">
                  <c:v>8.3343502858213014</c:v>
                </c:pt>
                <c:pt idx="79">
                  <c:v>-15.194904407238027</c:v>
                </c:pt>
                <c:pt idx="80">
                  <c:v>10.587198105467849</c:v>
                </c:pt>
                <c:pt idx="81">
                  <c:v>-1.4977772735334156</c:v>
                </c:pt>
                <c:pt idx="82">
                  <c:v>-3.196465530824014</c:v>
                </c:pt>
                <c:pt idx="83">
                  <c:v>11.139609716704115</c:v>
                </c:pt>
                <c:pt idx="84">
                  <c:v>0.25911367763114868</c:v>
                </c:pt>
                <c:pt idx="85">
                  <c:v>0.37703284097921141</c:v>
                </c:pt>
                <c:pt idx="86">
                  <c:v>5.3368196438706264</c:v>
                </c:pt>
                <c:pt idx="87">
                  <c:v>0.86425461645842461</c:v>
                </c:pt>
                <c:pt idx="88">
                  <c:v>1.7236394735972453</c:v>
                </c:pt>
                <c:pt idx="89">
                  <c:v>17.654561069136378</c:v>
                </c:pt>
                <c:pt idx="90">
                  <c:v>5.2221624528506254</c:v>
                </c:pt>
                <c:pt idx="91">
                  <c:v>-2.0995519603532102</c:v>
                </c:pt>
                <c:pt idx="92">
                  <c:v>2.1265462861553601</c:v>
                </c:pt>
                <c:pt idx="93">
                  <c:v>-10.128903406134441</c:v>
                </c:pt>
                <c:pt idx="94">
                  <c:v>-1.8956543021984658</c:v>
                </c:pt>
                <c:pt idx="95">
                  <c:v>4.9551962487307719</c:v>
                </c:pt>
                <c:pt idx="96">
                  <c:v>1.3846521640284664</c:v>
                </c:pt>
                <c:pt idx="97">
                  <c:v>-7.7070504505934991</c:v>
                </c:pt>
                <c:pt idx="98">
                  <c:v>17.28708538803977</c:v>
                </c:pt>
                <c:pt idx="99">
                  <c:v>-2.0878663937969009</c:v>
                </c:pt>
                <c:pt idx="100">
                  <c:v>3.6326762549703062</c:v>
                </c:pt>
                <c:pt idx="101">
                  <c:v>29.078373153910491</c:v>
                </c:pt>
                <c:pt idx="102">
                  <c:v>12.641176108685158</c:v>
                </c:pt>
                <c:pt idx="103">
                  <c:v>12.385442836139987</c:v>
                </c:pt>
                <c:pt idx="104">
                  <c:v>-3.6688602649198288</c:v>
                </c:pt>
                <c:pt idx="105">
                  <c:v>-14.543578433240612</c:v>
                </c:pt>
                <c:pt idx="106">
                  <c:v>-7.5515832121915878</c:v>
                </c:pt>
                <c:pt idx="107">
                  <c:v>0.33361637447950443</c:v>
                </c:pt>
                <c:pt idx="108">
                  <c:v>-5.3757699185945285</c:v>
                </c:pt>
                <c:pt idx="109">
                  <c:v>-18.88191766021697</c:v>
                </c:pt>
                <c:pt idx="110">
                  <c:v>0.87096429552929067</c:v>
                </c:pt>
                <c:pt idx="111">
                  <c:v>-16.57205012508075</c:v>
                </c:pt>
                <c:pt idx="112">
                  <c:v>1.4584444780571175</c:v>
                </c:pt>
                <c:pt idx="113">
                  <c:v>26.072534192171247</c:v>
                </c:pt>
                <c:pt idx="114">
                  <c:v>18.976921206233442</c:v>
                </c:pt>
                <c:pt idx="115">
                  <c:v>21.267595342006246</c:v>
                </c:pt>
                <c:pt idx="116">
                  <c:v>-41.515903269364401</c:v>
                </c:pt>
                <c:pt idx="117">
                  <c:v>-12.899962879436316</c:v>
                </c:pt>
                <c:pt idx="118">
                  <c:v>-21.637163168698123</c:v>
                </c:pt>
                <c:pt idx="119">
                  <c:v>-12.71761454628512</c:v>
                </c:pt>
                <c:pt idx="120">
                  <c:v>3.4341569522691202</c:v>
                </c:pt>
                <c:pt idx="121">
                  <c:v>-19.871965869262567</c:v>
                </c:pt>
                <c:pt idx="122">
                  <c:v>16.946897227142472</c:v>
                </c:pt>
                <c:pt idx="123">
                  <c:v>-11.020489354747838</c:v>
                </c:pt>
                <c:pt idx="124">
                  <c:v>13.075986389048694</c:v>
                </c:pt>
                <c:pt idx="125">
                  <c:v>11.134071836965632</c:v>
                </c:pt>
                <c:pt idx="126">
                  <c:v>38.489969944595146</c:v>
                </c:pt>
                <c:pt idx="127">
                  <c:v>23.256271919087453</c:v>
                </c:pt>
                <c:pt idx="128">
                  <c:v>-32.390465982026001</c:v>
                </c:pt>
                <c:pt idx="129">
                  <c:v>-18.432941532810332</c:v>
                </c:pt>
                <c:pt idx="130">
                  <c:v>-15.238204460845509</c:v>
                </c:pt>
                <c:pt idx="131">
                  <c:v>6.7473253022261588</c:v>
                </c:pt>
                <c:pt idx="132">
                  <c:v>0.2723129649848488</c:v>
                </c:pt>
                <c:pt idx="133">
                  <c:v>-23.101872495320151</c:v>
                </c:pt>
                <c:pt idx="134">
                  <c:v>-16.524263281802121</c:v>
                </c:pt>
                <c:pt idx="135">
                  <c:v>33.550214531813992</c:v>
                </c:pt>
                <c:pt idx="136">
                  <c:v>6.9416115104519349</c:v>
                </c:pt>
                <c:pt idx="137">
                  <c:v>25.380428482337948</c:v>
                </c:pt>
                <c:pt idx="138">
                  <c:v>55.731528161027882</c:v>
                </c:pt>
                <c:pt idx="139">
                  <c:v>5.4930317065806094</c:v>
                </c:pt>
                <c:pt idx="140">
                  <c:v>-32.631415531367111</c:v>
                </c:pt>
                <c:pt idx="141">
                  <c:v>-8.2615274532656713</c:v>
                </c:pt>
                <c:pt idx="142">
                  <c:v>-37.622794647498097</c:v>
                </c:pt>
                <c:pt idx="143">
                  <c:v>2.1606286973682245</c:v>
                </c:pt>
              </c:numCache>
            </c:numRef>
          </c:yVal>
          <c:smooth val="0"/>
          <c:extLst>
            <c:ext xmlns:c16="http://schemas.microsoft.com/office/drawing/2014/chart" uri="{C3380CC4-5D6E-409C-BE32-E72D297353CC}">
              <c16:uniqueId val="{00000001-FF61-4F1F-8A1F-8D8DC8EC1F56}"/>
            </c:ext>
          </c:extLst>
        </c:ser>
        <c:dLbls>
          <c:showLegendKey val="0"/>
          <c:showVal val="0"/>
          <c:showCatName val="0"/>
          <c:showSerName val="0"/>
          <c:showPercent val="0"/>
          <c:showBubbleSize val="0"/>
        </c:dLbls>
        <c:axId val="1087962352"/>
        <c:axId val="1087960912"/>
      </c:scatterChart>
      <c:valAx>
        <c:axId val="1087962352"/>
        <c:scaling>
          <c:orientation val="minMax"/>
        </c:scaling>
        <c:delete val="0"/>
        <c:axPos val="b"/>
        <c:title>
          <c:tx>
            <c:rich>
              <a:bodyPr/>
              <a:lstStyle/>
              <a:p>
                <a:pPr>
                  <a:defRPr/>
                </a:pPr>
                <a:r>
                  <a:rPr lang="en-US"/>
                  <a:t>Index</a:t>
                </a:r>
              </a:p>
            </c:rich>
          </c:tx>
          <c:overlay val="0"/>
        </c:title>
        <c:numFmt formatCode="General" sourceLinked="1"/>
        <c:majorTickMark val="out"/>
        <c:minorTickMark val="none"/>
        <c:tickLblPos val="nextTo"/>
        <c:crossAx val="1087960912"/>
        <c:crosses val="autoZero"/>
        <c:crossBetween val="midCat"/>
      </c:valAx>
      <c:valAx>
        <c:axId val="1087960912"/>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087962352"/>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Index Squared  Residual Plot</a:t>
            </a:r>
          </a:p>
        </c:rich>
      </c:tx>
      <c:layout>
        <c:manualLayout>
          <c:xMode val="edge"/>
          <c:yMode val="edge"/>
          <c:x val="0.15598069772528433"/>
          <c:y val="3.9603960396039604E-2"/>
        </c:manualLayout>
      </c:layout>
      <c:overlay val="0"/>
    </c:title>
    <c:autoTitleDeleted val="0"/>
    <c:plotArea>
      <c:layout/>
      <c:scatterChart>
        <c:scatterStyle val="lineMarker"/>
        <c:varyColors val="0"/>
        <c:ser>
          <c:idx val="0"/>
          <c:order val="0"/>
          <c:spPr>
            <a:ln w="19050">
              <a:noFill/>
            </a:ln>
          </c:spPr>
          <c:xVal>
            <c:numRef>
              <c:f>'autocorrelation adr. attempt'!$B$2:$B$145</c:f>
              <c:numCache>
                <c:formatCode>General</c:formatCode>
                <c:ptCount val="144"/>
                <c:pt idx="0">
                  <c:v>1</c:v>
                </c:pt>
                <c:pt idx="1">
                  <c:v>4</c:v>
                </c:pt>
                <c:pt idx="2">
                  <c:v>9</c:v>
                </c:pt>
                <c:pt idx="3">
                  <c:v>16</c:v>
                </c:pt>
                <c:pt idx="4">
                  <c:v>25</c:v>
                </c:pt>
                <c:pt idx="5">
                  <c:v>36</c:v>
                </c:pt>
                <c:pt idx="6">
                  <c:v>49</c:v>
                </c:pt>
                <c:pt idx="7">
                  <c:v>64</c:v>
                </c:pt>
                <c:pt idx="8">
                  <c:v>81</c:v>
                </c:pt>
                <c:pt idx="9">
                  <c:v>100</c:v>
                </c:pt>
                <c:pt idx="10">
                  <c:v>121</c:v>
                </c:pt>
                <c:pt idx="11">
                  <c:v>144</c:v>
                </c:pt>
                <c:pt idx="12">
                  <c:v>169</c:v>
                </c:pt>
                <c:pt idx="13">
                  <c:v>196</c:v>
                </c:pt>
                <c:pt idx="14">
                  <c:v>225</c:v>
                </c:pt>
                <c:pt idx="15">
                  <c:v>256</c:v>
                </c:pt>
                <c:pt idx="16">
                  <c:v>289</c:v>
                </c:pt>
                <c:pt idx="17">
                  <c:v>324</c:v>
                </c:pt>
                <c:pt idx="18">
                  <c:v>361</c:v>
                </c:pt>
                <c:pt idx="19">
                  <c:v>400</c:v>
                </c:pt>
                <c:pt idx="20">
                  <c:v>441</c:v>
                </c:pt>
                <c:pt idx="21">
                  <c:v>484</c:v>
                </c:pt>
                <c:pt idx="22">
                  <c:v>529</c:v>
                </c:pt>
                <c:pt idx="23">
                  <c:v>576</c:v>
                </c:pt>
                <c:pt idx="24">
                  <c:v>625</c:v>
                </c:pt>
                <c:pt idx="25">
                  <c:v>676</c:v>
                </c:pt>
                <c:pt idx="26">
                  <c:v>729</c:v>
                </c:pt>
                <c:pt idx="27">
                  <c:v>784</c:v>
                </c:pt>
                <c:pt idx="28">
                  <c:v>841</c:v>
                </c:pt>
                <c:pt idx="29">
                  <c:v>900</c:v>
                </c:pt>
                <c:pt idx="30">
                  <c:v>961</c:v>
                </c:pt>
                <c:pt idx="31">
                  <c:v>1024</c:v>
                </c:pt>
                <c:pt idx="32">
                  <c:v>1089</c:v>
                </c:pt>
                <c:pt idx="33">
                  <c:v>1156</c:v>
                </c:pt>
                <c:pt idx="34">
                  <c:v>1225</c:v>
                </c:pt>
                <c:pt idx="35">
                  <c:v>1296</c:v>
                </c:pt>
                <c:pt idx="36">
                  <c:v>1369</c:v>
                </c:pt>
                <c:pt idx="37">
                  <c:v>1444</c:v>
                </c:pt>
                <c:pt idx="38">
                  <c:v>1521</c:v>
                </c:pt>
                <c:pt idx="39">
                  <c:v>1600</c:v>
                </c:pt>
                <c:pt idx="40">
                  <c:v>1681</c:v>
                </c:pt>
                <c:pt idx="41">
                  <c:v>1764</c:v>
                </c:pt>
                <c:pt idx="42">
                  <c:v>1849</c:v>
                </c:pt>
                <c:pt idx="43">
                  <c:v>1936</c:v>
                </c:pt>
                <c:pt idx="44">
                  <c:v>2025</c:v>
                </c:pt>
                <c:pt idx="45">
                  <c:v>2116</c:v>
                </c:pt>
                <c:pt idx="46">
                  <c:v>2209</c:v>
                </c:pt>
                <c:pt idx="47">
                  <c:v>2304</c:v>
                </c:pt>
                <c:pt idx="48">
                  <c:v>2401</c:v>
                </c:pt>
                <c:pt idx="49">
                  <c:v>2500</c:v>
                </c:pt>
                <c:pt idx="50">
                  <c:v>2601</c:v>
                </c:pt>
                <c:pt idx="51">
                  <c:v>2704</c:v>
                </c:pt>
                <c:pt idx="52">
                  <c:v>2809</c:v>
                </c:pt>
                <c:pt idx="53">
                  <c:v>2916</c:v>
                </c:pt>
                <c:pt idx="54">
                  <c:v>3025</c:v>
                </c:pt>
                <c:pt idx="55">
                  <c:v>3136</c:v>
                </c:pt>
                <c:pt idx="56">
                  <c:v>3249</c:v>
                </c:pt>
                <c:pt idx="57">
                  <c:v>3364</c:v>
                </c:pt>
                <c:pt idx="58">
                  <c:v>3481</c:v>
                </c:pt>
                <c:pt idx="59">
                  <c:v>3600</c:v>
                </c:pt>
                <c:pt idx="60">
                  <c:v>3721</c:v>
                </c:pt>
                <c:pt idx="61">
                  <c:v>3844</c:v>
                </c:pt>
                <c:pt idx="62">
                  <c:v>3969</c:v>
                </c:pt>
                <c:pt idx="63">
                  <c:v>4096</c:v>
                </c:pt>
                <c:pt idx="64">
                  <c:v>4225</c:v>
                </c:pt>
                <c:pt idx="65">
                  <c:v>4356</c:v>
                </c:pt>
                <c:pt idx="66">
                  <c:v>4489</c:v>
                </c:pt>
                <c:pt idx="67">
                  <c:v>4624</c:v>
                </c:pt>
                <c:pt idx="68">
                  <c:v>4761</c:v>
                </c:pt>
                <c:pt idx="69">
                  <c:v>4900</c:v>
                </c:pt>
                <c:pt idx="70">
                  <c:v>5041</c:v>
                </c:pt>
                <c:pt idx="71">
                  <c:v>5184</c:v>
                </c:pt>
                <c:pt idx="72">
                  <c:v>5329</c:v>
                </c:pt>
                <c:pt idx="73">
                  <c:v>5476</c:v>
                </c:pt>
                <c:pt idx="74">
                  <c:v>5625</c:v>
                </c:pt>
                <c:pt idx="75">
                  <c:v>5776</c:v>
                </c:pt>
                <c:pt idx="76">
                  <c:v>5929</c:v>
                </c:pt>
                <c:pt idx="77">
                  <c:v>6084</c:v>
                </c:pt>
                <c:pt idx="78">
                  <c:v>6241</c:v>
                </c:pt>
                <c:pt idx="79">
                  <c:v>6400</c:v>
                </c:pt>
                <c:pt idx="80">
                  <c:v>6561</c:v>
                </c:pt>
                <c:pt idx="81">
                  <c:v>6724</c:v>
                </c:pt>
                <c:pt idx="82">
                  <c:v>6889</c:v>
                </c:pt>
                <c:pt idx="83">
                  <c:v>7056</c:v>
                </c:pt>
                <c:pt idx="84">
                  <c:v>7225</c:v>
                </c:pt>
                <c:pt idx="85">
                  <c:v>7396</c:v>
                </c:pt>
                <c:pt idx="86">
                  <c:v>7569</c:v>
                </c:pt>
                <c:pt idx="87">
                  <c:v>7744</c:v>
                </c:pt>
                <c:pt idx="88">
                  <c:v>7921</c:v>
                </c:pt>
                <c:pt idx="89">
                  <c:v>8100</c:v>
                </c:pt>
                <c:pt idx="90">
                  <c:v>8281</c:v>
                </c:pt>
                <c:pt idx="91">
                  <c:v>8464</c:v>
                </c:pt>
                <c:pt idx="92">
                  <c:v>8649</c:v>
                </c:pt>
                <c:pt idx="93">
                  <c:v>8836</c:v>
                </c:pt>
                <c:pt idx="94">
                  <c:v>9025</c:v>
                </c:pt>
                <c:pt idx="95">
                  <c:v>9216</c:v>
                </c:pt>
                <c:pt idx="96">
                  <c:v>9409</c:v>
                </c:pt>
                <c:pt idx="97">
                  <c:v>9604</c:v>
                </c:pt>
                <c:pt idx="98">
                  <c:v>9801</c:v>
                </c:pt>
                <c:pt idx="99">
                  <c:v>10000</c:v>
                </c:pt>
                <c:pt idx="100">
                  <c:v>10201</c:v>
                </c:pt>
                <c:pt idx="101">
                  <c:v>10404</c:v>
                </c:pt>
                <c:pt idx="102">
                  <c:v>10609</c:v>
                </c:pt>
                <c:pt idx="103">
                  <c:v>10816</c:v>
                </c:pt>
                <c:pt idx="104">
                  <c:v>11025</c:v>
                </c:pt>
                <c:pt idx="105">
                  <c:v>11236</c:v>
                </c:pt>
                <c:pt idx="106">
                  <c:v>11449</c:v>
                </c:pt>
                <c:pt idx="107">
                  <c:v>11664</c:v>
                </c:pt>
                <c:pt idx="108">
                  <c:v>11881</c:v>
                </c:pt>
                <c:pt idx="109">
                  <c:v>12100</c:v>
                </c:pt>
                <c:pt idx="110">
                  <c:v>12321</c:v>
                </c:pt>
                <c:pt idx="111">
                  <c:v>12544</c:v>
                </c:pt>
                <c:pt idx="112">
                  <c:v>12769</c:v>
                </c:pt>
                <c:pt idx="113">
                  <c:v>12996</c:v>
                </c:pt>
                <c:pt idx="114">
                  <c:v>13225</c:v>
                </c:pt>
                <c:pt idx="115">
                  <c:v>13456</c:v>
                </c:pt>
                <c:pt idx="116">
                  <c:v>13689</c:v>
                </c:pt>
                <c:pt idx="117">
                  <c:v>13924</c:v>
                </c:pt>
                <c:pt idx="118">
                  <c:v>14161</c:v>
                </c:pt>
                <c:pt idx="119">
                  <c:v>14400</c:v>
                </c:pt>
                <c:pt idx="120">
                  <c:v>14641</c:v>
                </c:pt>
                <c:pt idx="121">
                  <c:v>14884</c:v>
                </c:pt>
                <c:pt idx="122">
                  <c:v>15129</c:v>
                </c:pt>
                <c:pt idx="123">
                  <c:v>15376</c:v>
                </c:pt>
                <c:pt idx="124">
                  <c:v>15625</c:v>
                </c:pt>
                <c:pt idx="125">
                  <c:v>15876</c:v>
                </c:pt>
                <c:pt idx="126">
                  <c:v>16129</c:v>
                </c:pt>
                <c:pt idx="127">
                  <c:v>16384</c:v>
                </c:pt>
                <c:pt idx="128">
                  <c:v>16641</c:v>
                </c:pt>
                <c:pt idx="129">
                  <c:v>16900</c:v>
                </c:pt>
                <c:pt idx="130">
                  <c:v>17161</c:v>
                </c:pt>
                <c:pt idx="131">
                  <c:v>17424</c:v>
                </c:pt>
                <c:pt idx="132">
                  <c:v>17689</c:v>
                </c:pt>
                <c:pt idx="133">
                  <c:v>17956</c:v>
                </c:pt>
                <c:pt idx="134">
                  <c:v>18225</c:v>
                </c:pt>
                <c:pt idx="135">
                  <c:v>18496</c:v>
                </c:pt>
                <c:pt idx="136">
                  <c:v>18769</c:v>
                </c:pt>
                <c:pt idx="137">
                  <c:v>19044</c:v>
                </c:pt>
                <c:pt idx="138">
                  <c:v>19321</c:v>
                </c:pt>
                <c:pt idx="139">
                  <c:v>19600</c:v>
                </c:pt>
                <c:pt idx="140">
                  <c:v>19881</c:v>
                </c:pt>
                <c:pt idx="141">
                  <c:v>20164</c:v>
                </c:pt>
                <c:pt idx="142">
                  <c:v>20449</c:v>
                </c:pt>
                <c:pt idx="143">
                  <c:v>20736</c:v>
                </c:pt>
              </c:numCache>
            </c:numRef>
          </c:xVal>
          <c:yVal>
            <c:numRef>
              <c:f>'autocorrelation adr. attempt'!$S$40:$S$183</c:f>
              <c:numCache>
                <c:formatCode>General</c:formatCode>
                <c:ptCount val="144"/>
                <c:pt idx="0">
                  <c:v>3.4077724559307683</c:v>
                </c:pt>
                <c:pt idx="1">
                  <c:v>21.127087844501546</c:v>
                </c:pt>
                <c:pt idx="2">
                  <c:v>-9.075273673437124</c:v>
                </c:pt>
                <c:pt idx="3">
                  <c:v>6.5414991517971828</c:v>
                </c:pt>
                <c:pt idx="4">
                  <c:v>-6.0684993354396823</c:v>
                </c:pt>
                <c:pt idx="5">
                  <c:v>-22.465401945079549</c:v>
                </c:pt>
                <c:pt idx="6">
                  <c:v>-30.218109406779632</c:v>
                </c:pt>
                <c:pt idx="7">
                  <c:v>-10.450485967337045</c:v>
                </c:pt>
                <c:pt idx="8">
                  <c:v>26.235449365197525</c:v>
                </c:pt>
                <c:pt idx="9">
                  <c:v>18.70792431779779</c:v>
                </c:pt>
                <c:pt idx="10">
                  <c:v>24.015480554851052</c:v>
                </c:pt>
                <c:pt idx="11">
                  <c:v>-4.3665967846480669</c:v>
                </c:pt>
                <c:pt idx="12">
                  <c:v>-4.469788423559848</c:v>
                </c:pt>
                <c:pt idx="13">
                  <c:v>20.386287675268022</c:v>
                </c:pt>
                <c:pt idx="14">
                  <c:v>-12.47448978338312</c:v>
                </c:pt>
                <c:pt idx="15">
                  <c:v>-0.6185445733765107</c:v>
                </c:pt>
                <c:pt idx="16">
                  <c:v>-13.091782350356254</c:v>
                </c:pt>
                <c:pt idx="17">
                  <c:v>-18.07632133111025</c:v>
                </c:pt>
                <c:pt idx="18">
                  <c:v>-25.109430140378805</c:v>
                </c:pt>
                <c:pt idx="19">
                  <c:v>-11.173413885762272</c:v>
                </c:pt>
                <c:pt idx="20">
                  <c:v>25.476090912915822</c:v>
                </c:pt>
                <c:pt idx="21">
                  <c:v>9.9121353316596128</c:v>
                </c:pt>
                <c:pt idx="22">
                  <c:v>16.978437685825924</c:v>
                </c:pt>
                <c:pt idx="23">
                  <c:v>3.457518137955077</c:v>
                </c:pt>
                <c:pt idx="24">
                  <c:v>2.625130988732451</c:v>
                </c:pt>
                <c:pt idx="25">
                  <c:v>15.64959990273428</c:v>
                </c:pt>
                <c:pt idx="26">
                  <c:v>9.877439845379854E-2</c:v>
                </c:pt>
                <c:pt idx="27">
                  <c:v>-6.4988729832215881</c:v>
                </c:pt>
                <c:pt idx="28">
                  <c:v>6.5110324382828821</c:v>
                </c:pt>
                <c:pt idx="29">
                  <c:v>-30.273481622380274</c:v>
                </c:pt>
                <c:pt idx="30">
                  <c:v>-24.303873500823812</c:v>
                </c:pt>
                <c:pt idx="31">
                  <c:v>-10.404287780063783</c:v>
                </c:pt>
                <c:pt idx="32">
                  <c:v>23.208786484757837</c:v>
                </c:pt>
                <c:pt idx="33">
                  <c:v>12.781591613758678</c:v>
                </c:pt>
                <c:pt idx="34">
                  <c:v>20.638272189954904</c:v>
                </c:pt>
                <c:pt idx="35">
                  <c:v>-1.0922691358860277</c:v>
                </c:pt>
                <c:pt idx="36">
                  <c:v>2.3852956692620353</c:v>
                </c:pt>
                <c:pt idx="37">
                  <c:v>19.373334049407362</c:v>
                </c:pt>
                <c:pt idx="38">
                  <c:v>-14.111510314214399</c:v>
                </c:pt>
                <c:pt idx="39">
                  <c:v>-6.8796320091783514</c:v>
                </c:pt>
                <c:pt idx="40">
                  <c:v>-3.0793483656439662</c:v>
                </c:pt>
                <c:pt idx="41">
                  <c:v>-5.829513390565296</c:v>
                </c:pt>
                <c:pt idx="42">
                  <c:v>-29.903851162629962</c:v>
                </c:pt>
                <c:pt idx="43">
                  <c:v>2.4788777566143381</c:v>
                </c:pt>
                <c:pt idx="44">
                  <c:v>9.3627565111251272</c:v>
                </c:pt>
                <c:pt idx="45">
                  <c:v>15.938278570950985</c:v>
                </c:pt>
                <c:pt idx="46">
                  <c:v>17.860940287805931</c:v>
                </c:pt>
                <c:pt idx="47">
                  <c:v>0.26715967222207837</c:v>
                </c:pt>
                <c:pt idx="48">
                  <c:v>-0.74050021922872133</c:v>
                </c:pt>
                <c:pt idx="49">
                  <c:v>9.3842988711736552</c:v>
                </c:pt>
                <c:pt idx="50">
                  <c:v>9.3825977060361652</c:v>
                </c:pt>
                <c:pt idx="51">
                  <c:v>8.019324280193473</c:v>
                </c:pt>
                <c:pt idx="52">
                  <c:v>-4.1851905052117786</c:v>
                </c:pt>
                <c:pt idx="53">
                  <c:v>-22.17660941302006</c:v>
                </c:pt>
                <c:pt idx="54">
                  <c:v>-22.075039010146099</c:v>
                </c:pt>
                <c:pt idx="55">
                  <c:v>-0.24831435709904781</c:v>
                </c:pt>
                <c:pt idx="56">
                  <c:v>7.4967221890399571</c:v>
                </c:pt>
                <c:pt idx="57">
                  <c:v>7.4846078777517278</c:v>
                </c:pt>
                <c:pt idx="58">
                  <c:v>3.1660157117197514</c:v>
                </c:pt>
                <c:pt idx="59">
                  <c:v>-6.7714304612663057</c:v>
                </c:pt>
                <c:pt idx="60">
                  <c:v>-6.0911238052023862</c:v>
                </c:pt>
                <c:pt idx="61">
                  <c:v>-12.727152330027707</c:v>
                </c:pt>
                <c:pt idx="62">
                  <c:v>5.8250692729174034</c:v>
                </c:pt>
                <c:pt idx="63">
                  <c:v>-7.6454142563801213</c:v>
                </c:pt>
                <c:pt idx="64">
                  <c:v>-1.8155800060435467</c:v>
                </c:pt>
                <c:pt idx="65">
                  <c:v>-13.260591505533796</c:v>
                </c:pt>
                <c:pt idx="66">
                  <c:v>-7.7858049384554988</c:v>
                </c:pt>
                <c:pt idx="67">
                  <c:v>-15.310261202575248</c:v>
                </c:pt>
                <c:pt idx="68">
                  <c:v>5.7130951930176082</c:v>
                </c:pt>
                <c:pt idx="69">
                  <c:v>0.94015326650162478</c:v>
                </c:pt>
                <c:pt idx="70">
                  <c:v>4.4827188920979495</c:v>
                </c:pt>
                <c:pt idx="71">
                  <c:v>-4.1131432216005237</c:v>
                </c:pt>
                <c:pt idx="72">
                  <c:v>2.9087474937508659</c:v>
                </c:pt>
                <c:pt idx="73">
                  <c:v>-4.007682378642869</c:v>
                </c:pt>
                <c:pt idx="74">
                  <c:v>-3.562670879152563</c:v>
                </c:pt>
                <c:pt idx="75">
                  <c:v>2.3475771155188454</c:v>
                </c:pt>
                <c:pt idx="76">
                  <c:v>-5.1029899817129944</c:v>
                </c:pt>
                <c:pt idx="77">
                  <c:v>2.7619504731674169</c:v>
                </c:pt>
                <c:pt idx="78">
                  <c:v>8.3343502858213014</c:v>
                </c:pt>
                <c:pt idx="79">
                  <c:v>-15.194904407238027</c:v>
                </c:pt>
                <c:pt idx="80">
                  <c:v>10.587198105467849</c:v>
                </c:pt>
                <c:pt idx="81">
                  <c:v>-1.4977772735334156</c:v>
                </c:pt>
                <c:pt idx="82">
                  <c:v>-3.196465530824014</c:v>
                </c:pt>
                <c:pt idx="83">
                  <c:v>11.139609716704115</c:v>
                </c:pt>
                <c:pt idx="84">
                  <c:v>0.25911367763114868</c:v>
                </c:pt>
                <c:pt idx="85">
                  <c:v>0.37703284097921141</c:v>
                </c:pt>
                <c:pt idx="86">
                  <c:v>5.3368196438706264</c:v>
                </c:pt>
                <c:pt idx="87">
                  <c:v>0.86425461645842461</c:v>
                </c:pt>
                <c:pt idx="88">
                  <c:v>1.7236394735972453</c:v>
                </c:pt>
                <c:pt idx="89">
                  <c:v>17.654561069136378</c:v>
                </c:pt>
                <c:pt idx="90">
                  <c:v>5.2221624528506254</c:v>
                </c:pt>
                <c:pt idx="91">
                  <c:v>-2.0995519603532102</c:v>
                </c:pt>
                <c:pt idx="92">
                  <c:v>2.1265462861553601</c:v>
                </c:pt>
                <c:pt idx="93">
                  <c:v>-10.128903406134441</c:v>
                </c:pt>
                <c:pt idx="94">
                  <c:v>-1.8956543021984658</c:v>
                </c:pt>
                <c:pt idx="95">
                  <c:v>4.9551962487307719</c:v>
                </c:pt>
                <c:pt idx="96">
                  <c:v>1.3846521640284664</c:v>
                </c:pt>
                <c:pt idx="97">
                  <c:v>-7.7070504505934991</c:v>
                </c:pt>
                <c:pt idx="98">
                  <c:v>17.28708538803977</c:v>
                </c:pt>
                <c:pt idx="99">
                  <c:v>-2.0878663937969009</c:v>
                </c:pt>
                <c:pt idx="100">
                  <c:v>3.6326762549703062</c:v>
                </c:pt>
                <c:pt idx="101">
                  <c:v>29.078373153910491</c:v>
                </c:pt>
                <c:pt idx="102">
                  <c:v>12.641176108685158</c:v>
                </c:pt>
                <c:pt idx="103">
                  <c:v>12.385442836139987</c:v>
                </c:pt>
                <c:pt idx="104">
                  <c:v>-3.6688602649198288</c:v>
                </c:pt>
                <c:pt idx="105">
                  <c:v>-14.543578433240612</c:v>
                </c:pt>
                <c:pt idx="106">
                  <c:v>-7.5515832121915878</c:v>
                </c:pt>
                <c:pt idx="107">
                  <c:v>0.33361637447950443</c:v>
                </c:pt>
                <c:pt idx="108">
                  <c:v>-5.3757699185945285</c:v>
                </c:pt>
                <c:pt idx="109">
                  <c:v>-18.88191766021697</c:v>
                </c:pt>
                <c:pt idx="110">
                  <c:v>0.87096429552929067</c:v>
                </c:pt>
                <c:pt idx="111">
                  <c:v>-16.57205012508075</c:v>
                </c:pt>
                <c:pt idx="112">
                  <c:v>1.4584444780571175</c:v>
                </c:pt>
                <c:pt idx="113">
                  <c:v>26.072534192171247</c:v>
                </c:pt>
                <c:pt idx="114">
                  <c:v>18.976921206233442</c:v>
                </c:pt>
                <c:pt idx="115">
                  <c:v>21.267595342006246</c:v>
                </c:pt>
                <c:pt idx="116">
                  <c:v>-41.515903269364401</c:v>
                </c:pt>
                <c:pt idx="117">
                  <c:v>-12.899962879436316</c:v>
                </c:pt>
                <c:pt idx="118">
                  <c:v>-21.637163168698123</c:v>
                </c:pt>
                <c:pt idx="119">
                  <c:v>-12.71761454628512</c:v>
                </c:pt>
                <c:pt idx="120">
                  <c:v>3.4341569522691202</c:v>
                </c:pt>
                <c:pt idx="121">
                  <c:v>-19.871965869262567</c:v>
                </c:pt>
                <c:pt idx="122">
                  <c:v>16.946897227142472</c:v>
                </c:pt>
                <c:pt idx="123">
                  <c:v>-11.020489354747838</c:v>
                </c:pt>
                <c:pt idx="124">
                  <c:v>13.075986389048694</c:v>
                </c:pt>
                <c:pt idx="125">
                  <c:v>11.134071836965632</c:v>
                </c:pt>
                <c:pt idx="126">
                  <c:v>38.489969944595146</c:v>
                </c:pt>
                <c:pt idx="127">
                  <c:v>23.256271919087453</c:v>
                </c:pt>
                <c:pt idx="128">
                  <c:v>-32.390465982026001</c:v>
                </c:pt>
                <c:pt idx="129">
                  <c:v>-18.432941532810332</c:v>
                </c:pt>
                <c:pt idx="130">
                  <c:v>-15.238204460845509</c:v>
                </c:pt>
                <c:pt idx="131">
                  <c:v>6.7473253022261588</c:v>
                </c:pt>
                <c:pt idx="132">
                  <c:v>0.2723129649848488</c:v>
                </c:pt>
                <c:pt idx="133">
                  <c:v>-23.101872495320151</c:v>
                </c:pt>
                <c:pt idx="134">
                  <c:v>-16.524263281802121</c:v>
                </c:pt>
                <c:pt idx="135">
                  <c:v>33.550214531813992</c:v>
                </c:pt>
                <c:pt idx="136">
                  <c:v>6.9416115104519349</c:v>
                </c:pt>
                <c:pt idx="137">
                  <c:v>25.380428482337948</c:v>
                </c:pt>
                <c:pt idx="138">
                  <c:v>55.731528161027882</c:v>
                </c:pt>
                <c:pt idx="139">
                  <c:v>5.4930317065806094</c:v>
                </c:pt>
                <c:pt idx="140">
                  <c:v>-32.631415531367111</c:v>
                </c:pt>
                <c:pt idx="141">
                  <c:v>-8.2615274532656713</c:v>
                </c:pt>
                <c:pt idx="142">
                  <c:v>-37.622794647498097</c:v>
                </c:pt>
                <c:pt idx="143">
                  <c:v>2.1606286973682245</c:v>
                </c:pt>
              </c:numCache>
            </c:numRef>
          </c:yVal>
          <c:smooth val="0"/>
          <c:extLst>
            <c:ext xmlns:c16="http://schemas.microsoft.com/office/drawing/2014/chart" uri="{C3380CC4-5D6E-409C-BE32-E72D297353CC}">
              <c16:uniqueId val="{00000001-A16B-4C9C-B2DC-9C570ACA6CD7}"/>
            </c:ext>
          </c:extLst>
        </c:ser>
        <c:dLbls>
          <c:showLegendKey val="0"/>
          <c:showVal val="0"/>
          <c:showCatName val="0"/>
          <c:showSerName val="0"/>
          <c:showPercent val="0"/>
          <c:showBubbleSize val="0"/>
        </c:dLbls>
        <c:axId val="1470073696"/>
        <c:axId val="1470070336"/>
      </c:scatterChart>
      <c:valAx>
        <c:axId val="1470073696"/>
        <c:scaling>
          <c:orientation val="minMax"/>
        </c:scaling>
        <c:delete val="0"/>
        <c:axPos val="b"/>
        <c:title>
          <c:tx>
            <c:rich>
              <a:bodyPr/>
              <a:lstStyle/>
              <a:p>
                <a:pPr>
                  <a:defRPr/>
                </a:pPr>
                <a:r>
                  <a:rPr lang="en-US"/>
                  <a:t>Index Squared</a:t>
                </a:r>
              </a:p>
            </c:rich>
          </c:tx>
          <c:overlay val="0"/>
        </c:title>
        <c:numFmt formatCode="General" sourceLinked="1"/>
        <c:majorTickMark val="out"/>
        <c:minorTickMark val="none"/>
        <c:tickLblPos val="nextTo"/>
        <c:crossAx val="1470070336"/>
        <c:crosses val="autoZero"/>
        <c:crossBetween val="midCat"/>
      </c:valAx>
      <c:valAx>
        <c:axId val="1470070336"/>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470073696"/>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lagged yt  Residual Plot</a:t>
            </a:r>
          </a:p>
        </c:rich>
      </c:tx>
      <c:overlay val="0"/>
    </c:title>
    <c:autoTitleDeleted val="0"/>
    <c:plotArea>
      <c:layout/>
      <c:scatterChart>
        <c:scatterStyle val="lineMarker"/>
        <c:varyColors val="0"/>
        <c:ser>
          <c:idx val="0"/>
          <c:order val="0"/>
          <c:spPr>
            <a:ln w="19050">
              <a:noFill/>
            </a:ln>
          </c:spPr>
          <c:xVal>
            <c:numRef>
              <c:f>'autocorrelation adr. attempt'!$C$2:$C$145</c:f>
              <c:numCache>
                <c:formatCode>General</c:formatCode>
                <c:ptCount val="144"/>
                <c:pt idx="0">
                  <c:v>112</c:v>
                </c:pt>
                <c:pt idx="1">
                  <c:v>112</c:v>
                </c:pt>
                <c:pt idx="2">
                  <c:v>118</c:v>
                </c:pt>
                <c:pt idx="3">
                  <c:v>132</c:v>
                </c:pt>
                <c:pt idx="4">
                  <c:v>129</c:v>
                </c:pt>
                <c:pt idx="5">
                  <c:v>121</c:v>
                </c:pt>
                <c:pt idx="6">
                  <c:v>135</c:v>
                </c:pt>
                <c:pt idx="7">
                  <c:v>148</c:v>
                </c:pt>
                <c:pt idx="8">
                  <c:v>148</c:v>
                </c:pt>
                <c:pt idx="9">
                  <c:v>136</c:v>
                </c:pt>
                <c:pt idx="10">
                  <c:v>119</c:v>
                </c:pt>
                <c:pt idx="11">
                  <c:v>104</c:v>
                </c:pt>
                <c:pt idx="12">
                  <c:v>118</c:v>
                </c:pt>
                <c:pt idx="13">
                  <c:v>115</c:v>
                </c:pt>
                <c:pt idx="14">
                  <c:v>126</c:v>
                </c:pt>
                <c:pt idx="15">
                  <c:v>141</c:v>
                </c:pt>
                <c:pt idx="16">
                  <c:v>135</c:v>
                </c:pt>
                <c:pt idx="17">
                  <c:v>125</c:v>
                </c:pt>
                <c:pt idx="18">
                  <c:v>149</c:v>
                </c:pt>
                <c:pt idx="19">
                  <c:v>170</c:v>
                </c:pt>
                <c:pt idx="20">
                  <c:v>170</c:v>
                </c:pt>
                <c:pt idx="21">
                  <c:v>158</c:v>
                </c:pt>
                <c:pt idx="22">
                  <c:v>133</c:v>
                </c:pt>
                <c:pt idx="23">
                  <c:v>114</c:v>
                </c:pt>
                <c:pt idx="24">
                  <c:v>140</c:v>
                </c:pt>
                <c:pt idx="25">
                  <c:v>145</c:v>
                </c:pt>
                <c:pt idx="26">
                  <c:v>150</c:v>
                </c:pt>
                <c:pt idx="27">
                  <c:v>178</c:v>
                </c:pt>
                <c:pt idx="28">
                  <c:v>163</c:v>
                </c:pt>
                <c:pt idx="29">
                  <c:v>172</c:v>
                </c:pt>
                <c:pt idx="30">
                  <c:v>178</c:v>
                </c:pt>
                <c:pt idx="31">
                  <c:v>199</c:v>
                </c:pt>
                <c:pt idx="32">
                  <c:v>199</c:v>
                </c:pt>
                <c:pt idx="33">
                  <c:v>184</c:v>
                </c:pt>
                <c:pt idx="34">
                  <c:v>162</c:v>
                </c:pt>
                <c:pt idx="35">
                  <c:v>146</c:v>
                </c:pt>
                <c:pt idx="36">
                  <c:v>166</c:v>
                </c:pt>
                <c:pt idx="37">
                  <c:v>171</c:v>
                </c:pt>
                <c:pt idx="38">
                  <c:v>180</c:v>
                </c:pt>
                <c:pt idx="39">
                  <c:v>193</c:v>
                </c:pt>
                <c:pt idx="40">
                  <c:v>181</c:v>
                </c:pt>
                <c:pt idx="41">
                  <c:v>183</c:v>
                </c:pt>
                <c:pt idx="42">
                  <c:v>218</c:v>
                </c:pt>
                <c:pt idx="43">
                  <c:v>230</c:v>
                </c:pt>
                <c:pt idx="44">
                  <c:v>242</c:v>
                </c:pt>
                <c:pt idx="45">
                  <c:v>209</c:v>
                </c:pt>
                <c:pt idx="46">
                  <c:v>191</c:v>
                </c:pt>
                <c:pt idx="47">
                  <c:v>172</c:v>
                </c:pt>
                <c:pt idx="48">
                  <c:v>194</c:v>
                </c:pt>
                <c:pt idx="49">
                  <c:v>196</c:v>
                </c:pt>
                <c:pt idx="50">
                  <c:v>196</c:v>
                </c:pt>
                <c:pt idx="51">
                  <c:v>236</c:v>
                </c:pt>
                <c:pt idx="52">
                  <c:v>235</c:v>
                </c:pt>
                <c:pt idx="53">
                  <c:v>229</c:v>
                </c:pt>
                <c:pt idx="54">
                  <c:v>243</c:v>
                </c:pt>
                <c:pt idx="55">
                  <c:v>264</c:v>
                </c:pt>
                <c:pt idx="56">
                  <c:v>272</c:v>
                </c:pt>
                <c:pt idx="57">
                  <c:v>237</c:v>
                </c:pt>
                <c:pt idx="58">
                  <c:v>211</c:v>
                </c:pt>
                <c:pt idx="59">
                  <c:v>180</c:v>
                </c:pt>
                <c:pt idx="60">
                  <c:v>201</c:v>
                </c:pt>
                <c:pt idx="61">
                  <c:v>204</c:v>
                </c:pt>
                <c:pt idx="62">
                  <c:v>188</c:v>
                </c:pt>
                <c:pt idx="63">
                  <c:v>235</c:v>
                </c:pt>
                <c:pt idx="64">
                  <c:v>227</c:v>
                </c:pt>
                <c:pt idx="65">
                  <c:v>234</c:v>
                </c:pt>
                <c:pt idx="66">
                  <c:v>264</c:v>
                </c:pt>
                <c:pt idx="67">
                  <c:v>302</c:v>
                </c:pt>
                <c:pt idx="68">
                  <c:v>293</c:v>
                </c:pt>
                <c:pt idx="69">
                  <c:v>259</c:v>
                </c:pt>
                <c:pt idx="70">
                  <c:v>229</c:v>
                </c:pt>
                <c:pt idx="71">
                  <c:v>203</c:v>
                </c:pt>
                <c:pt idx="72">
                  <c:v>229</c:v>
                </c:pt>
                <c:pt idx="73">
                  <c:v>242</c:v>
                </c:pt>
                <c:pt idx="74">
                  <c:v>233</c:v>
                </c:pt>
                <c:pt idx="75">
                  <c:v>267</c:v>
                </c:pt>
                <c:pt idx="76">
                  <c:v>269</c:v>
                </c:pt>
                <c:pt idx="77">
                  <c:v>270</c:v>
                </c:pt>
                <c:pt idx="78">
                  <c:v>315</c:v>
                </c:pt>
                <c:pt idx="79">
                  <c:v>364</c:v>
                </c:pt>
                <c:pt idx="80">
                  <c:v>347</c:v>
                </c:pt>
                <c:pt idx="81">
                  <c:v>312</c:v>
                </c:pt>
                <c:pt idx="82">
                  <c:v>274</c:v>
                </c:pt>
                <c:pt idx="83">
                  <c:v>237</c:v>
                </c:pt>
                <c:pt idx="84">
                  <c:v>278</c:v>
                </c:pt>
                <c:pt idx="85">
                  <c:v>284</c:v>
                </c:pt>
                <c:pt idx="86">
                  <c:v>277</c:v>
                </c:pt>
                <c:pt idx="87">
                  <c:v>317</c:v>
                </c:pt>
                <c:pt idx="88">
                  <c:v>313</c:v>
                </c:pt>
                <c:pt idx="89">
                  <c:v>318</c:v>
                </c:pt>
                <c:pt idx="90">
                  <c:v>374</c:v>
                </c:pt>
                <c:pt idx="91">
                  <c:v>413</c:v>
                </c:pt>
                <c:pt idx="92">
                  <c:v>405</c:v>
                </c:pt>
                <c:pt idx="93">
                  <c:v>355</c:v>
                </c:pt>
                <c:pt idx="94">
                  <c:v>306</c:v>
                </c:pt>
                <c:pt idx="95">
                  <c:v>271</c:v>
                </c:pt>
                <c:pt idx="96">
                  <c:v>306</c:v>
                </c:pt>
                <c:pt idx="97">
                  <c:v>315</c:v>
                </c:pt>
                <c:pt idx="98">
                  <c:v>301</c:v>
                </c:pt>
                <c:pt idx="99">
                  <c:v>356</c:v>
                </c:pt>
                <c:pt idx="100">
                  <c:v>348</c:v>
                </c:pt>
                <c:pt idx="101">
                  <c:v>355</c:v>
                </c:pt>
                <c:pt idx="102">
                  <c:v>422</c:v>
                </c:pt>
                <c:pt idx="103">
                  <c:v>465</c:v>
                </c:pt>
                <c:pt idx="104">
                  <c:v>467</c:v>
                </c:pt>
                <c:pt idx="105">
                  <c:v>404</c:v>
                </c:pt>
                <c:pt idx="106">
                  <c:v>347</c:v>
                </c:pt>
                <c:pt idx="107">
                  <c:v>305</c:v>
                </c:pt>
                <c:pt idx="108">
                  <c:v>336</c:v>
                </c:pt>
                <c:pt idx="109">
                  <c:v>340</c:v>
                </c:pt>
                <c:pt idx="110">
                  <c:v>318</c:v>
                </c:pt>
                <c:pt idx="111">
                  <c:v>362</c:v>
                </c:pt>
                <c:pt idx="112">
                  <c:v>348</c:v>
                </c:pt>
                <c:pt idx="113">
                  <c:v>363</c:v>
                </c:pt>
                <c:pt idx="114">
                  <c:v>435</c:v>
                </c:pt>
                <c:pt idx="115">
                  <c:v>491</c:v>
                </c:pt>
                <c:pt idx="116">
                  <c:v>505</c:v>
                </c:pt>
                <c:pt idx="117">
                  <c:v>404</c:v>
                </c:pt>
                <c:pt idx="118">
                  <c:v>359</c:v>
                </c:pt>
                <c:pt idx="119">
                  <c:v>310</c:v>
                </c:pt>
                <c:pt idx="120">
                  <c:v>337</c:v>
                </c:pt>
                <c:pt idx="121">
                  <c:v>360</c:v>
                </c:pt>
                <c:pt idx="122">
                  <c:v>342</c:v>
                </c:pt>
                <c:pt idx="123">
                  <c:v>406</c:v>
                </c:pt>
                <c:pt idx="124">
                  <c:v>396</c:v>
                </c:pt>
                <c:pt idx="125">
                  <c:v>420</c:v>
                </c:pt>
                <c:pt idx="126">
                  <c:v>472</c:v>
                </c:pt>
                <c:pt idx="127">
                  <c:v>548</c:v>
                </c:pt>
                <c:pt idx="128">
                  <c:v>559</c:v>
                </c:pt>
                <c:pt idx="129">
                  <c:v>463</c:v>
                </c:pt>
                <c:pt idx="130">
                  <c:v>407</c:v>
                </c:pt>
                <c:pt idx="131">
                  <c:v>362</c:v>
                </c:pt>
                <c:pt idx="132">
                  <c:v>405</c:v>
                </c:pt>
                <c:pt idx="133">
                  <c:v>417</c:v>
                </c:pt>
                <c:pt idx="134">
                  <c:v>391</c:v>
                </c:pt>
                <c:pt idx="135">
                  <c:v>419</c:v>
                </c:pt>
                <c:pt idx="136">
                  <c:v>461</c:v>
                </c:pt>
                <c:pt idx="137">
                  <c:v>472</c:v>
                </c:pt>
                <c:pt idx="138">
                  <c:v>535</c:v>
                </c:pt>
                <c:pt idx="139">
                  <c:v>622</c:v>
                </c:pt>
                <c:pt idx="140">
                  <c:v>606</c:v>
                </c:pt>
                <c:pt idx="141">
                  <c:v>508</c:v>
                </c:pt>
                <c:pt idx="142">
                  <c:v>461</c:v>
                </c:pt>
                <c:pt idx="143">
                  <c:v>390</c:v>
                </c:pt>
              </c:numCache>
            </c:numRef>
          </c:xVal>
          <c:yVal>
            <c:numRef>
              <c:f>'autocorrelation adr. attempt'!$S$40:$S$183</c:f>
              <c:numCache>
                <c:formatCode>General</c:formatCode>
                <c:ptCount val="144"/>
                <c:pt idx="0">
                  <c:v>3.4077724559307683</c:v>
                </c:pt>
                <c:pt idx="1">
                  <c:v>21.127087844501546</c:v>
                </c:pt>
                <c:pt idx="2">
                  <c:v>-9.075273673437124</c:v>
                </c:pt>
                <c:pt idx="3">
                  <c:v>6.5414991517971828</c:v>
                </c:pt>
                <c:pt idx="4">
                  <c:v>-6.0684993354396823</c:v>
                </c:pt>
                <c:pt idx="5">
                  <c:v>-22.465401945079549</c:v>
                </c:pt>
                <c:pt idx="6">
                  <c:v>-30.218109406779632</c:v>
                </c:pt>
                <c:pt idx="7">
                  <c:v>-10.450485967337045</c:v>
                </c:pt>
                <c:pt idx="8">
                  <c:v>26.235449365197525</c:v>
                </c:pt>
                <c:pt idx="9">
                  <c:v>18.70792431779779</c:v>
                </c:pt>
                <c:pt idx="10">
                  <c:v>24.015480554851052</c:v>
                </c:pt>
                <c:pt idx="11">
                  <c:v>-4.3665967846480669</c:v>
                </c:pt>
                <c:pt idx="12">
                  <c:v>-4.469788423559848</c:v>
                </c:pt>
                <c:pt idx="13">
                  <c:v>20.386287675268022</c:v>
                </c:pt>
                <c:pt idx="14">
                  <c:v>-12.47448978338312</c:v>
                </c:pt>
                <c:pt idx="15">
                  <c:v>-0.6185445733765107</c:v>
                </c:pt>
                <c:pt idx="16">
                  <c:v>-13.091782350356254</c:v>
                </c:pt>
                <c:pt idx="17">
                  <c:v>-18.07632133111025</c:v>
                </c:pt>
                <c:pt idx="18">
                  <c:v>-25.109430140378805</c:v>
                </c:pt>
                <c:pt idx="19">
                  <c:v>-11.173413885762272</c:v>
                </c:pt>
                <c:pt idx="20">
                  <c:v>25.476090912915822</c:v>
                </c:pt>
                <c:pt idx="21">
                  <c:v>9.9121353316596128</c:v>
                </c:pt>
                <c:pt idx="22">
                  <c:v>16.978437685825924</c:v>
                </c:pt>
                <c:pt idx="23">
                  <c:v>3.457518137955077</c:v>
                </c:pt>
                <c:pt idx="24">
                  <c:v>2.625130988732451</c:v>
                </c:pt>
                <c:pt idx="25">
                  <c:v>15.64959990273428</c:v>
                </c:pt>
                <c:pt idx="26">
                  <c:v>9.877439845379854E-2</c:v>
                </c:pt>
                <c:pt idx="27">
                  <c:v>-6.4988729832215881</c:v>
                </c:pt>
                <c:pt idx="28">
                  <c:v>6.5110324382828821</c:v>
                </c:pt>
                <c:pt idx="29">
                  <c:v>-30.273481622380274</c:v>
                </c:pt>
                <c:pt idx="30">
                  <c:v>-24.303873500823812</c:v>
                </c:pt>
                <c:pt idx="31">
                  <c:v>-10.404287780063783</c:v>
                </c:pt>
                <c:pt idx="32">
                  <c:v>23.208786484757837</c:v>
                </c:pt>
                <c:pt idx="33">
                  <c:v>12.781591613758678</c:v>
                </c:pt>
                <c:pt idx="34">
                  <c:v>20.638272189954904</c:v>
                </c:pt>
                <c:pt idx="35">
                  <c:v>-1.0922691358860277</c:v>
                </c:pt>
                <c:pt idx="36">
                  <c:v>2.3852956692620353</c:v>
                </c:pt>
                <c:pt idx="37">
                  <c:v>19.373334049407362</c:v>
                </c:pt>
                <c:pt idx="38">
                  <c:v>-14.111510314214399</c:v>
                </c:pt>
                <c:pt idx="39">
                  <c:v>-6.8796320091783514</c:v>
                </c:pt>
                <c:pt idx="40">
                  <c:v>-3.0793483656439662</c:v>
                </c:pt>
                <c:pt idx="41">
                  <c:v>-5.829513390565296</c:v>
                </c:pt>
                <c:pt idx="42">
                  <c:v>-29.903851162629962</c:v>
                </c:pt>
                <c:pt idx="43">
                  <c:v>2.4788777566143381</c:v>
                </c:pt>
                <c:pt idx="44">
                  <c:v>9.3627565111251272</c:v>
                </c:pt>
                <c:pt idx="45">
                  <c:v>15.938278570950985</c:v>
                </c:pt>
                <c:pt idx="46">
                  <c:v>17.860940287805931</c:v>
                </c:pt>
                <c:pt idx="47">
                  <c:v>0.26715967222207837</c:v>
                </c:pt>
                <c:pt idx="48">
                  <c:v>-0.74050021922872133</c:v>
                </c:pt>
                <c:pt idx="49">
                  <c:v>9.3842988711736552</c:v>
                </c:pt>
                <c:pt idx="50">
                  <c:v>9.3825977060361652</c:v>
                </c:pt>
                <c:pt idx="51">
                  <c:v>8.019324280193473</c:v>
                </c:pt>
                <c:pt idx="52">
                  <c:v>-4.1851905052117786</c:v>
                </c:pt>
                <c:pt idx="53">
                  <c:v>-22.17660941302006</c:v>
                </c:pt>
                <c:pt idx="54">
                  <c:v>-22.075039010146099</c:v>
                </c:pt>
                <c:pt idx="55">
                  <c:v>-0.24831435709904781</c:v>
                </c:pt>
                <c:pt idx="56">
                  <c:v>7.4967221890399571</c:v>
                </c:pt>
                <c:pt idx="57">
                  <c:v>7.4846078777517278</c:v>
                </c:pt>
                <c:pt idx="58">
                  <c:v>3.1660157117197514</c:v>
                </c:pt>
                <c:pt idx="59">
                  <c:v>-6.7714304612663057</c:v>
                </c:pt>
                <c:pt idx="60">
                  <c:v>-6.0911238052023862</c:v>
                </c:pt>
                <c:pt idx="61">
                  <c:v>-12.727152330027707</c:v>
                </c:pt>
                <c:pt idx="62">
                  <c:v>5.8250692729174034</c:v>
                </c:pt>
                <c:pt idx="63">
                  <c:v>-7.6454142563801213</c:v>
                </c:pt>
                <c:pt idx="64">
                  <c:v>-1.8155800060435467</c:v>
                </c:pt>
                <c:pt idx="65">
                  <c:v>-13.260591505533796</c:v>
                </c:pt>
                <c:pt idx="66">
                  <c:v>-7.7858049384554988</c:v>
                </c:pt>
                <c:pt idx="67">
                  <c:v>-15.310261202575248</c:v>
                </c:pt>
                <c:pt idx="68">
                  <c:v>5.7130951930176082</c:v>
                </c:pt>
                <c:pt idx="69">
                  <c:v>0.94015326650162478</c:v>
                </c:pt>
                <c:pt idx="70">
                  <c:v>4.4827188920979495</c:v>
                </c:pt>
                <c:pt idx="71">
                  <c:v>-4.1131432216005237</c:v>
                </c:pt>
                <c:pt idx="72">
                  <c:v>2.9087474937508659</c:v>
                </c:pt>
                <c:pt idx="73">
                  <c:v>-4.007682378642869</c:v>
                </c:pt>
                <c:pt idx="74">
                  <c:v>-3.562670879152563</c:v>
                </c:pt>
                <c:pt idx="75">
                  <c:v>2.3475771155188454</c:v>
                </c:pt>
                <c:pt idx="76">
                  <c:v>-5.1029899817129944</c:v>
                </c:pt>
                <c:pt idx="77">
                  <c:v>2.7619504731674169</c:v>
                </c:pt>
                <c:pt idx="78">
                  <c:v>8.3343502858213014</c:v>
                </c:pt>
                <c:pt idx="79">
                  <c:v>-15.194904407238027</c:v>
                </c:pt>
                <c:pt idx="80">
                  <c:v>10.587198105467849</c:v>
                </c:pt>
                <c:pt idx="81">
                  <c:v>-1.4977772735334156</c:v>
                </c:pt>
                <c:pt idx="82">
                  <c:v>-3.196465530824014</c:v>
                </c:pt>
                <c:pt idx="83">
                  <c:v>11.139609716704115</c:v>
                </c:pt>
                <c:pt idx="84">
                  <c:v>0.25911367763114868</c:v>
                </c:pt>
                <c:pt idx="85">
                  <c:v>0.37703284097921141</c:v>
                </c:pt>
                <c:pt idx="86">
                  <c:v>5.3368196438706264</c:v>
                </c:pt>
                <c:pt idx="87">
                  <c:v>0.86425461645842461</c:v>
                </c:pt>
                <c:pt idx="88">
                  <c:v>1.7236394735972453</c:v>
                </c:pt>
                <c:pt idx="89">
                  <c:v>17.654561069136378</c:v>
                </c:pt>
                <c:pt idx="90">
                  <c:v>5.2221624528506254</c:v>
                </c:pt>
                <c:pt idx="91">
                  <c:v>-2.0995519603532102</c:v>
                </c:pt>
                <c:pt idx="92">
                  <c:v>2.1265462861553601</c:v>
                </c:pt>
                <c:pt idx="93">
                  <c:v>-10.128903406134441</c:v>
                </c:pt>
                <c:pt idx="94">
                  <c:v>-1.8956543021984658</c:v>
                </c:pt>
                <c:pt idx="95">
                  <c:v>4.9551962487307719</c:v>
                </c:pt>
                <c:pt idx="96">
                  <c:v>1.3846521640284664</c:v>
                </c:pt>
                <c:pt idx="97">
                  <c:v>-7.7070504505934991</c:v>
                </c:pt>
                <c:pt idx="98">
                  <c:v>17.28708538803977</c:v>
                </c:pt>
                <c:pt idx="99">
                  <c:v>-2.0878663937969009</c:v>
                </c:pt>
                <c:pt idx="100">
                  <c:v>3.6326762549703062</c:v>
                </c:pt>
                <c:pt idx="101">
                  <c:v>29.078373153910491</c:v>
                </c:pt>
                <c:pt idx="102">
                  <c:v>12.641176108685158</c:v>
                </c:pt>
                <c:pt idx="103">
                  <c:v>12.385442836139987</c:v>
                </c:pt>
                <c:pt idx="104">
                  <c:v>-3.6688602649198288</c:v>
                </c:pt>
                <c:pt idx="105">
                  <c:v>-14.543578433240612</c:v>
                </c:pt>
                <c:pt idx="106">
                  <c:v>-7.5515832121915878</c:v>
                </c:pt>
                <c:pt idx="107">
                  <c:v>0.33361637447950443</c:v>
                </c:pt>
                <c:pt idx="108">
                  <c:v>-5.3757699185945285</c:v>
                </c:pt>
                <c:pt idx="109">
                  <c:v>-18.88191766021697</c:v>
                </c:pt>
                <c:pt idx="110">
                  <c:v>0.87096429552929067</c:v>
                </c:pt>
                <c:pt idx="111">
                  <c:v>-16.57205012508075</c:v>
                </c:pt>
                <c:pt idx="112">
                  <c:v>1.4584444780571175</c:v>
                </c:pt>
                <c:pt idx="113">
                  <c:v>26.072534192171247</c:v>
                </c:pt>
                <c:pt idx="114">
                  <c:v>18.976921206233442</c:v>
                </c:pt>
                <c:pt idx="115">
                  <c:v>21.267595342006246</c:v>
                </c:pt>
                <c:pt idx="116">
                  <c:v>-41.515903269364401</c:v>
                </c:pt>
                <c:pt idx="117">
                  <c:v>-12.899962879436316</c:v>
                </c:pt>
                <c:pt idx="118">
                  <c:v>-21.637163168698123</c:v>
                </c:pt>
                <c:pt idx="119">
                  <c:v>-12.71761454628512</c:v>
                </c:pt>
                <c:pt idx="120">
                  <c:v>3.4341569522691202</c:v>
                </c:pt>
                <c:pt idx="121">
                  <c:v>-19.871965869262567</c:v>
                </c:pt>
                <c:pt idx="122">
                  <c:v>16.946897227142472</c:v>
                </c:pt>
                <c:pt idx="123">
                  <c:v>-11.020489354747838</c:v>
                </c:pt>
                <c:pt idx="124">
                  <c:v>13.075986389048694</c:v>
                </c:pt>
                <c:pt idx="125">
                  <c:v>11.134071836965632</c:v>
                </c:pt>
                <c:pt idx="126">
                  <c:v>38.489969944595146</c:v>
                </c:pt>
                <c:pt idx="127">
                  <c:v>23.256271919087453</c:v>
                </c:pt>
                <c:pt idx="128">
                  <c:v>-32.390465982026001</c:v>
                </c:pt>
                <c:pt idx="129">
                  <c:v>-18.432941532810332</c:v>
                </c:pt>
                <c:pt idx="130">
                  <c:v>-15.238204460845509</c:v>
                </c:pt>
                <c:pt idx="131">
                  <c:v>6.7473253022261588</c:v>
                </c:pt>
                <c:pt idx="132">
                  <c:v>0.2723129649848488</c:v>
                </c:pt>
                <c:pt idx="133">
                  <c:v>-23.101872495320151</c:v>
                </c:pt>
                <c:pt idx="134">
                  <c:v>-16.524263281802121</c:v>
                </c:pt>
                <c:pt idx="135">
                  <c:v>33.550214531813992</c:v>
                </c:pt>
                <c:pt idx="136">
                  <c:v>6.9416115104519349</c:v>
                </c:pt>
                <c:pt idx="137">
                  <c:v>25.380428482337948</c:v>
                </c:pt>
                <c:pt idx="138">
                  <c:v>55.731528161027882</c:v>
                </c:pt>
                <c:pt idx="139">
                  <c:v>5.4930317065806094</c:v>
                </c:pt>
                <c:pt idx="140">
                  <c:v>-32.631415531367111</c:v>
                </c:pt>
                <c:pt idx="141">
                  <c:v>-8.2615274532656713</c:v>
                </c:pt>
                <c:pt idx="142">
                  <c:v>-37.622794647498097</c:v>
                </c:pt>
                <c:pt idx="143">
                  <c:v>2.1606286973682245</c:v>
                </c:pt>
              </c:numCache>
            </c:numRef>
          </c:yVal>
          <c:smooth val="0"/>
          <c:extLst>
            <c:ext xmlns:c16="http://schemas.microsoft.com/office/drawing/2014/chart" uri="{C3380CC4-5D6E-409C-BE32-E72D297353CC}">
              <c16:uniqueId val="{00000001-EE5E-4533-89F1-F1B099BD14E9}"/>
            </c:ext>
          </c:extLst>
        </c:ser>
        <c:dLbls>
          <c:showLegendKey val="0"/>
          <c:showVal val="0"/>
          <c:showCatName val="0"/>
          <c:showSerName val="0"/>
          <c:showPercent val="0"/>
          <c:showBubbleSize val="0"/>
        </c:dLbls>
        <c:axId val="1087963312"/>
        <c:axId val="1470070816"/>
      </c:scatterChart>
      <c:valAx>
        <c:axId val="1087963312"/>
        <c:scaling>
          <c:orientation val="minMax"/>
        </c:scaling>
        <c:delete val="0"/>
        <c:axPos val="b"/>
        <c:title>
          <c:tx>
            <c:rich>
              <a:bodyPr/>
              <a:lstStyle/>
              <a:p>
                <a:pPr>
                  <a:defRPr/>
                </a:pPr>
                <a:r>
                  <a:rPr lang="en-US"/>
                  <a:t>lagged yt</a:t>
                </a:r>
              </a:p>
            </c:rich>
          </c:tx>
          <c:overlay val="0"/>
        </c:title>
        <c:numFmt formatCode="General" sourceLinked="1"/>
        <c:majorTickMark val="out"/>
        <c:minorTickMark val="none"/>
        <c:tickLblPos val="nextTo"/>
        <c:crossAx val="1470070816"/>
        <c:crosses val="autoZero"/>
        <c:crossBetween val="midCat"/>
      </c:valAx>
      <c:valAx>
        <c:axId val="1470070816"/>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087963312"/>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Index Line Fit  Plot</a:t>
            </a:r>
          </a:p>
        </c:rich>
      </c:tx>
      <c:overlay val="0"/>
    </c:title>
    <c:autoTitleDeleted val="0"/>
    <c:plotArea>
      <c:layout/>
      <c:scatterChart>
        <c:scatterStyle val="lineMarker"/>
        <c:varyColors val="0"/>
        <c:ser>
          <c:idx val="0"/>
          <c:order val="0"/>
          <c:tx>
            <c:v>Passengers(thousands)</c:v>
          </c:tx>
          <c:spPr>
            <a:ln w="19050">
              <a:noFill/>
            </a:ln>
          </c:spPr>
          <c:xVal>
            <c:numRef>
              <c:f>'autocorrelation adr. attempt'!$A$2:$A$145</c:f>
              <c:numCache>
                <c:formatCode>General</c:formatCode>
                <c:ptCount val="14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numCache>
            </c:numRef>
          </c:xVal>
          <c:yVal>
            <c:numRef>
              <c:f>'autocorrelation adr. attempt'!$O$2:$O$145</c:f>
              <c:numCache>
                <c:formatCode>General</c:formatCode>
                <c:ptCount val="144"/>
                <c:pt idx="0">
                  <c:v>112</c:v>
                </c:pt>
                <c:pt idx="1">
                  <c:v>118</c:v>
                </c:pt>
                <c:pt idx="2">
                  <c:v>132</c:v>
                </c:pt>
                <c:pt idx="3">
                  <c:v>129</c:v>
                </c:pt>
                <c:pt idx="4">
                  <c:v>121</c:v>
                </c:pt>
                <c:pt idx="5">
                  <c:v>135</c:v>
                </c:pt>
                <c:pt idx="6">
                  <c:v>148</c:v>
                </c:pt>
                <c:pt idx="7">
                  <c:v>148</c:v>
                </c:pt>
                <c:pt idx="8">
                  <c:v>136</c:v>
                </c:pt>
                <c:pt idx="9">
                  <c:v>119</c:v>
                </c:pt>
                <c:pt idx="10">
                  <c:v>104</c:v>
                </c:pt>
                <c:pt idx="11">
                  <c:v>118</c:v>
                </c:pt>
                <c:pt idx="12">
                  <c:v>115</c:v>
                </c:pt>
                <c:pt idx="13">
                  <c:v>126</c:v>
                </c:pt>
                <c:pt idx="14">
                  <c:v>141</c:v>
                </c:pt>
                <c:pt idx="15">
                  <c:v>135</c:v>
                </c:pt>
                <c:pt idx="16">
                  <c:v>125</c:v>
                </c:pt>
                <c:pt idx="17">
                  <c:v>149</c:v>
                </c:pt>
                <c:pt idx="18">
                  <c:v>170</c:v>
                </c:pt>
                <c:pt idx="19">
                  <c:v>170</c:v>
                </c:pt>
                <c:pt idx="20">
                  <c:v>158</c:v>
                </c:pt>
                <c:pt idx="21">
                  <c:v>133</c:v>
                </c:pt>
                <c:pt idx="22">
                  <c:v>114</c:v>
                </c:pt>
                <c:pt idx="23">
                  <c:v>140</c:v>
                </c:pt>
                <c:pt idx="24">
                  <c:v>145</c:v>
                </c:pt>
                <c:pt idx="25">
                  <c:v>150</c:v>
                </c:pt>
                <c:pt idx="26">
                  <c:v>178</c:v>
                </c:pt>
                <c:pt idx="27">
                  <c:v>163</c:v>
                </c:pt>
                <c:pt idx="28">
                  <c:v>172</c:v>
                </c:pt>
                <c:pt idx="29">
                  <c:v>178</c:v>
                </c:pt>
                <c:pt idx="30">
                  <c:v>199</c:v>
                </c:pt>
                <c:pt idx="31">
                  <c:v>199</c:v>
                </c:pt>
                <c:pt idx="32">
                  <c:v>184</c:v>
                </c:pt>
                <c:pt idx="33">
                  <c:v>162</c:v>
                </c:pt>
                <c:pt idx="34">
                  <c:v>146</c:v>
                </c:pt>
                <c:pt idx="35">
                  <c:v>166</c:v>
                </c:pt>
                <c:pt idx="36">
                  <c:v>171</c:v>
                </c:pt>
                <c:pt idx="37">
                  <c:v>180</c:v>
                </c:pt>
                <c:pt idx="38">
                  <c:v>193</c:v>
                </c:pt>
                <c:pt idx="39">
                  <c:v>181</c:v>
                </c:pt>
                <c:pt idx="40">
                  <c:v>183</c:v>
                </c:pt>
                <c:pt idx="41">
                  <c:v>218</c:v>
                </c:pt>
                <c:pt idx="42">
                  <c:v>230</c:v>
                </c:pt>
                <c:pt idx="43">
                  <c:v>242</c:v>
                </c:pt>
                <c:pt idx="44">
                  <c:v>209</c:v>
                </c:pt>
                <c:pt idx="45">
                  <c:v>191</c:v>
                </c:pt>
                <c:pt idx="46">
                  <c:v>172</c:v>
                </c:pt>
                <c:pt idx="47">
                  <c:v>194</c:v>
                </c:pt>
                <c:pt idx="48">
                  <c:v>196</c:v>
                </c:pt>
                <c:pt idx="49">
                  <c:v>196</c:v>
                </c:pt>
                <c:pt idx="50">
                  <c:v>236</c:v>
                </c:pt>
                <c:pt idx="51">
                  <c:v>235</c:v>
                </c:pt>
                <c:pt idx="52">
                  <c:v>229</c:v>
                </c:pt>
                <c:pt idx="53">
                  <c:v>243</c:v>
                </c:pt>
                <c:pt idx="54">
                  <c:v>264</c:v>
                </c:pt>
                <c:pt idx="55">
                  <c:v>272</c:v>
                </c:pt>
                <c:pt idx="56">
                  <c:v>237</c:v>
                </c:pt>
                <c:pt idx="57">
                  <c:v>211</c:v>
                </c:pt>
                <c:pt idx="58">
                  <c:v>180</c:v>
                </c:pt>
                <c:pt idx="59">
                  <c:v>201</c:v>
                </c:pt>
                <c:pt idx="60">
                  <c:v>204</c:v>
                </c:pt>
                <c:pt idx="61">
                  <c:v>188</c:v>
                </c:pt>
                <c:pt idx="62">
                  <c:v>235</c:v>
                </c:pt>
                <c:pt idx="63">
                  <c:v>227</c:v>
                </c:pt>
                <c:pt idx="64">
                  <c:v>234</c:v>
                </c:pt>
                <c:pt idx="65">
                  <c:v>264</c:v>
                </c:pt>
                <c:pt idx="66">
                  <c:v>302</c:v>
                </c:pt>
                <c:pt idx="67">
                  <c:v>293</c:v>
                </c:pt>
                <c:pt idx="68">
                  <c:v>259</c:v>
                </c:pt>
                <c:pt idx="69">
                  <c:v>229</c:v>
                </c:pt>
                <c:pt idx="70">
                  <c:v>203</c:v>
                </c:pt>
                <c:pt idx="71">
                  <c:v>229</c:v>
                </c:pt>
                <c:pt idx="72">
                  <c:v>242</c:v>
                </c:pt>
                <c:pt idx="73">
                  <c:v>233</c:v>
                </c:pt>
                <c:pt idx="74">
                  <c:v>267</c:v>
                </c:pt>
                <c:pt idx="75">
                  <c:v>269</c:v>
                </c:pt>
                <c:pt idx="76">
                  <c:v>270</c:v>
                </c:pt>
                <c:pt idx="77">
                  <c:v>315</c:v>
                </c:pt>
                <c:pt idx="78">
                  <c:v>364</c:v>
                </c:pt>
                <c:pt idx="79">
                  <c:v>347</c:v>
                </c:pt>
                <c:pt idx="80">
                  <c:v>312</c:v>
                </c:pt>
                <c:pt idx="81">
                  <c:v>274</c:v>
                </c:pt>
                <c:pt idx="82">
                  <c:v>237</c:v>
                </c:pt>
                <c:pt idx="83">
                  <c:v>278</c:v>
                </c:pt>
                <c:pt idx="84">
                  <c:v>284</c:v>
                </c:pt>
                <c:pt idx="85">
                  <c:v>277</c:v>
                </c:pt>
                <c:pt idx="86">
                  <c:v>317</c:v>
                </c:pt>
                <c:pt idx="87">
                  <c:v>313</c:v>
                </c:pt>
                <c:pt idx="88">
                  <c:v>318</c:v>
                </c:pt>
                <c:pt idx="89">
                  <c:v>374</c:v>
                </c:pt>
                <c:pt idx="90">
                  <c:v>413</c:v>
                </c:pt>
                <c:pt idx="91">
                  <c:v>405</c:v>
                </c:pt>
                <c:pt idx="92">
                  <c:v>355</c:v>
                </c:pt>
                <c:pt idx="93">
                  <c:v>306</c:v>
                </c:pt>
                <c:pt idx="94">
                  <c:v>271</c:v>
                </c:pt>
                <c:pt idx="95">
                  <c:v>306</c:v>
                </c:pt>
                <c:pt idx="96">
                  <c:v>315</c:v>
                </c:pt>
                <c:pt idx="97">
                  <c:v>301</c:v>
                </c:pt>
                <c:pt idx="98">
                  <c:v>356</c:v>
                </c:pt>
                <c:pt idx="99">
                  <c:v>348</c:v>
                </c:pt>
                <c:pt idx="100">
                  <c:v>355</c:v>
                </c:pt>
                <c:pt idx="101">
                  <c:v>422</c:v>
                </c:pt>
                <c:pt idx="102">
                  <c:v>465</c:v>
                </c:pt>
                <c:pt idx="103">
                  <c:v>467</c:v>
                </c:pt>
                <c:pt idx="104">
                  <c:v>404</c:v>
                </c:pt>
                <c:pt idx="105">
                  <c:v>347</c:v>
                </c:pt>
                <c:pt idx="106">
                  <c:v>305</c:v>
                </c:pt>
                <c:pt idx="107">
                  <c:v>336</c:v>
                </c:pt>
                <c:pt idx="108">
                  <c:v>340</c:v>
                </c:pt>
                <c:pt idx="109">
                  <c:v>318</c:v>
                </c:pt>
                <c:pt idx="110">
                  <c:v>362</c:v>
                </c:pt>
                <c:pt idx="111">
                  <c:v>348</c:v>
                </c:pt>
                <c:pt idx="112">
                  <c:v>363</c:v>
                </c:pt>
                <c:pt idx="113">
                  <c:v>435</c:v>
                </c:pt>
                <c:pt idx="114">
                  <c:v>491</c:v>
                </c:pt>
                <c:pt idx="115">
                  <c:v>505</c:v>
                </c:pt>
                <c:pt idx="116">
                  <c:v>404</c:v>
                </c:pt>
                <c:pt idx="117">
                  <c:v>359</c:v>
                </c:pt>
                <c:pt idx="118">
                  <c:v>310</c:v>
                </c:pt>
                <c:pt idx="119">
                  <c:v>337</c:v>
                </c:pt>
                <c:pt idx="120">
                  <c:v>360</c:v>
                </c:pt>
                <c:pt idx="121">
                  <c:v>342</c:v>
                </c:pt>
                <c:pt idx="122">
                  <c:v>406</c:v>
                </c:pt>
                <c:pt idx="123">
                  <c:v>396</c:v>
                </c:pt>
                <c:pt idx="124">
                  <c:v>420</c:v>
                </c:pt>
                <c:pt idx="125">
                  <c:v>472</c:v>
                </c:pt>
                <c:pt idx="126">
                  <c:v>548</c:v>
                </c:pt>
                <c:pt idx="127">
                  <c:v>559</c:v>
                </c:pt>
                <c:pt idx="128">
                  <c:v>463</c:v>
                </c:pt>
                <c:pt idx="129">
                  <c:v>407</c:v>
                </c:pt>
                <c:pt idx="130">
                  <c:v>362</c:v>
                </c:pt>
                <c:pt idx="131">
                  <c:v>405</c:v>
                </c:pt>
                <c:pt idx="132">
                  <c:v>417</c:v>
                </c:pt>
                <c:pt idx="133">
                  <c:v>391</c:v>
                </c:pt>
                <c:pt idx="134">
                  <c:v>419</c:v>
                </c:pt>
                <c:pt idx="135">
                  <c:v>461</c:v>
                </c:pt>
                <c:pt idx="136">
                  <c:v>472</c:v>
                </c:pt>
                <c:pt idx="137">
                  <c:v>535</c:v>
                </c:pt>
                <c:pt idx="138">
                  <c:v>622</c:v>
                </c:pt>
                <c:pt idx="139">
                  <c:v>606</c:v>
                </c:pt>
                <c:pt idx="140">
                  <c:v>508</c:v>
                </c:pt>
                <c:pt idx="141">
                  <c:v>461</c:v>
                </c:pt>
                <c:pt idx="142">
                  <c:v>390</c:v>
                </c:pt>
                <c:pt idx="143">
                  <c:v>432</c:v>
                </c:pt>
              </c:numCache>
            </c:numRef>
          </c:yVal>
          <c:smooth val="0"/>
          <c:extLst>
            <c:ext xmlns:c16="http://schemas.microsoft.com/office/drawing/2014/chart" uri="{C3380CC4-5D6E-409C-BE32-E72D297353CC}">
              <c16:uniqueId val="{00000001-2DE4-400F-A55E-1518DE0FC5AA}"/>
            </c:ext>
          </c:extLst>
        </c:ser>
        <c:ser>
          <c:idx val="1"/>
          <c:order val="1"/>
          <c:tx>
            <c:v>Predicted Passengers(thousands)</c:v>
          </c:tx>
          <c:spPr>
            <a:ln w="19050">
              <a:noFill/>
            </a:ln>
          </c:spPr>
          <c:xVal>
            <c:numRef>
              <c:f>'autocorrelation adr. attempt'!$A$2:$A$145</c:f>
              <c:numCache>
                <c:formatCode>General</c:formatCode>
                <c:ptCount val="14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numCache>
            </c:numRef>
          </c:xVal>
          <c:yVal>
            <c:numRef>
              <c:f>'autocorrelation adr. attempt'!$R$40:$R$183</c:f>
              <c:numCache>
                <c:formatCode>General</c:formatCode>
                <c:ptCount val="144"/>
                <c:pt idx="0">
                  <c:v>108.59222754406923</c:v>
                </c:pt>
                <c:pt idx="1">
                  <c:v>96.872912155498454</c:v>
                </c:pt>
                <c:pt idx="2">
                  <c:v>141.07527367343712</c:v>
                </c:pt>
                <c:pt idx="3">
                  <c:v>122.45850084820282</c:v>
                </c:pt>
                <c:pt idx="4">
                  <c:v>127.06849933543968</c:v>
                </c:pt>
                <c:pt idx="5">
                  <c:v>157.46540194507955</c:v>
                </c:pt>
                <c:pt idx="6">
                  <c:v>178.21810940677963</c:v>
                </c:pt>
                <c:pt idx="7">
                  <c:v>158.45048596733704</c:v>
                </c:pt>
                <c:pt idx="8">
                  <c:v>109.76455063480248</c:v>
                </c:pt>
                <c:pt idx="9">
                  <c:v>100.29207568220221</c:v>
                </c:pt>
                <c:pt idx="10">
                  <c:v>79.984519445148948</c:v>
                </c:pt>
                <c:pt idx="11">
                  <c:v>122.36659678464807</c:v>
                </c:pt>
                <c:pt idx="12">
                  <c:v>119.46978842355985</c:v>
                </c:pt>
                <c:pt idx="13">
                  <c:v>105.61371232473198</c:v>
                </c:pt>
                <c:pt idx="14">
                  <c:v>153.47448978338312</c:v>
                </c:pt>
                <c:pt idx="15">
                  <c:v>135.61854457337651</c:v>
                </c:pt>
                <c:pt idx="16">
                  <c:v>138.09178235035625</c:v>
                </c:pt>
                <c:pt idx="17">
                  <c:v>167.07632133111025</c:v>
                </c:pt>
                <c:pt idx="18">
                  <c:v>195.10943014037881</c:v>
                </c:pt>
                <c:pt idx="19">
                  <c:v>181.17341388576227</c:v>
                </c:pt>
                <c:pt idx="20">
                  <c:v>132.52390908708418</c:v>
                </c:pt>
                <c:pt idx="21">
                  <c:v>123.08786466834039</c:v>
                </c:pt>
                <c:pt idx="22">
                  <c:v>97.021562314174076</c:v>
                </c:pt>
                <c:pt idx="23">
                  <c:v>136.54248186204492</c:v>
                </c:pt>
                <c:pt idx="24">
                  <c:v>142.37486901126755</c:v>
                </c:pt>
                <c:pt idx="25">
                  <c:v>134.35040009726572</c:v>
                </c:pt>
                <c:pt idx="26">
                  <c:v>177.9012256015462</c:v>
                </c:pt>
                <c:pt idx="27">
                  <c:v>169.49887298322159</c:v>
                </c:pt>
                <c:pt idx="28">
                  <c:v>165.48896756171712</c:v>
                </c:pt>
                <c:pt idx="29">
                  <c:v>208.27348162238027</c:v>
                </c:pt>
                <c:pt idx="30">
                  <c:v>223.30387350082381</c:v>
                </c:pt>
                <c:pt idx="31">
                  <c:v>209.40428778006378</c:v>
                </c:pt>
                <c:pt idx="32">
                  <c:v>160.79121351524216</c:v>
                </c:pt>
                <c:pt idx="33">
                  <c:v>149.21840838624132</c:v>
                </c:pt>
                <c:pt idx="34">
                  <c:v>125.3617278100451</c:v>
                </c:pt>
                <c:pt idx="35">
                  <c:v>167.09226913588603</c:v>
                </c:pt>
                <c:pt idx="36">
                  <c:v>168.61470433073796</c:v>
                </c:pt>
                <c:pt idx="37">
                  <c:v>160.62666595059264</c:v>
                </c:pt>
                <c:pt idx="38">
                  <c:v>207.1115103142144</c:v>
                </c:pt>
                <c:pt idx="39">
                  <c:v>187.87963200917835</c:v>
                </c:pt>
                <c:pt idx="40">
                  <c:v>186.07934836564397</c:v>
                </c:pt>
                <c:pt idx="41">
                  <c:v>223.8295133905653</c:v>
                </c:pt>
                <c:pt idx="42">
                  <c:v>259.90385116262996</c:v>
                </c:pt>
                <c:pt idx="43">
                  <c:v>239.52112224338566</c:v>
                </c:pt>
                <c:pt idx="44">
                  <c:v>199.63724348887487</c:v>
                </c:pt>
                <c:pt idx="45">
                  <c:v>175.06172142904902</c:v>
                </c:pt>
                <c:pt idx="46">
                  <c:v>154.13905971219407</c:v>
                </c:pt>
                <c:pt idx="47">
                  <c:v>193.73284032777792</c:v>
                </c:pt>
                <c:pt idx="48">
                  <c:v>196.74050021922872</c:v>
                </c:pt>
                <c:pt idx="49">
                  <c:v>186.61570112882634</c:v>
                </c:pt>
                <c:pt idx="50">
                  <c:v>226.61740229396383</c:v>
                </c:pt>
                <c:pt idx="51">
                  <c:v>226.98067571980653</c:v>
                </c:pt>
                <c:pt idx="52">
                  <c:v>233.18519050521178</c:v>
                </c:pt>
                <c:pt idx="53">
                  <c:v>265.17660941302006</c:v>
                </c:pt>
                <c:pt idx="54">
                  <c:v>286.0750390101461</c:v>
                </c:pt>
                <c:pt idx="55">
                  <c:v>272.24831435709905</c:v>
                </c:pt>
                <c:pt idx="56">
                  <c:v>229.50327781096004</c:v>
                </c:pt>
                <c:pt idx="57">
                  <c:v>203.51539212224827</c:v>
                </c:pt>
                <c:pt idx="58">
                  <c:v>176.83398428828025</c:v>
                </c:pt>
                <c:pt idx="59">
                  <c:v>207.77143046126631</c:v>
                </c:pt>
                <c:pt idx="60">
                  <c:v>210.09112380520239</c:v>
                </c:pt>
                <c:pt idx="61">
                  <c:v>200.72715233002771</c:v>
                </c:pt>
                <c:pt idx="62">
                  <c:v>229.1749307270826</c:v>
                </c:pt>
                <c:pt idx="63">
                  <c:v>234.64541425638012</c:v>
                </c:pt>
                <c:pt idx="64">
                  <c:v>235.81558000604355</c:v>
                </c:pt>
                <c:pt idx="65">
                  <c:v>277.2605915055338</c:v>
                </c:pt>
                <c:pt idx="66">
                  <c:v>309.7858049384555</c:v>
                </c:pt>
                <c:pt idx="67">
                  <c:v>308.31026120257525</c:v>
                </c:pt>
                <c:pt idx="68">
                  <c:v>253.28690480698239</c:v>
                </c:pt>
                <c:pt idx="69">
                  <c:v>228.05984673349838</c:v>
                </c:pt>
                <c:pt idx="70">
                  <c:v>198.51728110790205</c:v>
                </c:pt>
                <c:pt idx="71">
                  <c:v>233.11314322160052</c:v>
                </c:pt>
                <c:pt idx="72">
                  <c:v>239.09125250624913</c:v>
                </c:pt>
                <c:pt idx="73">
                  <c:v>237.00768237864287</c:v>
                </c:pt>
                <c:pt idx="74">
                  <c:v>270.56267087915256</c:v>
                </c:pt>
                <c:pt idx="75">
                  <c:v>266.65242288448115</c:v>
                </c:pt>
                <c:pt idx="76">
                  <c:v>275.10298998171299</c:v>
                </c:pt>
                <c:pt idx="77">
                  <c:v>312.23804952683258</c:v>
                </c:pt>
                <c:pt idx="78">
                  <c:v>355.6656497141787</c:v>
                </c:pt>
                <c:pt idx="79">
                  <c:v>362.19490440723803</c:v>
                </c:pt>
                <c:pt idx="80">
                  <c:v>301.41280189453215</c:v>
                </c:pt>
                <c:pt idx="81">
                  <c:v>275.49777727353342</c:v>
                </c:pt>
                <c:pt idx="82">
                  <c:v>240.19646553082401</c:v>
                </c:pt>
                <c:pt idx="83">
                  <c:v>266.86039028329589</c:v>
                </c:pt>
                <c:pt idx="84">
                  <c:v>283.74088632236885</c:v>
                </c:pt>
                <c:pt idx="85">
                  <c:v>276.62296715902079</c:v>
                </c:pt>
                <c:pt idx="86">
                  <c:v>311.66318035612937</c:v>
                </c:pt>
                <c:pt idx="87">
                  <c:v>312.13574538354158</c:v>
                </c:pt>
                <c:pt idx="88">
                  <c:v>316.27636052640275</c:v>
                </c:pt>
                <c:pt idx="89">
                  <c:v>356.34543893086362</c:v>
                </c:pt>
                <c:pt idx="90">
                  <c:v>407.77783754714937</c:v>
                </c:pt>
                <c:pt idx="91">
                  <c:v>407.09955196035321</c:v>
                </c:pt>
                <c:pt idx="92">
                  <c:v>352.87345371384464</c:v>
                </c:pt>
                <c:pt idx="93">
                  <c:v>316.12890340613444</c:v>
                </c:pt>
                <c:pt idx="94">
                  <c:v>272.89565430219847</c:v>
                </c:pt>
                <c:pt idx="95">
                  <c:v>301.04480375126923</c:v>
                </c:pt>
                <c:pt idx="96">
                  <c:v>313.61534783597153</c:v>
                </c:pt>
                <c:pt idx="97">
                  <c:v>308.7070504505935</c:v>
                </c:pt>
                <c:pt idx="98">
                  <c:v>338.71291461196023</c:v>
                </c:pt>
                <c:pt idx="99">
                  <c:v>350.0878663937969</c:v>
                </c:pt>
                <c:pt idx="100">
                  <c:v>351.36732374502969</c:v>
                </c:pt>
                <c:pt idx="101">
                  <c:v>392.92162684608951</c:v>
                </c:pt>
                <c:pt idx="102">
                  <c:v>452.35882389131484</c:v>
                </c:pt>
                <c:pt idx="103">
                  <c:v>454.61455716386001</c:v>
                </c:pt>
                <c:pt idx="104">
                  <c:v>407.66886026491983</c:v>
                </c:pt>
                <c:pt idx="105">
                  <c:v>361.54357843324061</c:v>
                </c:pt>
                <c:pt idx="106">
                  <c:v>312.55158321219159</c:v>
                </c:pt>
                <c:pt idx="107">
                  <c:v>335.6663836255205</c:v>
                </c:pt>
                <c:pt idx="108">
                  <c:v>345.37576991859453</c:v>
                </c:pt>
                <c:pt idx="109">
                  <c:v>336.88191766021697</c:v>
                </c:pt>
                <c:pt idx="110">
                  <c:v>361.12903570447071</c:v>
                </c:pt>
                <c:pt idx="111">
                  <c:v>364.57205012508075</c:v>
                </c:pt>
                <c:pt idx="112">
                  <c:v>361.54155552194288</c:v>
                </c:pt>
                <c:pt idx="113">
                  <c:v>408.92746580782875</c:v>
                </c:pt>
                <c:pt idx="114">
                  <c:v>472.02307879376656</c:v>
                </c:pt>
                <c:pt idx="115">
                  <c:v>483.73240465799375</c:v>
                </c:pt>
                <c:pt idx="116">
                  <c:v>445.5159032693644</c:v>
                </c:pt>
                <c:pt idx="117">
                  <c:v>371.89996287943632</c:v>
                </c:pt>
                <c:pt idx="118">
                  <c:v>331.63716316869812</c:v>
                </c:pt>
                <c:pt idx="119">
                  <c:v>349.71761454628512</c:v>
                </c:pt>
                <c:pt idx="120">
                  <c:v>356.56584304773088</c:v>
                </c:pt>
                <c:pt idx="121">
                  <c:v>361.87196586926257</c:v>
                </c:pt>
                <c:pt idx="122">
                  <c:v>389.05310277285753</c:v>
                </c:pt>
                <c:pt idx="123">
                  <c:v>407.02048935474784</c:v>
                </c:pt>
                <c:pt idx="124">
                  <c:v>406.92401361095131</c:v>
                </c:pt>
                <c:pt idx="125">
                  <c:v>460.86592816303437</c:v>
                </c:pt>
                <c:pt idx="126">
                  <c:v>509.51003005540485</c:v>
                </c:pt>
                <c:pt idx="127">
                  <c:v>535.74372808091255</c:v>
                </c:pt>
                <c:pt idx="128">
                  <c:v>495.390465982026</c:v>
                </c:pt>
                <c:pt idx="129">
                  <c:v>425.43294153281033</c:v>
                </c:pt>
                <c:pt idx="130">
                  <c:v>377.23820446084551</c:v>
                </c:pt>
                <c:pt idx="131">
                  <c:v>398.25267469777384</c:v>
                </c:pt>
                <c:pt idx="132">
                  <c:v>416.72768703501515</c:v>
                </c:pt>
                <c:pt idx="133">
                  <c:v>414.10187249532015</c:v>
                </c:pt>
                <c:pt idx="134">
                  <c:v>435.52426328180212</c:v>
                </c:pt>
                <c:pt idx="135">
                  <c:v>427.44978546818601</c:v>
                </c:pt>
                <c:pt idx="136">
                  <c:v>465.05838848954807</c:v>
                </c:pt>
                <c:pt idx="137">
                  <c:v>509.61957151766205</c:v>
                </c:pt>
                <c:pt idx="138">
                  <c:v>566.26847183897212</c:v>
                </c:pt>
                <c:pt idx="139">
                  <c:v>600.50696829341939</c:v>
                </c:pt>
                <c:pt idx="140">
                  <c:v>540.63141553136711</c:v>
                </c:pt>
                <c:pt idx="141">
                  <c:v>469.26152745326567</c:v>
                </c:pt>
                <c:pt idx="142">
                  <c:v>427.6227946474981</c:v>
                </c:pt>
                <c:pt idx="143">
                  <c:v>429.83937130263178</c:v>
                </c:pt>
              </c:numCache>
            </c:numRef>
          </c:yVal>
          <c:smooth val="0"/>
          <c:extLst>
            <c:ext xmlns:c16="http://schemas.microsoft.com/office/drawing/2014/chart" uri="{C3380CC4-5D6E-409C-BE32-E72D297353CC}">
              <c16:uniqueId val="{00000002-2DE4-400F-A55E-1518DE0FC5AA}"/>
            </c:ext>
          </c:extLst>
        </c:ser>
        <c:dLbls>
          <c:showLegendKey val="0"/>
          <c:showVal val="0"/>
          <c:showCatName val="0"/>
          <c:showSerName val="0"/>
          <c:showPercent val="0"/>
          <c:showBubbleSize val="0"/>
        </c:dLbls>
        <c:axId val="78300576"/>
        <c:axId val="78298176"/>
      </c:scatterChart>
      <c:valAx>
        <c:axId val="78300576"/>
        <c:scaling>
          <c:orientation val="minMax"/>
        </c:scaling>
        <c:delete val="0"/>
        <c:axPos val="b"/>
        <c:title>
          <c:tx>
            <c:rich>
              <a:bodyPr/>
              <a:lstStyle/>
              <a:p>
                <a:pPr>
                  <a:defRPr/>
                </a:pPr>
                <a:r>
                  <a:rPr lang="en-US"/>
                  <a:t>Index</a:t>
                </a:r>
              </a:p>
            </c:rich>
          </c:tx>
          <c:overlay val="0"/>
        </c:title>
        <c:numFmt formatCode="General" sourceLinked="1"/>
        <c:majorTickMark val="out"/>
        <c:minorTickMark val="none"/>
        <c:tickLblPos val="nextTo"/>
        <c:crossAx val="78298176"/>
        <c:crosses val="autoZero"/>
        <c:crossBetween val="midCat"/>
      </c:valAx>
      <c:valAx>
        <c:axId val="78298176"/>
        <c:scaling>
          <c:orientation val="minMax"/>
        </c:scaling>
        <c:delete val="0"/>
        <c:axPos val="l"/>
        <c:title>
          <c:tx>
            <c:rich>
              <a:bodyPr/>
              <a:lstStyle/>
              <a:p>
                <a:pPr>
                  <a:defRPr/>
                </a:pPr>
                <a:r>
                  <a:rPr lang="en-US"/>
                  <a:t>Passengers(thousands)</a:t>
                </a:r>
              </a:p>
            </c:rich>
          </c:tx>
          <c:overlay val="0"/>
        </c:title>
        <c:numFmt formatCode="General" sourceLinked="1"/>
        <c:majorTickMark val="out"/>
        <c:minorTickMark val="none"/>
        <c:tickLblPos val="nextTo"/>
        <c:crossAx val="78300576"/>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Index Squared Line Fit  Plot</a:t>
            </a:r>
          </a:p>
        </c:rich>
      </c:tx>
      <c:overlay val="0"/>
    </c:title>
    <c:autoTitleDeleted val="0"/>
    <c:plotArea>
      <c:layout/>
      <c:scatterChart>
        <c:scatterStyle val="lineMarker"/>
        <c:varyColors val="0"/>
        <c:ser>
          <c:idx val="0"/>
          <c:order val="0"/>
          <c:tx>
            <c:v>Passengers(thousands)</c:v>
          </c:tx>
          <c:spPr>
            <a:ln w="19050">
              <a:noFill/>
            </a:ln>
          </c:spPr>
          <c:xVal>
            <c:numRef>
              <c:f>'autocorrelation adr. attempt'!$B$2:$B$145</c:f>
              <c:numCache>
                <c:formatCode>General</c:formatCode>
                <c:ptCount val="144"/>
                <c:pt idx="0">
                  <c:v>1</c:v>
                </c:pt>
                <c:pt idx="1">
                  <c:v>4</c:v>
                </c:pt>
                <c:pt idx="2">
                  <c:v>9</c:v>
                </c:pt>
                <c:pt idx="3">
                  <c:v>16</c:v>
                </c:pt>
                <c:pt idx="4">
                  <c:v>25</c:v>
                </c:pt>
                <c:pt idx="5">
                  <c:v>36</c:v>
                </c:pt>
                <c:pt idx="6">
                  <c:v>49</c:v>
                </c:pt>
                <c:pt idx="7">
                  <c:v>64</c:v>
                </c:pt>
                <c:pt idx="8">
                  <c:v>81</c:v>
                </c:pt>
                <c:pt idx="9">
                  <c:v>100</c:v>
                </c:pt>
                <c:pt idx="10">
                  <c:v>121</c:v>
                </c:pt>
                <c:pt idx="11">
                  <c:v>144</c:v>
                </c:pt>
                <c:pt idx="12">
                  <c:v>169</c:v>
                </c:pt>
                <c:pt idx="13">
                  <c:v>196</c:v>
                </c:pt>
                <c:pt idx="14">
                  <c:v>225</c:v>
                </c:pt>
                <c:pt idx="15">
                  <c:v>256</c:v>
                </c:pt>
                <c:pt idx="16">
                  <c:v>289</c:v>
                </c:pt>
                <c:pt idx="17">
                  <c:v>324</c:v>
                </c:pt>
                <c:pt idx="18">
                  <c:v>361</c:v>
                </c:pt>
                <c:pt idx="19">
                  <c:v>400</c:v>
                </c:pt>
                <c:pt idx="20">
                  <c:v>441</c:v>
                </c:pt>
                <c:pt idx="21">
                  <c:v>484</c:v>
                </c:pt>
                <c:pt idx="22">
                  <c:v>529</c:v>
                </c:pt>
                <c:pt idx="23">
                  <c:v>576</c:v>
                </c:pt>
                <c:pt idx="24">
                  <c:v>625</c:v>
                </c:pt>
                <c:pt idx="25">
                  <c:v>676</c:v>
                </c:pt>
                <c:pt idx="26">
                  <c:v>729</c:v>
                </c:pt>
                <c:pt idx="27">
                  <c:v>784</c:v>
                </c:pt>
                <c:pt idx="28">
                  <c:v>841</c:v>
                </c:pt>
                <c:pt idx="29">
                  <c:v>900</c:v>
                </c:pt>
                <c:pt idx="30">
                  <c:v>961</c:v>
                </c:pt>
                <c:pt idx="31">
                  <c:v>1024</c:v>
                </c:pt>
                <c:pt idx="32">
                  <c:v>1089</c:v>
                </c:pt>
                <c:pt idx="33">
                  <c:v>1156</c:v>
                </c:pt>
                <c:pt idx="34">
                  <c:v>1225</c:v>
                </c:pt>
                <c:pt idx="35">
                  <c:v>1296</c:v>
                </c:pt>
                <c:pt idx="36">
                  <c:v>1369</c:v>
                </c:pt>
                <c:pt idx="37">
                  <c:v>1444</c:v>
                </c:pt>
                <c:pt idx="38">
                  <c:v>1521</c:v>
                </c:pt>
                <c:pt idx="39">
                  <c:v>1600</c:v>
                </c:pt>
                <c:pt idx="40">
                  <c:v>1681</c:v>
                </c:pt>
                <c:pt idx="41">
                  <c:v>1764</c:v>
                </c:pt>
                <c:pt idx="42">
                  <c:v>1849</c:v>
                </c:pt>
                <c:pt idx="43">
                  <c:v>1936</c:v>
                </c:pt>
                <c:pt idx="44">
                  <c:v>2025</c:v>
                </c:pt>
                <c:pt idx="45">
                  <c:v>2116</c:v>
                </c:pt>
                <c:pt idx="46">
                  <c:v>2209</c:v>
                </c:pt>
                <c:pt idx="47">
                  <c:v>2304</c:v>
                </c:pt>
                <c:pt idx="48">
                  <c:v>2401</c:v>
                </c:pt>
                <c:pt idx="49">
                  <c:v>2500</c:v>
                </c:pt>
                <c:pt idx="50">
                  <c:v>2601</c:v>
                </c:pt>
                <c:pt idx="51">
                  <c:v>2704</c:v>
                </c:pt>
                <c:pt idx="52">
                  <c:v>2809</c:v>
                </c:pt>
                <c:pt idx="53">
                  <c:v>2916</c:v>
                </c:pt>
                <c:pt idx="54">
                  <c:v>3025</c:v>
                </c:pt>
                <c:pt idx="55">
                  <c:v>3136</c:v>
                </c:pt>
                <c:pt idx="56">
                  <c:v>3249</c:v>
                </c:pt>
                <c:pt idx="57">
                  <c:v>3364</c:v>
                </c:pt>
                <c:pt idx="58">
                  <c:v>3481</c:v>
                </c:pt>
                <c:pt idx="59">
                  <c:v>3600</c:v>
                </c:pt>
                <c:pt idx="60">
                  <c:v>3721</c:v>
                </c:pt>
                <c:pt idx="61">
                  <c:v>3844</c:v>
                </c:pt>
                <c:pt idx="62">
                  <c:v>3969</c:v>
                </c:pt>
                <c:pt idx="63">
                  <c:v>4096</c:v>
                </c:pt>
                <c:pt idx="64">
                  <c:v>4225</c:v>
                </c:pt>
                <c:pt idx="65">
                  <c:v>4356</c:v>
                </c:pt>
                <c:pt idx="66">
                  <c:v>4489</c:v>
                </c:pt>
                <c:pt idx="67">
                  <c:v>4624</c:v>
                </c:pt>
                <c:pt idx="68">
                  <c:v>4761</c:v>
                </c:pt>
                <c:pt idx="69">
                  <c:v>4900</c:v>
                </c:pt>
                <c:pt idx="70">
                  <c:v>5041</c:v>
                </c:pt>
                <c:pt idx="71">
                  <c:v>5184</c:v>
                </c:pt>
                <c:pt idx="72">
                  <c:v>5329</c:v>
                </c:pt>
                <c:pt idx="73">
                  <c:v>5476</c:v>
                </c:pt>
                <c:pt idx="74">
                  <c:v>5625</c:v>
                </c:pt>
                <c:pt idx="75">
                  <c:v>5776</c:v>
                </c:pt>
                <c:pt idx="76">
                  <c:v>5929</c:v>
                </c:pt>
                <c:pt idx="77">
                  <c:v>6084</c:v>
                </c:pt>
                <c:pt idx="78">
                  <c:v>6241</c:v>
                </c:pt>
                <c:pt idx="79">
                  <c:v>6400</c:v>
                </c:pt>
                <c:pt idx="80">
                  <c:v>6561</c:v>
                </c:pt>
                <c:pt idx="81">
                  <c:v>6724</c:v>
                </c:pt>
                <c:pt idx="82">
                  <c:v>6889</c:v>
                </c:pt>
                <c:pt idx="83">
                  <c:v>7056</c:v>
                </c:pt>
                <c:pt idx="84">
                  <c:v>7225</c:v>
                </c:pt>
                <c:pt idx="85">
                  <c:v>7396</c:v>
                </c:pt>
                <c:pt idx="86">
                  <c:v>7569</c:v>
                </c:pt>
                <c:pt idx="87">
                  <c:v>7744</c:v>
                </c:pt>
                <c:pt idx="88">
                  <c:v>7921</c:v>
                </c:pt>
                <c:pt idx="89">
                  <c:v>8100</c:v>
                </c:pt>
                <c:pt idx="90">
                  <c:v>8281</c:v>
                </c:pt>
                <c:pt idx="91">
                  <c:v>8464</c:v>
                </c:pt>
                <c:pt idx="92">
                  <c:v>8649</c:v>
                </c:pt>
                <c:pt idx="93">
                  <c:v>8836</c:v>
                </c:pt>
                <c:pt idx="94">
                  <c:v>9025</c:v>
                </c:pt>
                <c:pt idx="95">
                  <c:v>9216</c:v>
                </c:pt>
                <c:pt idx="96">
                  <c:v>9409</c:v>
                </c:pt>
                <c:pt idx="97">
                  <c:v>9604</c:v>
                </c:pt>
                <c:pt idx="98">
                  <c:v>9801</c:v>
                </c:pt>
                <c:pt idx="99">
                  <c:v>10000</c:v>
                </c:pt>
                <c:pt idx="100">
                  <c:v>10201</c:v>
                </c:pt>
                <c:pt idx="101">
                  <c:v>10404</c:v>
                </c:pt>
                <c:pt idx="102">
                  <c:v>10609</c:v>
                </c:pt>
                <c:pt idx="103">
                  <c:v>10816</c:v>
                </c:pt>
                <c:pt idx="104">
                  <c:v>11025</c:v>
                </c:pt>
                <c:pt idx="105">
                  <c:v>11236</c:v>
                </c:pt>
                <c:pt idx="106">
                  <c:v>11449</c:v>
                </c:pt>
                <c:pt idx="107">
                  <c:v>11664</c:v>
                </c:pt>
                <c:pt idx="108">
                  <c:v>11881</c:v>
                </c:pt>
                <c:pt idx="109">
                  <c:v>12100</c:v>
                </c:pt>
                <c:pt idx="110">
                  <c:v>12321</c:v>
                </c:pt>
                <c:pt idx="111">
                  <c:v>12544</c:v>
                </c:pt>
                <c:pt idx="112">
                  <c:v>12769</c:v>
                </c:pt>
                <c:pt idx="113">
                  <c:v>12996</c:v>
                </c:pt>
                <c:pt idx="114">
                  <c:v>13225</c:v>
                </c:pt>
                <c:pt idx="115">
                  <c:v>13456</c:v>
                </c:pt>
                <c:pt idx="116">
                  <c:v>13689</c:v>
                </c:pt>
                <c:pt idx="117">
                  <c:v>13924</c:v>
                </c:pt>
                <c:pt idx="118">
                  <c:v>14161</c:v>
                </c:pt>
                <c:pt idx="119">
                  <c:v>14400</c:v>
                </c:pt>
                <c:pt idx="120">
                  <c:v>14641</c:v>
                </c:pt>
                <c:pt idx="121">
                  <c:v>14884</c:v>
                </c:pt>
                <c:pt idx="122">
                  <c:v>15129</c:v>
                </c:pt>
                <c:pt idx="123">
                  <c:v>15376</c:v>
                </c:pt>
                <c:pt idx="124">
                  <c:v>15625</c:v>
                </c:pt>
                <c:pt idx="125">
                  <c:v>15876</c:v>
                </c:pt>
                <c:pt idx="126">
                  <c:v>16129</c:v>
                </c:pt>
                <c:pt idx="127">
                  <c:v>16384</c:v>
                </c:pt>
                <c:pt idx="128">
                  <c:v>16641</c:v>
                </c:pt>
                <c:pt idx="129">
                  <c:v>16900</c:v>
                </c:pt>
                <c:pt idx="130">
                  <c:v>17161</c:v>
                </c:pt>
                <c:pt idx="131">
                  <c:v>17424</c:v>
                </c:pt>
                <c:pt idx="132">
                  <c:v>17689</c:v>
                </c:pt>
                <c:pt idx="133">
                  <c:v>17956</c:v>
                </c:pt>
                <c:pt idx="134">
                  <c:v>18225</c:v>
                </c:pt>
                <c:pt idx="135">
                  <c:v>18496</c:v>
                </c:pt>
                <c:pt idx="136">
                  <c:v>18769</c:v>
                </c:pt>
                <c:pt idx="137">
                  <c:v>19044</c:v>
                </c:pt>
                <c:pt idx="138">
                  <c:v>19321</c:v>
                </c:pt>
                <c:pt idx="139">
                  <c:v>19600</c:v>
                </c:pt>
                <c:pt idx="140">
                  <c:v>19881</c:v>
                </c:pt>
                <c:pt idx="141">
                  <c:v>20164</c:v>
                </c:pt>
                <c:pt idx="142">
                  <c:v>20449</c:v>
                </c:pt>
                <c:pt idx="143">
                  <c:v>20736</c:v>
                </c:pt>
              </c:numCache>
            </c:numRef>
          </c:xVal>
          <c:yVal>
            <c:numRef>
              <c:f>'autocorrelation adr. attempt'!$O$2:$O$145</c:f>
              <c:numCache>
                <c:formatCode>General</c:formatCode>
                <c:ptCount val="144"/>
                <c:pt idx="0">
                  <c:v>112</c:v>
                </c:pt>
                <c:pt idx="1">
                  <c:v>118</c:v>
                </c:pt>
                <c:pt idx="2">
                  <c:v>132</c:v>
                </c:pt>
                <c:pt idx="3">
                  <c:v>129</c:v>
                </c:pt>
                <c:pt idx="4">
                  <c:v>121</c:v>
                </c:pt>
                <c:pt idx="5">
                  <c:v>135</c:v>
                </c:pt>
                <c:pt idx="6">
                  <c:v>148</c:v>
                </c:pt>
                <c:pt idx="7">
                  <c:v>148</c:v>
                </c:pt>
                <c:pt idx="8">
                  <c:v>136</c:v>
                </c:pt>
                <c:pt idx="9">
                  <c:v>119</c:v>
                </c:pt>
                <c:pt idx="10">
                  <c:v>104</c:v>
                </c:pt>
                <c:pt idx="11">
                  <c:v>118</c:v>
                </c:pt>
                <c:pt idx="12">
                  <c:v>115</c:v>
                </c:pt>
                <c:pt idx="13">
                  <c:v>126</c:v>
                </c:pt>
                <c:pt idx="14">
                  <c:v>141</c:v>
                </c:pt>
                <c:pt idx="15">
                  <c:v>135</c:v>
                </c:pt>
                <c:pt idx="16">
                  <c:v>125</c:v>
                </c:pt>
                <c:pt idx="17">
                  <c:v>149</c:v>
                </c:pt>
                <c:pt idx="18">
                  <c:v>170</c:v>
                </c:pt>
                <c:pt idx="19">
                  <c:v>170</c:v>
                </c:pt>
                <c:pt idx="20">
                  <c:v>158</c:v>
                </c:pt>
                <c:pt idx="21">
                  <c:v>133</c:v>
                </c:pt>
                <c:pt idx="22">
                  <c:v>114</c:v>
                </c:pt>
                <c:pt idx="23">
                  <c:v>140</c:v>
                </c:pt>
                <c:pt idx="24">
                  <c:v>145</c:v>
                </c:pt>
                <c:pt idx="25">
                  <c:v>150</c:v>
                </c:pt>
                <c:pt idx="26">
                  <c:v>178</c:v>
                </c:pt>
                <c:pt idx="27">
                  <c:v>163</c:v>
                </c:pt>
                <c:pt idx="28">
                  <c:v>172</c:v>
                </c:pt>
                <c:pt idx="29">
                  <c:v>178</c:v>
                </c:pt>
                <c:pt idx="30">
                  <c:v>199</c:v>
                </c:pt>
                <c:pt idx="31">
                  <c:v>199</c:v>
                </c:pt>
                <c:pt idx="32">
                  <c:v>184</c:v>
                </c:pt>
                <c:pt idx="33">
                  <c:v>162</c:v>
                </c:pt>
                <c:pt idx="34">
                  <c:v>146</c:v>
                </c:pt>
                <c:pt idx="35">
                  <c:v>166</c:v>
                </c:pt>
                <c:pt idx="36">
                  <c:v>171</c:v>
                </c:pt>
                <c:pt idx="37">
                  <c:v>180</c:v>
                </c:pt>
                <c:pt idx="38">
                  <c:v>193</c:v>
                </c:pt>
                <c:pt idx="39">
                  <c:v>181</c:v>
                </c:pt>
                <c:pt idx="40">
                  <c:v>183</c:v>
                </c:pt>
                <c:pt idx="41">
                  <c:v>218</c:v>
                </c:pt>
                <c:pt idx="42">
                  <c:v>230</c:v>
                </c:pt>
                <c:pt idx="43">
                  <c:v>242</c:v>
                </c:pt>
                <c:pt idx="44">
                  <c:v>209</c:v>
                </c:pt>
                <c:pt idx="45">
                  <c:v>191</c:v>
                </c:pt>
                <c:pt idx="46">
                  <c:v>172</c:v>
                </c:pt>
                <c:pt idx="47">
                  <c:v>194</c:v>
                </c:pt>
                <c:pt idx="48">
                  <c:v>196</c:v>
                </c:pt>
                <c:pt idx="49">
                  <c:v>196</c:v>
                </c:pt>
                <c:pt idx="50">
                  <c:v>236</c:v>
                </c:pt>
                <c:pt idx="51">
                  <c:v>235</c:v>
                </c:pt>
                <c:pt idx="52">
                  <c:v>229</c:v>
                </c:pt>
                <c:pt idx="53">
                  <c:v>243</c:v>
                </c:pt>
                <c:pt idx="54">
                  <c:v>264</c:v>
                </c:pt>
                <c:pt idx="55">
                  <c:v>272</c:v>
                </c:pt>
                <c:pt idx="56">
                  <c:v>237</c:v>
                </c:pt>
                <c:pt idx="57">
                  <c:v>211</c:v>
                </c:pt>
                <c:pt idx="58">
                  <c:v>180</c:v>
                </c:pt>
                <c:pt idx="59">
                  <c:v>201</c:v>
                </c:pt>
                <c:pt idx="60">
                  <c:v>204</c:v>
                </c:pt>
                <c:pt idx="61">
                  <c:v>188</c:v>
                </c:pt>
                <c:pt idx="62">
                  <c:v>235</c:v>
                </c:pt>
                <c:pt idx="63">
                  <c:v>227</c:v>
                </c:pt>
                <c:pt idx="64">
                  <c:v>234</c:v>
                </c:pt>
                <c:pt idx="65">
                  <c:v>264</c:v>
                </c:pt>
                <c:pt idx="66">
                  <c:v>302</c:v>
                </c:pt>
                <c:pt idx="67">
                  <c:v>293</c:v>
                </c:pt>
                <c:pt idx="68">
                  <c:v>259</c:v>
                </c:pt>
                <c:pt idx="69">
                  <c:v>229</c:v>
                </c:pt>
                <c:pt idx="70">
                  <c:v>203</c:v>
                </c:pt>
                <c:pt idx="71">
                  <c:v>229</c:v>
                </c:pt>
                <c:pt idx="72">
                  <c:v>242</c:v>
                </c:pt>
                <c:pt idx="73">
                  <c:v>233</c:v>
                </c:pt>
                <c:pt idx="74">
                  <c:v>267</c:v>
                </c:pt>
                <c:pt idx="75">
                  <c:v>269</c:v>
                </c:pt>
                <c:pt idx="76">
                  <c:v>270</c:v>
                </c:pt>
                <c:pt idx="77">
                  <c:v>315</c:v>
                </c:pt>
                <c:pt idx="78">
                  <c:v>364</c:v>
                </c:pt>
                <c:pt idx="79">
                  <c:v>347</c:v>
                </c:pt>
                <c:pt idx="80">
                  <c:v>312</c:v>
                </c:pt>
                <c:pt idx="81">
                  <c:v>274</c:v>
                </c:pt>
                <c:pt idx="82">
                  <c:v>237</c:v>
                </c:pt>
                <c:pt idx="83">
                  <c:v>278</c:v>
                </c:pt>
                <c:pt idx="84">
                  <c:v>284</c:v>
                </c:pt>
                <c:pt idx="85">
                  <c:v>277</c:v>
                </c:pt>
                <c:pt idx="86">
                  <c:v>317</c:v>
                </c:pt>
                <c:pt idx="87">
                  <c:v>313</c:v>
                </c:pt>
                <c:pt idx="88">
                  <c:v>318</c:v>
                </c:pt>
                <c:pt idx="89">
                  <c:v>374</c:v>
                </c:pt>
                <c:pt idx="90">
                  <c:v>413</c:v>
                </c:pt>
                <c:pt idx="91">
                  <c:v>405</c:v>
                </c:pt>
                <c:pt idx="92">
                  <c:v>355</c:v>
                </c:pt>
                <c:pt idx="93">
                  <c:v>306</c:v>
                </c:pt>
                <c:pt idx="94">
                  <c:v>271</c:v>
                </c:pt>
                <c:pt idx="95">
                  <c:v>306</c:v>
                </c:pt>
                <c:pt idx="96">
                  <c:v>315</c:v>
                </c:pt>
                <c:pt idx="97">
                  <c:v>301</c:v>
                </c:pt>
                <c:pt idx="98">
                  <c:v>356</c:v>
                </c:pt>
                <c:pt idx="99">
                  <c:v>348</c:v>
                </c:pt>
                <c:pt idx="100">
                  <c:v>355</c:v>
                </c:pt>
                <c:pt idx="101">
                  <c:v>422</c:v>
                </c:pt>
                <c:pt idx="102">
                  <c:v>465</c:v>
                </c:pt>
                <c:pt idx="103">
                  <c:v>467</c:v>
                </c:pt>
                <c:pt idx="104">
                  <c:v>404</c:v>
                </c:pt>
                <c:pt idx="105">
                  <c:v>347</c:v>
                </c:pt>
                <c:pt idx="106">
                  <c:v>305</c:v>
                </c:pt>
                <c:pt idx="107">
                  <c:v>336</c:v>
                </c:pt>
                <c:pt idx="108">
                  <c:v>340</c:v>
                </c:pt>
                <c:pt idx="109">
                  <c:v>318</c:v>
                </c:pt>
                <c:pt idx="110">
                  <c:v>362</c:v>
                </c:pt>
                <c:pt idx="111">
                  <c:v>348</c:v>
                </c:pt>
                <c:pt idx="112">
                  <c:v>363</c:v>
                </c:pt>
                <c:pt idx="113">
                  <c:v>435</c:v>
                </c:pt>
                <c:pt idx="114">
                  <c:v>491</c:v>
                </c:pt>
                <c:pt idx="115">
                  <c:v>505</c:v>
                </c:pt>
                <c:pt idx="116">
                  <c:v>404</c:v>
                </c:pt>
                <c:pt idx="117">
                  <c:v>359</c:v>
                </c:pt>
                <c:pt idx="118">
                  <c:v>310</c:v>
                </c:pt>
                <c:pt idx="119">
                  <c:v>337</c:v>
                </c:pt>
                <c:pt idx="120">
                  <c:v>360</c:v>
                </c:pt>
                <c:pt idx="121">
                  <c:v>342</c:v>
                </c:pt>
                <c:pt idx="122">
                  <c:v>406</c:v>
                </c:pt>
                <c:pt idx="123">
                  <c:v>396</c:v>
                </c:pt>
                <c:pt idx="124">
                  <c:v>420</c:v>
                </c:pt>
                <c:pt idx="125">
                  <c:v>472</c:v>
                </c:pt>
                <c:pt idx="126">
                  <c:v>548</c:v>
                </c:pt>
                <c:pt idx="127">
                  <c:v>559</c:v>
                </c:pt>
                <c:pt idx="128">
                  <c:v>463</c:v>
                </c:pt>
                <c:pt idx="129">
                  <c:v>407</c:v>
                </c:pt>
                <c:pt idx="130">
                  <c:v>362</c:v>
                </c:pt>
                <c:pt idx="131">
                  <c:v>405</c:v>
                </c:pt>
                <c:pt idx="132">
                  <c:v>417</c:v>
                </c:pt>
                <c:pt idx="133">
                  <c:v>391</c:v>
                </c:pt>
                <c:pt idx="134">
                  <c:v>419</c:v>
                </c:pt>
                <c:pt idx="135">
                  <c:v>461</c:v>
                </c:pt>
                <c:pt idx="136">
                  <c:v>472</c:v>
                </c:pt>
                <c:pt idx="137">
                  <c:v>535</c:v>
                </c:pt>
                <c:pt idx="138">
                  <c:v>622</c:v>
                </c:pt>
                <c:pt idx="139">
                  <c:v>606</c:v>
                </c:pt>
                <c:pt idx="140">
                  <c:v>508</c:v>
                </c:pt>
                <c:pt idx="141">
                  <c:v>461</c:v>
                </c:pt>
                <c:pt idx="142">
                  <c:v>390</c:v>
                </c:pt>
                <c:pt idx="143">
                  <c:v>432</c:v>
                </c:pt>
              </c:numCache>
            </c:numRef>
          </c:yVal>
          <c:smooth val="0"/>
          <c:extLst>
            <c:ext xmlns:c16="http://schemas.microsoft.com/office/drawing/2014/chart" uri="{C3380CC4-5D6E-409C-BE32-E72D297353CC}">
              <c16:uniqueId val="{00000001-014D-4F77-B87C-9DCA754806BD}"/>
            </c:ext>
          </c:extLst>
        </c:ser>
        <c:ser>
          <c:idx val="1"/>
          <c:order val="1"/>
          <c:tx>
            <c:v>Predicted Passengers(thousands)</c:v>
          </c:tx>
          <c:spPr>
            <a:ln w="19050">
              <a:noFill/>
            </a:ln>
          </c:spPr>
          <c:xVal>
            <c:numRef>
              <c:f>'autocorrelation adr. attempt'!$B$2:$B$145</c:f>
              <c:numCache>
                <c:formatCode>General</c:formatCode>
                <c:ptCount val="144"/>
                <c:pt idx="0">
                  <c:v>1</c:v>
                </c:pt>
                <c:pt idx="1">
                  <c:v>4</c:v>
                </c:pt>
                <c:pt idx="2">
                  <c:v>9</c:v>
                </c:pt>
                <c:pt idx="3">
                  <c:v>16</c:v>
                </c:pt>
                <c:pt idx="4">
                  <c:v>25</c:v>
                </c:pt>
                <c:pt idx="5">
                  <c:v>36</c:v>
                </c:pt>
                <c:pt idx="6">
                  <c:v>49</c:v>
                </c:pt>
                <c:pt idx="7">
                  <c:v>64</c:v>
                </c:pt>
                <c:pt idx="8">
                  <c:v>81</c:v>
                </c:pt>
                <c:pt idx="9">
                  <c:v>100</c:v>
                </c:pt>
                <c:pt idx="10">
                  <c:v>121</c:v>
                </c:pt>
                <c:pt idx="11">
                  <c:v>144</c:v>
                </c:pt>
                <c:pt idx="12">
                  <c:v>169</c:v>
                </c:pt>
                <c:pt idx="13">
                  <c:v>196</c:v>
                </c:pt>
                <c:pt idx="14">
                  <c:v>225</c:v>
                </c:pt>
                <c:pt idx="15">
                  <c:v>256</c:v>
                </c:pt>
                <c:pt idx="16">
                  <c:v>289</c:v>
                </c:pt>
                <c:pt idx="17">
                  <c:v>324</c:v>
                </c:pt>
                <c:pt idx="18">
                  <c:v>361</c:v>
                </c:pt>
                <c:pt idx="19">
                  <c:v>400</c:v>
                </c:pt>
                <c:pt idx="20">
                  <c:v>441</c:v>
                </c:pt>
                <c:pt idx="21">
                  <c:v>484</c:v>
                </c:pt>
                <c:pt idx="22">
                  <c:v>529</c:v>
                </c:pt>
                <c:pt idx="23">
                  <c:v>576</c:v>
                </c:pt>
                <c:pt idx="24">
                  <c:v>625</c:v>
                </c:pt>
                <c:pt idx="25">
                  <c:v>676</c:v>
                </c:pt>
                <c:pt idx="26">
                  <c:v>729</c:v>
                </c:pt>
                <c:pt idx="27">
                  <c:v>784</c:v>
                </c:pt>
                <c:pt idx="28">
                  <c:v>841</c:v>
                </c:pt>
                <c:pt idx="29">
                  <c:v>900</c:v>
                </c:pt>
                <c:pt idx="30">
                  <c:v>961</c:v>
                </c:pt>
                <c:pt idx="31">
                  <c:v>1024</c:v>
                </c:pt>
                <c:pt idx="32">
                  <c:v>1089</c:v>
                </c:pt>
                <c:pt idx="33">
                  <c:v>1156</c:v>
                </c:pt>
                <c:pt idx="34">
                  <c:v>1225</c:v>
                </c:pt>
                <c:pt idx="35">
                  <c:v>1296</c:v>
                </c:pt>
                <c:pt idx="36">
                  <c:v>1369</c:v>
                </c:pt>
                <c:pt idx="37">
                  <c:v>1444</c:v>
                </c:pt>
                <c:pt idx="38">
                  <c:v>1521</c:v>
                </c:pt>
                <c:pt idx="39">
                  <c:v>1600</c:v>
                </c:pt>
                <c:pt idx="40">
                  <c:v>1681</c:v>
                </c:pt>
                <c:pt idx="41">
                  <c:v>1764</c:v>
                </c:pt>
                <c:pt idx="42">
                  <c:v>1849</c:v>
                </c:pt>
                <c:pt idx="43">
                  <c:v>1936</c:v>
                </c:pt>
                <c:pt idx="44">
                  <c:v>2025</c:v>
                </c:pt>
                <c:pt idx="45">
                  <c:v>2116</c:v>
                </c:pt>
                <c:pt idx="46">
                  <c:v>2209</c:v>
                </c:pt>
                <c:pt idx="47">
                  <c:v>2304</c:v>
                </c:pt>
                <c:pt idx="48">
                  <c:v>2401</c:v>
                </c:pt>
                <c:pt idx="49">
                  <c:v>2500</c:v>
                </c:pt>
                <c:pt idx="50">
                  <c:v>2601</c:v>
                </c:pt>
                <c:pt idx="51">
                  <c:v>2704</c:v>
                </c:pt>
                <c:pt idx="52">
                  <c:v>2809</c:v>
                </c:pt>
                <c:pt idx="53">
                  <c:v>2916</c:v>
                </c:pt>
                <c:pt idx="54">
                  <c:v>3025</c:v>
                </c:pt>
                <c:pt idx="55">
                  <c:v>3136</c:v>
                </c:pt>
                <c:pt idx="56">
                  <c:v>3249</c:v>
                </c:pt>
                <c:pt idx="57">
                  <c:v>3364</c:v>
                </c:pt>
                <c:pt idx="58">
                  <c:v>3481</c:v>
                </c:pt>
                <c:pt idx="59">
                  <c:v>3600</c:v>
                </c:pt>
                <c:pt idx="60">
                  <c:v>3721</c:v>
                </c:pt>
                <c:pt idx="61">
                  <c:v>3844</c:v>
                </c:pt>
                <c:pt idx="62">
                  <c:v>3969</c:v>
                </c:pt>
                <c:pt idx="63">
                  <c:v>4096</c:v>
                </c:pt>
                <c:pt idx="64">
                  <c:v>4225</c:v>
                </c:pt>
                <c:pt idx="65">
                  <c:v>4356</c:v>
                </c:pt>
                <c:pt idx="66">
                  <c:v>4489</c:v>
                </c:pt>
                <c:pt idx="67">
                  <c:v>4624</c:v>
                </c:pt>
                <c:pt idx="68">
                  <c:v>4761</c:v>
                </c:pt>
                <c:pt idx="69">
                  <c:v>4900</c:v>
                </c:pt>
                <c:pt idx="70">
                  <c:v>5041</c:v>
                </c:pt>
                <c:pt idx="71">
                  <c:v>5184</c:v>
                </c:pt>
                <c:pt idx="72">
                  <c:v>5329</c:v>
                </c:pt>
                <c:pt idx="73">
                  <c:v>5476</c:v>
                </c:pt>
                <c:pt idx="74">
                  <c:v>5625</c:v>
                </c:pt>
                <c:pt idx="75">
                  <c:v>5776</c:v>
                </c:pt>
                <c:pt idx="76">
                  <c:v>5929</c:v>
                </c:pt>
                <c:pt idx="77">
                  <c:v>6084</c:v>
                </c:pt>
                <c:pt idx="78">
                  <c:v>6241</c:v>
                </c:pt>
                <c:pt idx="79">
                  <c:v>6400</c:v>
                </c:pt>
                <c:pt idx="80">
                  <c:v>6561</c:v>
                </c:pt>
                <c:pt idx="81">
                  <c:v>6724</c:v>
                </c:pt>
                <c:pt idx="82">
                  <c:v>6889</c:v>
                </c:pt>
                <c:pt idx="83">
                  <c:v>7056</c:v>
                </c:pt>
                <c:pt idx="84">
                  <c:v>7225</c:v>
                </c:pt>
                <c:pt idx="85">
                  <c:v>7396</c:v>
                </c:pt>
                <c:pt idx="86">
                  <c:v>7569</c:v>
                </c:pt>
                <c:pt idx="87">
                  <c:v>7744</c:v>
                </c:pt>
                <c:pt idx="88">
                  <c:v>7921</c:v>
                </c:pt>
                <c:pt idx="89">
                  <c:v>8100</c:v>
                </c:pt>
                <c:pt idx="90">
                  <c:v>8281</c:v>
                </c:pt>
                <c:pt idx="91">
                  <c:v>8464</c:v>
                </c:pt>
                <c:pt idx="92">
                  <c:v>8649</c:v>
                </c:pt>
                <c:pt idx="93">
                  <c:v>8836</c:v>
                </c:pt>
                <c:pt idx="94">
                  <c:v>9025</c:v>
                </c:pt>
                <c:pt idx="95">
                  <c:v>9216</c:v>
                </c:pt>
                <c:pt idx="96">
                  <c:v>9409</c:v>
                </c:pt>
                <c:pt idx="97">
                  <c:v>9604</c:v>
                </c:pt>
                <c:pt idx="98">
                  <c:v>9801</c:v>
                </c:pt>
                <c:pt idx="99">
                  <c:v>10000</c:v>
                </c:pt>
                <c:pt idx="100">
                  <c:v>10201</c:v>
                </c:pt>
                <c:pt idx="101">
                  <c:v>10404</c:v>
                </c:pt>
                <c:pt idx="102">
                  <c:v>10609</c:v>
                </c:pt>
                <c:pt idx="103">
                  <c:v>10816</c:v>
                </c:pt>
                <c:pt idx="104">
                  <c:v>11025</c:v>
                </c:pt>
                <c:pt idx="105">
                  <c:v>11236</c:v>
                </c:pt>
                <c:pt idx="106">
                  <c:v>11449</c:v>
                </c:pt>
                <c:pt idx="107">
                  <c:v>11664</c:v>
                </c:pt>
                <c:pt idx="108">
                  <c:v>11881</c:v>
                </c:pt>
                <c:pt idx="109">
                  <c:v>12100</c:v>
                </c:pt>
                <c:pt idx="110">
                  <c:v>12321</c:v>
                </c:pt>
                <c:pt idx="111">
                  <c:v>12544</c:v>
                </c:pt>
                <c:pt idx="112">
                  <c:v>12769</c:v>
                </c:pt>
                <c:pt idx="113">
                  <c:v>12996</c:v>
                </c:pt>
                <c:pt idx="114">
                  <c:v>13225</c:v>
                </c:pt>
                <c:pt idx="115">
                  <c:v>13456</c:v>
                </c:pt>
                <c:pt idx="116">
                  <c:v>13689</c:v>
                </c:pt>
                <c:pt idx="117">
                  <c:v>13924</c:v>
                </c:pt>
                <c:pt idx="118">
                  <c:v>14161</c:v>
                </c:pt>
                <c:pt idx="119">
                  <c:v>14400</c:v>
                </c:pt>
                <c:pt idx="120">
                  <c:v>14641</c:v>
                </c:pt>
                <c:pt idx="121">
                  <c:v>14884</c:v>
                </c:pt>
                <c:pt idx="122">
                  <c:v>15129</c:v>
                </c:pt>
                <c:pt idx="123">
                  <c:v>15376</c:v>
                </c:pt>
                <c:pt idx="124">
                  <c:v>15625</c:v>
                </c:pt>
                <c:pt idx="125">
                  <c:v>15876</c:v>
                </c:pt>
                <c:pt idx="126">
                  <c:v>16129</c:v>
                </c:pt>
                <c:pt idx="127">
                  <c:v>16384</c:v>
                </c:pt>
                <c:pt idx="128">
                  <c:v>16641</c:v>
                </c:pt>
                <c:pt idx="129">
                  <c:v>16900</c:v>
                </c:pt>
                <c:pt idx="130">
                  <c:v>17161</c:v>
                </c:pt>
                <c:pt idx="131">
                  <c:v>17424</c:v>
                </c:pt>
                <c:pt idx="132">
                  <c:v>17689</c:v>
                </c:pt>
                <c:pt idx="133">
                  <c:v>17956</c:v>
                </c:pt>
                <c:pt idx="134">
                  <c:v>18225</c:v>
                </c:pt>
                <c:pt idx="135">
                  <c:v>18496</c:v>
                </c:pt>
                <c:pt idx="136">
                  <c:v>18769</c:v>
                </c:pt>
                <c:pt idx="137">
                  <c:v>19044</c:v>
                </c:pt>
                <c:pt idx="138">
                  <c:v>19321</c:v>
                </c:pt>
                <c:pt idx="139">
                  <c:v>19600</c:v>
                </c:pt>
                <c:pt idx="140">
                  <c:v>19881</c:v>
                </c:pt>
                <c:pt idx="141">
                  <c:v>20164</c:v>
                </c:pt>
                <c:pt idx="142">
                  <c:v>20449</c:v>
                </c:pt>
                <c:pt idx="143">
                  <c:v>20736</c:v>
                </c:pt>
              </c:numCache>
            </c:numRef>
          </c:xVal>
          <c:yVal>
            <c:numRef>
              <c:f>'autocorrelation adr. attempt'!$R$40:$R$183</c:f>
              <c:numCache>
                <c:formatCode>General</c:formatCode>
                <c:ptCount val="144"/>
                <c:pt idx="0">
                  <c:v>108.59222754406923</c:v>
                </c:pt>
                <c:pt idx="1">
                  <c:v>96.872912155498454</c:v>
                </c:pt>
                <c:pt idx="2">
                  <c:v>141.07527367343712</c:v>
                </c:pt>
                <c:pt idx="3">
                  <c:v>122.45850084820282</c:v>
                </c:pt>
                <c:pt idx="4">
                  <c:v>127.06849933543968</c:v>
                </c:pt>
                <c:pt idx="5">
                  <c:v>157.46540194507955</c:v>
                </c:pt>
                <c:pt idx="6">
                  <c:v>178.21810940677963</c:v>
                </c:pt>
                <c:pt idx="7">
                  <c:v>158.45048596733704</c:v>
                </c:pt>
                <c:pt idx="8">
                  <c:v>109.76455063480248</c:v>
                </c:pt>
                <c:pt idx="9">
                  <c:v>100.29207568220221</c:v>
                </c:pt>
                <c:pt idx="10">
                  <c:v>79.984519445148948</c:v>
                </c:pt>
                <c:pt idx="11">
                  <c:v>122.36659678464807</c:v>
                </c:pt>
                <c:pt idx="12">
                  <c:v>119.46978842355985</c:v>
                </c:pt>
                <c:pt idx="13">
                  <c:v>105.61371232473198</c:v>
                </c:pt>
                <c:pt idx="14">
                  <c:v>153.47448978338312</c:v>
                </c:pt>
                <c:pt idx="15">
                  <c:v>135.61854457337651</c:v>
                </c:pt>
                <c:pt idx="16">
                  <c:v>138.09178235035625</c:v>
                </c:pt>
                <c:pt idx="17">
                  <c:v>167.07632133111025</c:v>
                </c:pt>
                <c:pt idx="18">
                  <c:v>195.10943014037881</c:v>
                </c:pt>
                <c:pt idx="19">
                  <c:v>181.17341388576227</c:v>
                </c:pt>
                <c:pt idx="20">
                  <c:v>132.52390908708418</c:v>
                </c:pt>
                <c:pt idx="21">
                  <c:v>123.08786466834039</c:v>
                </c:pt>
                <c:pt idx="22">
                  <c:v>97.021562314174076</c:v>
                </c:pt>
                <c:pt idx="23">
                  <c:v>136.54248186204492</c:v>
                </c:pt>
                <c:pt idx="24">
                  <c:v>142.37486901126755</c:v>
                </c:pt>
                <c:pt idx="25">
                  <c:v>134.35040009726572</c:v>
                </c:pt>
                <c:pt idx="26">
                  <c:v>177.9012256015462</c:v>
                </c:pt>
                <c:pt idx="27">
                  <c:v>169.49887298322159</c:v>
                </c:pt>
                <c:pt idx="28">
                  <c:v>165.48896756171712</c:v>
                </c:pt>
                <c:pt idx="29">
                  <c:v>208.27348162238027</c:v>
                </c:pt>
                <c:pt idx="30">
                  <c:v>223.30387350082381</c:v>
                </c:pt>
                <c:pt idx="31">
                  <c:v>209.40428778006378</c:v>
                </c:pt>
                <c:pt idx="32">
                  <c:v>160.79121351524216</c:v>
                </c:pt>
                <c:pt idx="33">
                  <c:v>149.21840838624132</c:v>
                </c:pt>
                <c:pt idx="34">
                  <c:v>125.3617278100451</c:v>
                </c:pt>
                <c:pt idx="35">
                  <c:v>167.09226913588603</c:v>
                </c:pt>
                <c:pt idx="36">
                  <c:v>168.61470433073796</c:v>
                </c:pt>
                <c:pt idx="37">
                  <c:v>160.62666595059264</c:v>
                </c:pt>
                <c:pt idx="38">
                  <c:v>207.1115103142144</c:v>
                </c:pt>
                <c:pt idx="39">
                  <c:v>187.87963200917835</c:v>
                </c:pt>
                <c:pt idx="40">
                  <c:v>186.07934836564397</c:v>
                </c:pt>
                <c:pt idx="41">
                  <c:v>223.8295133905653</c:v>
                </c:pt>
                <c:pt idx="42">
                  <c:v>259.90385116262996</c:v>
                </c:pt>
                <c:pt idx="43">
                  <c:v>239.52112224338566</c:v>
                </c:pt>
                <c:pt idx="44">
                  <c:v>199.63724348887487</c:v>
                </c:pt>
                <c:pt idx="45">
                  <c:v>175.06172142904902</c:v>
                </c:pt>
                <c:pt idx="46">
                  <c:v>154.13905971219407</c:v>
                </c:pt>
                <c:pt idx="47">
                  <c:v>193.73284032777792</c:v>
                </c:pt>
                <c:pt idx="48">
                  <c:v>196.74050021922872</c:v>
                </c:pt>
                <c:pt idx="49">
                  <c:v>186.61570112882634</c:v>
                </c:pt>
                <c:pt idx="50">
                  <c:v>226.61740229396383</c:v>
                </c:pt>
                <c:pt idx="51">
                  <c:v>226.98067571980653</c:v>
                </c:pt>
                <c:pt idx="52">
                  <c:v>233.18519050521178</c:v>
                </c:pt>
                <c:pt idx="53">
                  <c:v>265.17660941302006</c:v>
                </c:pt>
                <c:pt idx="54">
                  <c:v>286.0750390101461</c:v>
                </c:pt>
                <c:pt idx="55">
                  <c:v>272.24831435709905</c:v>
                </c:pt>
                <c:pt idx="56">
                  <c:v>229.50327781096004</c:v>
                </c:pt>
                <c:pt idx="57">
                  <c:v>203.51539212224827</c:v>
                </c:pt>
                <c:pt idx="58">
                  <c:v>176.83398428828025</c:v>
                </c:pt>
                <c:pt idx="59">
                  <c:v>207.77143046126631</c:v>
                </c:pt>
                <c:pt idx="60">
                  <c:v>210.09112380520239</c:v>
                </c:pt>
                <c:pt idx="61">
                  <c:v>200.72715233002771</c:v>
                </c:pt>
                <c:pt idx="62">
                  <c:v>229.1749307270826</c:v>
                </c:pt>
                <c:pt idx="63">
                  <c:v>234.64541425638012</c:v>
                </c:pt>
                <c:pt idx="64">
                  <c:v>235.81558000604355</c:v>
                </c:pt>
                <c:pt idx="65">
                  <c:v>277.2605915055338</c:v>
                </c:pt>
                <c:pt idx="66">
                  <c:v>309.7858049384555</c:v>
                </c:pt>
                <c:pt idx="67">
                  <c:v>308.31026120257525</c:v>
                </c:pt>
                <c:pt idx="68">
                  <c:v>253.28690480698239</c:v>
                </c:pt>
                <c:pt idx="69">
                  <c:v>228.05984673349838</c:v>
                </c:pt>
                <c:pt idx="70">
                  <c:v>198.51728110790205</c:v>
                </c:pt>
                <c:pt idx="71">
                  <c:v>233.11314322160052</c:v>
                </c:pt>
                <c:pt idx="72">
                  <c:v>239.09125250624913</c:v>
                </c:pt>
                <c:pt idx="73">
                  <c:v>237.00768237864287</c:v>
                </c:pt>
                <c:pt idx="74">
                  <c:v>270.56267087915256</c:v>
                </c:pt>
                <c:pt idx="75">
                  <c:v>266.65242288448115</c:v>
                </c:pt>
                <c:pt idx="76">
                  <c:v>275.10298998171299</c:v>
                </c:pt>
                <c:pt idx="77">
                  <c:v>312.23804952683258</c:v>
                </c:pt>
                <c:pt idx="78">
                  <c:v>355.6656497141787</c:v>
                </c:pt>
                <c:pt idx="79">
                  <c:v>362.19490440723803</c:v>
                </c:pt>
                <c:pt idx="80">
                  <c:v>301.41280189453215</c:v>
                </c:pt>
                <c:pt idx="81">
                  <c:v>275.49777727353342</c:v>
                </c:pt>
                <c:pt idx="82">
                  <c:v>240.19646553082401</c:v>
                </c:pt>
                <c:pt idx="83">
                  <c:v>266.86039028329589</c:v>
                </c:pt>
                <c:pt idx="84">
                  <c:v>283.74088632236885</c:v>
                </c:pt>
                <c:pt idx="85">
                  <c:v>276.62296715902079</c:v>
                </c:pt>
                <c:pt idx="86">
                  <c:v>311.66318035612937</c:v>
                </c:pt>
                <c:pt idx="87">
                  <c:v>312.13574538354158</c:v>
                </c:pt>
                <c:pt idx="88">
                  <c:v>316.27636052640275</c:v>
                </c:pt>
                <c:pt idx="89">
                  <c:v>356.34543893086362</c:v>
                </c:pt>
                <c:pt idx="90">
                  <c:v>407.77783754714937</c:v>
                </c:pt>
                <c:pt idx="91">
                  <c:v>407.09955196035321</c:v>
                </c:pt>
                <c:pt idx="92">
                  <c:v>352.87345371384464</c:v>
                </c:pt>
                <c:pt idx="93">
                  <c:v>316.12890340613444</c:v>
                </c:pt>
                <c:pt idx="94">
                  <c:v>272.89565430219847</c:v>
                </c:pt>
                <c:pt idx="95">
                  <c:v>301.04480375126923</c:v>
                </c:pt>
                <c:pt idx="96">
                  <c:v>313.61534783597153</c:v>
                </c:pt>
                <c:pt idx="97">
                  <c:v>308.7070504505935</c:v>
                </c:pt>
                <c:pt idx="98">
                  <c:v>338.71291461196023</c:v>
                </c:pt>
                <c:pt idx="99">
                  <c:v>350.0878663937969</c:v>
                </c:pt>
                <c:pt idx="100">
                  <c:v>351.36732374502969</c:v>
                </c:pt>
                <c:pt idx="101">
                  <c:v>392.92162684608951</c:v>
                </c:pt>
                <c:pt idx="102">
                  <c:v>452.35882389131484</c:v>
                </c:pt>
                <c:pt idx="103">
                  <c:v>454.61455716386001</c:v>
                </c:pt>
                <c:pt idx="104">
                  <c:v>407.66886026491983</c:v>
                </c:pt>
                <c:pt idx="105">
                  <c:v>361.54357843324061</c:v>
                </c:pt>
                <c:pt idx="106">
                  <c:v>312.55158321219159</c:v>
                </c:pt>
                <c:pt idx="107">
                  <c:v>335.6663836255205</c:v>
                </c:pt>
                <c:pt idx="108">
                  <c:v>345.37576991859453</c:v>
                </c:pt>
                <c:pt idx="109">
                  <c:v>336.88191766021697</c:v>
                </c:pt>
                <c:pt idx="110">
                  <c:v>361.12903570447071</c:v>
                </c:pt>
                <c:pt idx="111">
                  <c:v>364.57205012508075</c:v>
                </c:pt>
                <c:pt idx="112">
                  <c:v>361.54155552194288</c:v>
                </c:pt>
                <c:pt idx="113">
                  <c:v>408.92746580782875</c:v>
                </c:pt>
                <c:pt idx="114">
                  <c:v>472.02307879376656</c:v>
                </c:pt>
                <c:pt idx="115">
                  <c:v>483.73240465799375</c:v>
                </c:pt>
                <c:pt idx="116">
                  <c:v>445.5159032693644</c:v>
                </c:pt>
                <c:pt idx="117">
                  <c:v>371.89996287943632</c:v>
                </c:pt>
                <c:pt idx="118">
                  <c:v>331.63716316869812</c:v>
                </c:pt>
                <c:pt idx="119">
                  <c:v>349.71761454628512</c:v>
                </c:pt>
                <c:pt idx="120">
                  <c:v>356.56584304773088</c:v>
                </c:pt>
                <c:pt idx="121">
                  <c:v>361.87196586926257</c:v>
                </c:pt>
                <c:pt idx="122">
                  <c:v>389.05310277285753</c:v>
                </c:pt>
                <c:pt idx="123">
                  <c:v>407.02048935474784</c:v>
                </c:pt>
                <c:pt idx="124">
                  <c:v>406.92401361095131</c:v>
                </c:pt>
                <c:pt idx="125">
                  <c:v>460.86592816303437</c:v>
                </c:pt>
                <c:pt idx="126">
                  <c:v>509.51003005540485</c:v>
                </c:pt>
                <c:pt idx="127">
                  <c:v>535.74372808091255</c:v>
                </c:pt>
                <c:pt idx="128">
                  <c:v>495.390465982026</c:v>
                </c:pt>
                <c:pt idx="129">
                  <c:v>425.43294153281033</c:v>
                </c:pt>
                <c:pt idx="130">
                  <c:v>377.23820446084551</c:v>
                </c:pt>
                <c:pt idx="131">
                  <c:v>398.25267469777384</c:v>
                </c:pt>
                <c:pt idx="132">
                  <c:v>416.72768703501515</c:v>
                </c:pt>
                <c:pt idx="133">
                  <c:v>414.10187249532015</c:v>
                </c:pt>
                <c:pt idx="134">
                  <c:v>435.52426328180212</c:v>
                </c:pt>
                <c:pt idx="135">
                  <c:v>427.44978546818601</c:v>
                </c:pt>
                <c:pt idx="136">
                  <c:v>465.05838848954807</c:v>
                </c:pt>
                <c:pt idx="137">
                  <c:v>509.61957151766205</c:v>
                </c:pt>
                <c:pt idx="138">
                  <c:v>566.26847183897212</c:v>
                </c:pt>
                <c:pt idx="139">
                  <c:v>600.50696829341939</c:v>
                </c:pt>
                <c:pt idx="140">
                  <c:v>540.63141553136711</c:v>
                </c:pt>
                <c:pt idx="141">
                  <c:v>469.26152745326567</c:v>
                </c:pt>
                <c:pt idx="142">
                  <c:v>427.6227946474981</c:v>
                </c:pt>
                <c:pt idx="143">
                  <c:v>429.83937130263178</c:v>
                </c:pt>
              </c:numCache>
            </c:numRef>
          </c:yVal>
          <c:smooth val="0"/>
          <c:extLst>
            <c:ext xmlns:c16="http://schemas.microsoft.com/office/drawing/2014/chart" uri="{C3380CC4-5D6E-409C-BE32-E72D297353CC}">
              <c16:uniqueId val="{00000002-014D-4F77-B87C-9DCA754806BD}"/>
            </c:ext>
          </c:extLst>
        </c:ser>
        <c:dLbls>
          <c:showLegendKey val="0"/>
          <c:showVal val="0"/>
          <c:showCatName val="0"/>
          <c:showSerName val="0"/>
          <c:showPercent val="0"/>
          <c:showBubbleSize val="0"/>
        </c:dLbls>
        <c:axId val="78298656"/>
        <c:axId val="78302496"/>
      </c:scatterChart>
      <c:valAx>
        <c:axId val="78298656"/>
        <c:scaling>
          <c:orientation val="minMax"/>
        </c:scaling>
        <c:delete val="0"/>
        <c:axPos val="b"/>
        <c:title>
          <c:tx>
            <c:rich>
              <a:bodyPr/>
              <a:lstStyle/>
              <a:p>
                <a:pPr>
                  <a:defRPr/>
                </a:pPr>
                <a:r>
                  <a:rPr lang="en-US"/>
                  <a:t>Index Squared</a:t>
                </a:r>
              </a:p>
            </c:rich>
          </c:tx>
          <c:overlay val="0"/>
        </c:title>
        <c:numFmt formatCode="General" sourceLinked="1"/>
        <c:majorTickMark val="out"/>
        <c:minorTickMark val="none"/>
        <c:tickLblPos val="nextTo"/>
        <c:crossAx val="78302496"/>
        <c:crosses val="autoZero"/>
        <c:crossBetween val="midCat"/>
      </c:valAx>
      <c:valAx>
        <c:axId val="78302496"/>
        <c:scaling>
          <c:orientation val="minMax"/>
        </c:scaling>
        <c:delete val="0"/>
        <c:axPos val="l"/>
        <c:title>
          <c:tx>
            <c:rich>
              <a:bodyPr/>
              <a:lstStyle/>
              <a:p>
                <a:pPr>
                  <a:defRPr/>
                </a:pPr>
                <a:r>
                  <a:rPr lang="en-US"/>
                  <a:t>Passengers(thousands)</a:t>
                </a:r>
              </a:p>
            </c:rich>
          </c:tx>
          <c:overlay val="0"/>
        </c:title>
        <c:numFmt formatCode="General" sourceLinked="1"/>
        <c:majorTickMark val="out"/>
        <c:minorTickMark val="none"/>
        <c:tickLblPos val="nextTo"/>
        <c:crossAx val="78298656"/>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Nov Line Fit  Plot</a:t>
            </a:r>
          </a:p>
        </c:rich>
      </c:tx>
      <c:overlay val="0"/>
    </c:title>
    <c:autoTitleDeleted val="0"/>
    <c:plotArea>
      <c:layout/>
      <c:scatterChart>
        <c:scatterStyle val="lineMarker"/>
        <c:varyColors val="0"/>
        <c:ser>
          <c:idx val="0"/>
          <c:order val="0"/>
          <c:tx>
            <c:v>Passengers(thousands)</c:v>
          </c:tx>
          <c:spPr>
            <a:ln w="19050">
              <a:noFill/>
            </a:ln>
          </c:spPr>
          <c:xVal>
            <c:numRef>
              <c:f>'autocorrelation adr. attempt'!$N$2:$N$145</c:f>
              <c:numCache>
                <c:formatCode>General</c:formatCode>
                <c:ptCount val="144"/>
                <c:pt idx="0">
                  <c:v>0</c:v>
                </c:pt>
                <c:pt idx="1">
                  <c:v>0</c:v>
                </c:pt>
                <c:pt idx="2">
                  <c:v>0</c:v>
                </c:pt>
                <c:pt idx="3">
                  <c:v>0</c:v>
                </c:pt>
                <c:pt idx="4">
                  <c:v>0</c:v>
                </c:pt>
                <c:pt idx="5">
                  <c:v>0</c:v>
                </c:pt>
                <c:pt idx="6">
                  <c:v>0</c:v>
                </c:pt>
                <c:pt idx="7">
                  <c:v>0</c:v>
                </c:pt>
                <c:pt idx="8">
                  <c:v>0</c:v>
                </c:pt>
                <c:pt idx="9">
                  <c:v>0</c:v>
                </c:pt>
                <c:pt idx="10">
                  <c:v>1</c:v>
                </c:pt>
                <c:pt idx="11">
                  <c:v>0</c:v>
                </c:pt>
                <c:pt idx="12">
                  <c:v>0</c:v>
                </c:pt>
                <c:pt idx="13">
                  <c:v>0</c:v>
                </c:pt>
                <c:pt idx="14">
                  <c:v>0</c:v>
                </c:pt>
                <c:pt idx="15">
                  <c:v>0</c:v>
                </c:pt>
                <c:pt idx="16">
                  <c:v>0</c:v>
                </c:pt>
                <c:pt idx="17">
                  <c:v>0</c:v>
                </c:pt>
                <c:pt idx="18">
                  <c:v>0</c:v>
                </c:pt>
                <c:pt idx="19">
                  <c:v>0</c:v>
                </c:pt>
                <c:pt idx="20">
                  <c:v>0</c:v>
                </c:pt>
                <c:pt idx="21">
                  <c:v>0</c:v>
                </c:pt>
                <c:pt idx="22">
                  <c:v>1</c:v>
                </c:pt>
                <c:pt idx="23">
                  <c:v>0</c:v>
                </c:pt>
                <c:pt idx="24">
                  <c:v>0</c:v>
                </c:pt>
                <c:pt idx="25">
                  <c:v>0</c:v>
                </c:pt>
                <c:pt idx="26">
                  <c:v>0</c:v>
                </c:pt>
                <c:pt idx="27">
                  <c:v>0</c:v>
                </c:pt>
                <c:pt idx="28">
                  <c:v>0</c:v>
                </c:pt>
                <c:pt idx="29">
                  <c:v>0</c:v>
                </c:pt>
                <c:pt idx="30">
                  <c:v>0</c:v>
                </c:pt>
                <c:pt idx="31">
                  <c:v>0</c:v>
                </c:pt>
                <c:pt idx="32">
                  <c:v>0</c:v>
                </c:pt>
                <c:pt idx="33">
                  <c:v>0</c:v>
                </c:pt>
                <c:pt idx="34">
                  <c:v>1</c:v>
                </c:pt>
                <c:pt idx="35">
                  <c:v>0</c:v>
                </c:pt>
                <c:pt idx="36">
                  <c:v>0</c:v>
                </c:pt>
                <c:pt idx="37">
                  <c:v>0</c:v>
                </c:pt>
                <c:pt idx="38">
                  <c:v>0</c:v>
                </c:pt>
                <c:pt idx="39">
                  <c:v>0</c:v>
                </c:pt>
                <c:pt idx="40">
                  <c:v>0</c:v>
                </c:pt>
                <c:pt idx="41">
                  <c:v>0</c:v>
                </c:pt>
                <c:pt idx="42">
                  <c:v>0</c:v>
                </c:pt>
                <c:pt idx="43">
                  <c:v>0</c:v>
                </c:pt>
                <c:pt idx="44">
                  <c:v>0</c:v>
                </c:pt>
                <c:pt idx="45">
                  <c:v>0</c:v>
                </c:pt>
                <c:pt idx="46">
                  <c:v>1</c:v>
                </c:pt>
                <c:pt idx="47">
                  <c:v>0</c:v>
                </c:pt>
                <c:pt idx="48">
                  <c:v>0</c:v>
                </c:pt>
                <c:pt idx="49">
                  <c:v>0</c:v>
                </c:pt>
                <c:pt idx="50">
                  <c:v>0</c:v>
                </c:pt>
                <c:pt idx="51">
                  <c:v>0</c:v>
                </c:pt>
                <c:pt idx="52">
                  <c:v>0</c:v>
                </c:pt>
                <c:pt idx="53">
                  <c:v>0</c:v>
                </c:pt>
                <c:pt idx="54">
                  <c:v>0</c:v>
                </c:pt>
                <c:pt idx="55">
                  <c:v>0</c:v>
                </c:pt>
                <c:pt idx="56">
                  <c:v>0</c:v>
                </c:pt>
                <c:pt idx="57">
                  <c:v>0</c:v>
                </c:pt>
                <c:pt idx="58">
                  <c:v>1</c:v>
                </c:pt>
                <c:pt idx="59">
                  <c:v>0</c:v>
                </c:pt>
                <c:pt idx="60">
                  <c:v>0</c:v>
                </c:pt>
                <c:pt idx="61">
                  <c:v>0</c:v>
                </c:pt>
                <c:pt idx="62">
                  <c:v>0</c:v>
                </c:pt>
                <c:pt idx="63">
                  <c:v>0</c:v>
                </c:pt>
                <c:pt idx="64">
                  <c:v>0</c:v>
                </c:pt>
                <c:pt idx="65">
                  <c:v>0</c:v>
                </c:pt>
                <c:pt idx="66">
                  <c:v>0</c:v>
                </c:pt>
                <c:pt idx="67">
                  <c:v>0</c:v>
                </c:pt>
                <c:pt idx="68">
                  <c:v>0</c:v>
                </c:pt>
                <c:pt idx="69">
                  <c:v>0</c:v>
                </c:pt>
                <c:pt idx="70">
                  <c:v>1</c:v>
                </c:pt>
                <c:pt idx="71">
                  <c:v>0</c:v>
                </c:pt>
                <c:pt idx="72">
                  <c:v>0</c:v>
                </c:pt>
                <c:pt idx="73">
                  <c:v>0</c:v>
                </c:pt>
                <c:pt idx="74">
                  <c:v>0</c:v>
                </c:pt>
                <c:pt idx="75">
                  <c:v>0</c:v>
                </c:pt>
                <c:pt idx="76">
                  <c:v>0</c:v>
                </c:pt>
                <c:pt idx="77">
                  <c:v>0</c:v>
                </c:pt>
                <c:pt idx="78">
                  <c:v>0</c:v>
                </c:pt>
                <c:pt idx="79">
                  <c:v>0</c:v>
                </c:pt>
                <c:pt idx="80">
                  <c:v>0</c:v>
                </c:pt>
                <c:pt idx="81">
                  <c:v>0</c:v>
                </c:pt>
                <c:pt idx="82">
                  <c:v>1</c:v>
                </c:pt>
                <c:pt idx="83">
                  <c:v>0</c:v>
                </c:pt>
                <c:pt idx="84">
                  <c:v>0</c:v>
                </c:pt>
                <c:pt idx="85">
                  <c:v>0</c:v>
                </c:pt>
                <c:pt idx="86">
                  <c:v>0</c:v>
                </c:pt>
                <c:pt idx="87">
                  <c:v>0</c:v>
                </c:pt>
                <c:pt idx="88">
                  <c:v>0</c:v>
                </c:pt>
                <c:pt idx="89">
                  <c:v>0</c:v>
                </c:pt>
                <c:pt idx="90">
                  <c:v>0</c:v>
                </c:pt>
                <c:pt idx="91">
                  <c:v>0</c:v>
                </c:pt>
                <c:pt idx="92">
                  <c:v>0</c:v>
                </c:pt>
                <c:pt idx="93">
                  <c:v>0</c:v>
                </c:pt>
                <c:pt idx="94">
                  <c:v>1</c:v>
                </c:pt>
                <c:pt idx="95">
                  <c:v>0</c:v>
                </c:pt>
                <c:pt idx="96">
                  <c:v>0</c:v>
                </c:pt>
                <c:pt idx="97">
                  <c:v>0</c:v>
                </c:pt>
                <c:pt idx="98">
                  <c:v>0</c:v>
                </c:pt>
                <c:pt idx="99">
                  <c:v>0</c:v>
                </c:pt>
                <c:pt idx="100">
                  <c:v>0</c:v>
                </c:pt>
                <c:pt idx="101">
                  <c:v>0</c:v>
                </c:pt>
                <c:pt idx="102">
                  <c:v>0</c:v>
                </c:pt>
                <c:pt idx="103">
                  <c:v>0</c:v>
                </c:pt>
                <c:pt idx="104">
                  <c:v>0</c:v>
                </c:pt>
                <c:pt idx="105">
                  <c:v>0</c:v>
                </c:pt>
                <c:pt idx="106">
                  <c:v>1</c:v>
                </c:pt>
                <c:pt idx="107">
                  <c:v>0</c:v>
                </c:pt>
                <c:pt idx="108">
                  <c:v>0</c:v>
                </c:pt>
                <c:pt idx="109">
                  <c:v>0</c:v>
                </c:pt>
                <c:pt idx="110">
                  <c:v>0</c:v>
                </c:pt>
                <c:pt idx="111">
                  <c:v>0</c:v>
                </c:pt>
                <c:pt idx="112">
                  <c:v>0</c:v>
                </c:pt>
                <c:pt idx="113">
                  <c:v>0</c:v>
                </c:pt>
                <c:pt idx="114">
                  <c:v>0</c:v>
                </c:pt>
                <c:pt idx="115">
                  <c:v>0</c:v>
                </c:pt>
                <c:pt idx="116">
                  <c:v>0</c:v>
                </c:pt>
                <c:pt idx="117">
                  <c:v>0</c:v>
                </c:pt>
                <c:pt idx="118">
                  <c:v>1</c:v>
                </c:pt>
                <c:pt idx="119">
                  <c:v>0</c:v>
                </c:pt>
                <c:pt idx="120">
                  <c:v>0</c:v>
                </c:pt>
                <c:pt idx="121">
                  <c:v>0</c:v>
                </c:pt>
                <c:pt idx="122">
                  <c:v>0</c:v>
                </c:pt>
                <c:pt idx="123">
                  <c:v>0</c:v>
                </c:pt>
                <c:pt idx="124">
                  <c:v>0</c:v>
                </c:pt>
                <c:pt idx="125">
                  <c:v>0</c:v>
                </c:pt>
                <c:pt idx="126">
                  <c:v>0</c:v>
                </c:pt>
                <c:pt idx="127">
                  <c:v>0</c:v>
                </c:pt>
                <c:pt idx="128">
                  <c:v>0</c:v>
                </c:pt>
                <c:pt idx="129">
                  <c:v>0</c:v>
                </c:pt>
                <c:pt idx="130">
                  <c:v>1</c:v>
                </c:pt>
                <c:pt idx="131">
                  <c:v>0</c:v>
                </c:pt>
                <c:pt idx="132">
                  <c:v>0</c:v>
                </c:pt>
                <c:pt idx="133">
                  <c:v>0</c:v>
                </c:pt>
                <c:pt idx="134">
                  <c:v>0</c:v>
                </c:pt>
                <c:pt idx="135">
                  <c:v>0</c:v>
                </c:pt>
                <c:pt idx="136">
                  <c:v>0</c:v>
                </c:pt>
                <c:pt idx="137">
                  <c:v>0</c:v>
                </c:pt>
                <c:pt idx="138">
                  <c:v>0</c:v>
                </c:pt>
                <c:pt idx="139">
                  <c:v>0</c:v>
                </c:pt>
                <c:pt idx="140">
                  <c:v>0</c:v>
                </c:pt>
                <c:pt idx="141">
                  <c:v>0</c:v>
                </c:pt>
                <c:pt idx="142">
                  <c:v>1</c:v>
                </c:pt>
                <c:pt idx="143">
                  <c:v>0</c:v>
                </c:pt>
              </c:numCache>
            </c:numRef>
          </c:xVal>
          <c:yVal>
            <c:numRef>
              <c:f>'autocorrelation adr. attempt'!$O$2:$O$145</c:f>
              <c:numCache>
                <c:formatCode>General</c:formatCode>
                <c:ptCount val="144"/>
                <c:pt idx="0">
                  <c:v>112</c:v>
                </c:pt>
                <c:pt idx="1">
                  <c:v>118</c:v>
                </c:pt>
                <c:pt idx="2">
                  <c:v>132</c:v>
                </c:pt>
                <c:pt idx="3">
                  <c:v>129</c:v>
                </c:pt>
                <c:pt idx="4">
                  <c:v>121</c:v>
                </c:pt>
                <c:pt idx="5">
                  <c:v>135</c:v>
                </c:pt>
                <c:pt idx="6">
                  <c:v>148</c:v>
                </c:pt>
                <c:pt idx="7">
                  <c:v>148</c:v>
                </c:pt>
                <c:pt idx="8">
                  <c:v>136</c:v>
                </c:pt>
                <c:pt idx="9">
                  <c:v>119</c:v>
                </c:pt>
                <c:pt idx="10">
                  <c:v>104</c:v>
                </c:pt>
                <c:pt idx="11">
                  <c:v>118</c:v>
                </c:pt>
                <c:pt idx="12">
                  <c:v>115</c:v>
                </c:pt>
                <c:pt idx="13">
                  <c:v>126</c:v>
                </c:pt>
                <c:pt idx="14">
                  <c:v>141</c:v>
                </c:pt>
                <c:pt idx="15">
                  <c:v>135</c:v>
                </c:pt>
                <c:pt idx="16">
                  <c:v>125</c:v>
                </c:pt>
                <c:pt idx="17">
                  <c:v>149</c:v>
                </c:pt>
                <c:pt idx="18">
                  <c:v>170</c:v>
                </c:pt>
                <c:pt idx="19">
                  <c:v>170</c:v>
                </c:pt>
                <c:pt idx="20">
                  <c:v>158</c:v>
                </c:pt>
                <c:pt idx="21">
                  <c:v>133</c:v>
                </c:pt>
                <c:pt idx="22">
                  <c:v>114</c:v>
                </c:pt>
                <c:pt idx="23">
                  <c:v>140</c:v>
                </c:pt>
                <c:pt idx="24">
                  <c:v>145</c:v>
                </c:pt>
                <c:pt idx="25">
                  <c:v>150</c:v>
                </c:pt>
                <c:pt idx="26">
                  <c:v>178</c:v>
                </c:pt>
                <c:pt idx="27">
                  <c:v>163</c:v>
                </c:pt>
                <c:pt idx="28">
                  <c:v>172</c:v>
                </c:pt>
                <c:pt idx="29">
                  <c:v>178</c:v>
                </c:pt>
                <c:pt idx="30">
                  <c:v>199</c:v>
                </c:pt>
                <c:pt idx="31">
                  <c:v>199</c:v>
                </c:pt>
                <c:pt idx="32">
                  <c:v>184</c:v>
                </c:pt>
                <c:pt idx="33">
                  <c:v>162</c:v>
                </c:pt>
                <c:pt idx="34">
                  <c:v>146</c:v>
                </c:pt>
                <c:pt idx="35">
                  <c:v>166</c:v>
                </c:pt>
                <c:pt idx="36">
                  <c:v>171</c:v>
                </c:pt>
                <c:pt idx="37">
                  <c:v>180</c:v>
                </c:pt>
                <c:pt idx="38">
                  <c:v>193</c:v>
                </c:pt>
                <c:pt idx="39">
                  <c:v>181</c:v>
                </c:pt>
                <c:pt idx="40">
                  <c:v>183</c:v>
                </c:pt>
                <c:pt idx="41">
                  <c:v>218</c:v>
                </c:pt>
                <c:pt idx="42">
                  <c:v>230</c:v>
                </c:pt>
                <c:pt idx="43">
                  <c:v>242</c:v>
                </c:pt>
                <c:pt idx="44">
                  <c:v>209</c:v>
                </c:pt>
                <c:pt idx="45">
                  <c:v>191</c:v>
                </c:pt>
                <c:pt idx="46">
                  <c:v>172</c:v>
                </c:pt>
                <c:pt idx="47">
                  <c:v>194</c:v>
                </c:pt>
                <c:pt idx="48">
                  <c:v>196</c:v>
                </c:pt>
                <c:pt idx="49">
                  <c:v>196</c:v>
                </c:pt>
                <c:pt idx="50">
                  <c:v>236</c:v>
                </c:pt>
                <c:pt idx="51">
                  <c:v>235</c:v>
                </c:pt>
                <c:pt idx="52">
                  <c:v>229</c:v>
                </c:pt>
                <c:pt idx="53">
                  <c:v>243</c:v>
                </c:pt>
                <c:pt idx="54">
                  <c:v>264</c:v>
                </c:pt>
                <c:pt idx="55">
                  <c:v>272</c:v>
                </c:pt>
                <c:pt idx="56">
                  <c:v>237</c:v>
                </c:pt>
                <c:pt idx="57">
                  <c:v>211</c:v>
                </c:pt>
                <c:pt idx="58">
                  <c:v>180</c:v>
                </c:pt>
                <c:pt idx="59">
                  <c:v>201</c:v>
                </c:pt>
                <c:pt idx="60">
                  <c:v>204</c:v>
                </c:pt>
                <c:pt idx="61">
                  <c:v>188</c:v>
                </c:pt>
                <c:pt idx="62">
                  <c:v>235</c:v>
                </c:pt>
                <c:pt idx="63">
                  <c:v>227</c:v>
                </c:pt>
                <c:pt idx="64">
                  <c:v>234</c:v>
                </c:pt>
                <c:pt idx="65">
                  <c:v>264</c:v>
                </c:pt>
                <c:pt idx="66">
                  <c:v>302</c:v>
                </c:pt>
                <c:pt idx="67">
                  <c:v>293</c:v>
                </c:pt>
                <c:pt idx="68">
                  <c:v>259</c:v>
                </c:pt>
                <c:pt idx="69">
                  <c:v>229</c:v>
                </c:pt>
                <c:pt idx="70">
                  <c:v>203</c:v>
                </c:pt>
                <c:pt idx="71">
                  <c:v>229</c:v>
                </c:pt>
                <c:pt idx="72">
                  <c:v>242</c:v>
                </c:pt>
                <c:pt idx="73">
                  <c:v>233</c:v>
                </c:pt>
                <c:pt idx="74">
                  <c:v>267</c:v>
                </c:pt>
                <c:pt idx="75">
                  <c:v>269</c:v>
                </c:pt>
                <c:pt idx="76">
                  <c:v>270</c:v>
                </c:pt>
                <c:pt idx="77">
                  <c:v>315</c:v>
                </c:pt>
                <c:pt idx="78">
                  <c:v>364</c:v>
                </c:pt>
                <c:pt idx="79">
                  <c:v>347</c:v>
                </c:pt>
                <c:pt idx="80">
                  <c:v>312</c:v>
                </c:pt>
                <c:pt idx="81">
                  <c:v>274</c:v>
                </c:pt>
                <c:pt idx="82">
                  <c:v>237</c:v>
                </c:pt>
                <c:pt idx="83">
                  <c:v>278</c:v>
                </c:pt>
                <c:pt idx="84">
                  <c:v>284</c:v>
                </c:pt>
                <c:pt idx="85">
                  <c:v>277</c:v>
                </c:pt>
                <c:pt idx="86">
                  <c:v>317</c:v>
                </c:pt>
                <c:pt idx="87">
                  <c:v>313</c:v>
                </c:pt>
                <c:pt idx="88">
                  <c:v>318</c:v>
                </c:pt>
                <c:pt idx="89">
                  <c:v>374</c:v>
                </c:pt>
                <c:pt idx="90">
                  <c:v>413</c:v>
                </c:pt>
                <c:pt idx="91">
                  <c:v>405</c:v>
                </c:pt>
                <c:pt idx="92">
                  <c:v>355</c:v>
                </c:pt>
                <c:pt idx="93">
                  <c:v>306</c:v>
                </c:pt>
                <c:pt idx="94">
                  <c:v>271</c:v>
                </c:pt>
                <c:pt idx="95">
                  <c:v>306</c:v>
                </c:pt>
                <c:pt idx="96">
                  <c:v>315</c:v>
                </c:pt>
                <c:pt idx="97">
                  <c:v>301</c:v>
                </c:pt>
                <c:pt idx="98">
                  <c:v>356</c:v>
                </c:pt>
                <c:pt idx="99">
                  <c:v>348</c:v>
                </c:pt>
                <c:pt idx="100">
                  <c:v>355</c:v>
                </c:pt>
                <c:pt idx="101">
                  <c:v>422</c:v>
                </c:pt>
                <c:pt idx="102">
                  <c:v>465</c:v>
                </c:pt>
                <c:pt idx="103">
                  <c:v>467</c:v>
                </c:pt>
                <c:pt idx="104">
                  <c:v>404</c:v>
                </c:pt>
                <c:pt idx="105">
                  <c:v>347</c:v>
                </c:pt>
                <c:pt idx="106">
                  <c:v>305</c:v>
                </c:pt>
                <c:pt idx="107">
                  <c:v>336</c:v>
                </c:pt>
                <c:pt idx="108">
                  <c:v>340</c:v>
                </c:pt>
                <c:pt idx="109">
                  <c:v>318</c:v>
                </c:pt>
                <c:pt idx="110">
                  <c:v>362</c:v>
                </c:pt>
                <c:pt idx="111">
                  <c:v>348</c:v>
                </c:pt>
                <c:pt idx="112">
                  <c:v>363</c:v>
                </c:pt>
                <c:pt idx="113">
                  <c:v>435</c:v>
                </c:pt>
                <c:pt idx="114">
                  <c:v>491</c:v>
                </c:pt>
                <c:pt idx="115">
                  <c:v>505</c:v>
                </c:pt>
                <c:pt idx="116">
                  <c:v>404</c:v>
                </c:pt>
                <c:pt idx="117">
                  <c:v>359</c:v>
                </c:pt>
                <c:pt idx="118">
                  <c:v>310</c:v>
                </c:pt>
                <c:pt idx="119">
                  <c:v>337</c:v>
                </c:pt>
                <c:pt idx="120">
                  <c:v>360</c:v>
                </c:pt>
                <c:pt idx="121">
                  <c:v>342</c:v>
                </c:pt>
                <c:pt idx="122">
                  <c:v>406</c:v>
                </c:pt>
                <c:pt idx="123">
                  <c:v>396</c:v>
                </c:pt>
                <c:pt idx="124">
                  <c:v>420</c:v>
                </c:pt>
                <c:pt idx="125">
                  <c:v>472</c:v>
                </c:pt>
                <c:pt idx="126">
                  <c:v>548</c:v>
                </c:pt>
                <c:pt idx="127">
                  <c:v>559</c:v>
                </c:pt>
                <c:pt idx="128">
                  <c:v>463</c:v>
                </c:pt>
                <c:pt idx="129">
                  <c:v>407</c:v>
                </c:pt>
                <c:pt idx="130">
                  <c:v>362</c:v>
                </c:pt>
                <c:pt idx="131">
                  <c:v>405</c:v>
                </c:pt>
                <c:pt idx="132">
                  <c:v>417</c:v>
                </c:pt>
                <c:pt idx="133">
                  <c:v>391</c:v>
                </c:pt>
                <c:pt idx="134">
                  <c:v>419</c:v>
                </c:pt>
                <c:pt idx="135">
                  <c:v>461</c:v>
                </c:pt>
                <c:pt idx="136">
                  <c:v>472</c:v>
                </c:pt>
                <c:pt idx="137">
                  <c:v>535</c:v>
                </c:pt>
                <c:pt idx="138">
                  <c:v>622</c:v>
                </c:pt>
                <c:pt idx="139">
                  <c:v>606</c:v>
                </c:pt>
                <c:pt idx="140">
                  <c:v>508</c:v>
                </c:pt>
                <c:pt idx="141">
                  <c:v>461</c:v>
                </c:pt>
                <c:pt idx="142">
                  <c:v>390</c:v>
                </c:pt>
                <c:pt idx="143">
                  <c:v>432</c:v>
                </c:pt>
              </c:numCache>
            </c:numRef>
          </c:yVal>
          <c:smooth val="0"/>
          <c:extLst>
            <c:ext xmlns:c16="http://schemas.microsoft.com/office/drawing/2014/chart" uri="{C3380CC4-5D6E-409C-BE32-E72D297353CC}">
              <c16:uniqueId val="{00000001-B4AD-4864-92E6-43760F54A865}"/>
            </c:ext>
          </c:extLst>
        </c:ser>
        <c:ser>
          <c:idx val="1"/>
          <c:order val="1"/>
          <c:tx>
            <c:v>Predicted Passengers(thousands)</c:v>
          </c:tx>
          <c:spPr>
            <a:ln w="19050">
              <a:noFill/>
            </a:ln>
          </c:spPr>
          <c:xVal>
            <c:numRef>
              <c:f>'autocorrelation adr. attempt'!$N$2:$N$145</c:f>
              <c:numCache>
                <c:formatCode>General</c:formatCode>
                <c:ptCount val="144"/>
                <c:pt idx="0">
                  <c:v>0</c:v>
                </c:pt>
                <c:pt idx="1">
                  <c:v>0</c:v>
                </c:pt>
                <c:pt idx="2">
                  <c:v>0</c:v>
                </c:pt>
                <c:pt idx="3">
                  <c:v>0</c:v>
                </c:pt>
                <c:pt idx="4">
                  <c:v>0</c:v>
                </c:pt>
                <c:pt idx="5">
                  <c:v>0</c:v>
                </c:pt>
                <c:pt idx="6">
                  <c:v>0</c:v>
                </c:pt>
                <c:pt idx="7">
                  <c:v>0</c:v>
                </c:pt>
                <c:pt idx="8">
                  <c:v>0</c:v>
                </c:pt>
                <c:pt idx="9">
                  <c:v>0</c:v>
                </c:pt>
                <c:pt idx="10">
                  <c:v>1</c:v>
                </c:pt>
                <c:pt idx="11">
                  <c:v>0</c:v>
                </c:pt>
                <c:pt idx="12">
                  <c:v>0</c:v>
                </c:pt>
                <c:pt idx="13">
                  <c:v>0</c:v>
                </c:pt>
                <c:pt idx="14">
                  <c:v>0</c:v>
                </c:pt>
                <c:pt idx="15">
                  <c:v>0</c:v>
                </c:pt>
                <c:pt idx="16">
                  <c:v>0</c:v>
                </c:pt>
                <c:pt idx="17">
                  <c:v>0</c:v>
                </c:pt>
                <c:pt idx="18">
                  <c:v>0</c:v>
                </c:pt>
                <c:pt idx="19">
                  <c:v>0</c:v>
                </c:pt>
                <c:pt idx="20">
                  <c:v>0</c:v>
                </c:pt>
                <c:pt idx="21">
                  <c:v>0</c:v>
                </c:pt>
                <c:pt idx="22">
                  <c:v>1</c:v>
                </c:pt>
                <c:pt idx="23">
                  <c:v>0</c:v>
                </c:pt>
                <c:pt idx="24">
                  <c:v>0</c:v>
                </c:pt>
                <c:pt idx="25">
                  <c:v>0</c:v>
                </c:pt>
                <c:pt idx="26">
                  <c:v>0</c:v>
                </c:pt>
                <c:pt idx="27">
                  <c:v>0</c:v>
                </c:pt>
                <c:pt idx="28">
                  <c:v>0</c:v>
                </c:pt>
                <c:pt idx="29">
                  <c:v>0</c:v>
                </c:pt>
                <c:pt idx="30">
                  <c:v>0</c:v>
                </c:pt>
                <c:pt idx="31">
                  <c:v>0</c:v>
                </c:pt>
                <c:pt idx="32">
                  <c:v>0</c:v>
                </c:pt>
                <c:pt idx="33">
                  <c:v>0</c:v>
                </c:pt>
                <c:pt idx="34">
                  <c:v>1</c:v>
                </c:pt>
                <c:pt idx="35">
                  <c:v>0</c:v>
                </c:pt>
                <c:pt idx="36">
                  <c:v>0</c:v>
                </c:pt>
                <c:pt idx="37">
                  <c:v>0</c:v>
                </c:pt>
                <c:pt idx="38">
                  <c:v>0</c:v>
                </c:pt>
                <c:pt idx="39">
                  <c:v>0</c:v>
                </c:pt>
                <c:pt idx="40">
                  <c:v>0</c:v>
                </c:pt>
                <c:pt idx="41">
                  <c:v>0</c:v>
                </c:pt>
                <c:pt idx="42">
                  <c:v>0</c:v>
                </c:pt>
                <c:pt idx="43">
                  <c:v>0</c:v>
                </c:pt>
                <c:pt idx="44">
                  <c:v>0</c:v>
                </c:pt>
                <c:pt idx="45">
                  <c:v>0</c:v>
                </c:pt>
                <c:pt idx="46">
                  <c:v>1</c:v>
                </c:pt>
                <c:pt idx="47">
                  <c:v>0</c:v>
                </c:pt>
                <c:pt idx="48">
                  <c:v>0</c:v>
                </c:pt>
                <c:pt idx="49">
                  <c:v>0</c:v>
                </c:pt>
                <c:pt idx="50">
                  <c:v>0</c:v>
                </c:pt>
                <c:pt idx="51">
                  <c:v>0</c:v>
                </c:pt>
                <c:pt idx="52">
                  <c:v>0</c:v>
                </c:pt>
                <c:pt idx="53">
                  <c:v>0</c:v>
                </c:pt>
                <c:pt idx="54">
                  <c:v>0</c:v>
                </c:pt>
                <c:pt idx="55">
                  <c:v>0</c:v>
                </c:pt>
                <c:pt idx="56">
                  <c:v>0</c:v>
                </c:pt>
                <c:pt idx="57">
                  <c:v>0</c:v>
                </c:pt>
                <c:pt idx="58">
                  <c:v>1</c:v>
                </c:pt>
                <c:pt idx="59">
                  <c:v>0</c:v>
                </c:pt>
                <c:pt idx="60">
                  <c:v>0</c:v>
                </c:pt>
                <c:pt idx="61">
                  <c:v>0</c:v>
                </c:pt>
                <c:pt idx="62">
                  <c:v>0</c:v>
                </c:pt>
                <c:pt idx="63">
                  <c:v>0</c:v>
                </c:pt>
                <c:pt idx="64">
                  <c:v>0</c:v>
                </c:pt>
                <c:pt idx="65">
                  <c:v>0</c:v>
                </c:pt>
                <c:pt idx="66">
                  <c:v>0</c:v>
                </c:pt>
                <c:pt idx="67">
                  <c:v>0</c:v>
                </c:pt>
                <c:pt idx="68">
                  <c:v>0</c:v>
                </c:pt>
                <c:pt idx="69">
                  <c:v>0</c:v>
                </c:pt>
                <c:pt idx="70">
                  <c:v>1</c:v>
                </c:pt>
                <c:pt idx="71">
                  <c:v>0</c:v>
                </c:pt>
                <c:pt idx="72">
                  <c:v>0</c:v>
                </c:pt>
                <c:pt idx="73">
                  <c:v>0</c:v>
                </c:pt>
                <c:pt idx="74">
                  <c:v>0</c:v>
                </c:pt>
                <c:pt idx="75">
                  <c:v>0</c:v>
                </c:pt>
                <c:pt idx="76">
                  <c:v>0</c:v>
                </c:pt>
                <c:pt idx="77">
                  <c:v>0</c:v>
                </c:pt>
                <c:pt idx="78">
                  <c:v>0</c:v>
                </c:pt>
                <c:pt idx="79">
                  <c:v>0</c:v>
                </c:pt>
                <c:pt idx="80">
                  <c:v>0</c:v>
                </c:pt>
                <c:pt idx="81">
                  <c:v>0</c:v>
                </c:pt>
                <c:pt idx="82">
                  <c:v>1</c:v>
                </c:pt>
                <c:pt idx="83">
                  <c:v>0</c:v>
                </c:pt>
                <c:pt idx="84">
                  <c:v>0</c:v>
                </c:pt>
                <c:pt idx="85">
                  <c:v>0</c:v>
                </c:pt>
                <c:pt idx="86">
                  <c:v>0</c:v>
                </c:pt>
                <c:pt idx="87">
                  <c:v>0</c:v>
                </c:pt>
                <c:pt idx="88">
                  <c:v>0</c:v>
                </c:pt>
                <c:pt idx="89">
                  <c:v>0</c:v>
                </c:pt>
                <c:pt idx="90">
                  <c:v>0</c:v>
                </c:pt>
                <c:pt idx="91">
                  <c:v>0</c:v>
                </c:pt>
                <c:pt idx="92">
                  <c:v>0</c:v>
                </c:pt>
                <c:pt idx="93">
                  <c:v>0</c:v>
                </c:pt>
                <c:pt idx="94">
                  <c:v>1</c:v>
                </c:pt>
                <c:pt idx="95">
                  <c:v>0</c:v>
                </c:pt>
                <c:pt idx="96">
                  <c:v>0</c:v>
                </c:pt>
                <c:pt idx="97">
                  <c:v>0</c:v>
                </c:pt>
                <c:pt idx="98">
                  <c:v>0</c:v>
                </c:pt>
                <c:pt idx="99">
                  <c:v>0</c:v>
                </c:pt>
                <c:pt idx="100">
                  <c:v>0</c:v>
                </c:pt>
                <c:pt idx="101">
                  <c:v>0</c:v>
                </c:pt>
                <c:pt idx="102">
                  <c:v>0</c:v>
                </c:pt>
                <c:pt idx="103">
                  <c:v>0</c:v>
                </c:pt>
                <c:pt idx="104">
                  <c:v>0</c:v>
                </c:pt>
                <c:pt idx="105">
                  <c:v>0</c:v>
                </c:pt>
                <c:pt idx="106">
                  <c:v>1</c:v>
                </c:pt>
                <c:pt idx="107">
                  <c:v>0</c:v>
                </c:pt>
                <c:pt idx="108">
                  <c:v>0</c:v>
                </c:pt>
                <c:pt idx="109">
                  <c:v>0</c:v>
                </c:pt>
                <c:pt idx="110">
                  <c:v>0</c:v>
                </c:pt>
                <c:pt idx="111">
                  <c:v>0</c:v>
                </c:pt>
                <c:pt idx="112">
                  <c:v>0</c:v>
                </c:pt>
                <c:pt idx="113">
                  <c:v>0</c:v>
                </c:pt>
                <c:pt idx="114">
                  <c:v>0</c:v>
                </c:pt>
                <c:pt idx="115">
                  <c:v>0</c:v>
                </c:pt>
                <c:pt idx="116">
                  <c:v>0</c:v>
                </c:pt>
                <c:pt idx="117">
                  <c:v>0</c:v>
                </c:pt>
                <c:pt idx="118">
                  <c:v>1</c:v>
                </c:pt>
                <c:pt idx="119">
                  <c:v>0</c:v>
                </c:pt>
                <c:pt idx="120">
                  <c:v>0</c:v>
                </c:pt>
                <c:pt idx="121">
                  <c:v>0</c:v>
                </c:pt>
                <c:pt idx="122">
                  <c:v>0</c:v>
                </c:pt>
                <c:pt idx="123">
                  <c:v>0</c:v>
                </c:pt>
                <c:pt idx="124">
                  <c:v>0</c:v>
                </c:pt>
                <c:pt idx="125">
                  <c:v>0</c:v>
                </c:pt>
                <c:pt idx="126">
                  <c:v>0</c:v>
                </c:pt>
                <c:pt idx="127">
                  <c:v>0</c:v>
                </c:pt>
                <c:pt idx="128">
                  <c:v>0</c:v>
                </c:pt>
                <c:pt idx="129">
                  <c:v>0</c:v>
                </c:pt>
                <c:pt idx="130">
                  <c:v>1</c:v>
                </c:pt>
                <c:pt idx="131">
                  <c:v>0</c:v>
                </c:pt>
                <c:pt idx="132">
                  <c:v>0</c:v>
                </c:pt>
                <c:pt idx="133">
                  <c:v>0</c:v>
                </c:pt>
                <c:pt idx="134">
                  <c:v>0</c:v>
                </c:pt>
                <c:pt idx="135">
                  <c:v>0</c:v>
                </c:pt>
                <c:pt idx="136">
                  <c:v>0</c:v>
                </c:pt>
                <c:pt idx="137">
                  <c:v>0</c:v>
                </c:pt>
                <c:pt idx="138">
                  <c:v>0</c:v>
                </c:pt>
                <c:pt idx="139">
                  <c:v>0</c:v>
                </c:pt>
                <c:pt idx="140">
                  <c:v>0</c:v>
                </c:pt>
                <c:pt idx="141">
                  <c:v>0</c:v>
                </c:pt>
                <c:pt idx="142">
                  <c:v>1</c:v>
                </c:pt>
                <c:pt idx="143">
                  <c:v>0</c:v>
                </c:pt>
              </c:numCache>
            </c:numRef>
          </c:xVal>
          <c:yVal>
            <c:numRef>
              <c:f>'autocorrelation adr. attempt'!$R$40:$R$183</c:f>
              <c:numCache>
                <c:formatCode>General</c:formatCode>
                <c:ptCount val="144"/>
                <c:pt idx="0">
                  <c:v>108.59222754406923</c:v>
                </c:pt>
                <c:pt idx="1">
                  <c:v>96.872912155498454</c:v>
                </c:pt>
                <c:pt idx="2">
                  <c:v>141.07527367343712</c:v>
                </c:pt>
                <c:pt idx="3">
                  <c:v>122.45850084820282</c:v>
                </c:pt>
                <c:pt idx="4">
                  <c:v>127.06849933543968</c:v>
                </c:pt>
                <c:pt idx="5">
                  <c:v>157.46540194507955</c:v>
                </c:pt>
                <c:pt idx="6">
                  <c:v>178.21810940677963</c:v>
                </c:pt>
                <c:pt idx="7">
                  <c:v>158.45048596733704</c:v>
                </c:pt>
                <c:pt idx="8">
                  <c:v>109.76455063480248</c:v>
                </c:pt>
                <c:pt idx="9">
                  <c:v>100.29207568220221</c:v>
                </c:pt>
                <c:pt idx="10">
                  <c:v>79.984519445148948</c:v>
                </c:pt>
                <c:pt idx="11">
                  <c:v>122.36659678464807</c:v>
                </c:pt>
                <c:pt idx="12">
                  <c:v>119.46978842355985</c:v>
                </c:pt>
                <c:pt idx="13">
                  <c:v>105.61371232473198</c:v>
                </c:pt>
                <c:pt idx="14">
                  <c:v>153.47448978338312</c:v>
                </c:pt>
                <c:pt idx="15">
                  <c:v>135.61854457337651</c:v>
                </c:pt>
                <c:pt idx="16">
                  <c:v>138.09178235035625</c:v>
                </c:pt>
                <c:pt idx="17">
                  <c:v>167.07632133111025</c:v>
                </c:pt>
                <c:pt idx="18">
                  <c:v>195.10943014037881</c:v>
                </c:pt>
                <c:pt idx="19">
                  <c:v>181.17341388576227</c:v>
                </c:pt>
                <c:pt idx="20">
                  <c:v>132.52390908708418</c:v>
                </c:pt>
                <c:pt idx="21">
                  <c:v>123.08786466834039</c:v>
                </c:pt>
                <c:pt idx="22">
                  <c:v>97.021562314174076</c:v>
                </c:pt>
                <c:pt idx="23">
                  <c:v>136.54248186204492</c:v>
                </c:pt>
                <c:pt idx="24">
                  <c:v>142.37486901126755</c:v>
                </c:pt>
                <c:pt idx="25">
                  <c:v>134.35040009726572</c:v>
                </c:pt>
                <c:pt idx="26">
                  <c:v>177.9012256015462</c:v>
                </c:pt>
                <c:pt idx="27">
                  <c:v>169.49887298322159</c:v>
                </c:pt>
                <c:pt idx="28">
                  <c:v>165.48896756171712</c:v>
                </c:pt>
                <c:pt idx="29">
                  <c:v>208.27348162238027</c:v>
                </c:pt>
                <c:pt idx="30">
                  <c:v>223.30387350082381</c:v>
                </c:pt>
                <c:pt idx="31">
                  <c:v>209.40428778006378</c:v>
                </c:pt>
                <c:pt idx="32">
                  <c:v>160.79121351524216</c:v>
                </c:pt>
                <c:pt idx="33">
                  <c:v>149.21840838624132</c:v>
                </c:pt>
                <c:pt idx="34">
                  <c:v>125.3617278100451</c:v>
                </c:pt>
                <c:pt idx="35">
                  <c:v>167.09226913588603</c:v>
                </c:pt>
                <c:pt idx="36">
                  <c:v>168.61470433073796</c:v>
                </c:pt>
                <c:pt idx="37">
                  <c:v>160.62666595059264</c:v>
                </c:pt>
                <c:pt idx="38">
                  <c:v>207.1115103142144</c:v>
                </c:pt>
                <c:pt idx="39">
                  <c:v>187.87963200917835</c:v>
                </c:pt>
                <c:pt idx="40">
                  <c:v>186.07934836564397</c:v>
                </c:pt>
                <c:pt idx="41">
                  <c:v>223.8295133905653</c:v>
                </c:pt>
                <c:pt idx="42">
                  <c:v>259.90385116262996</c:v>
                </c:pt>
                <c:pt idx="43">
                  <c:v>239.52112224338566</c:v>
                </c:pt>
                <c:pt idx="44">
                  <c:v>199.63724348887487</c:v>
                </c:pt>
                <c:pt idx="45">
                  <c:v>175.06172142904902</c:v>
                </c:pt>
                <c:pt idx="46">
                  <c:v>154.13905971219407</c:v>
                </c:pt>
                <c:pt idx="47">
                  <c:v>193.73284032777792</c:v>
                </c:pt>
                <c:pt idx="48">
                  <c:v>196.74050021922872</c:v>
                </c:pt>
                <c:pt idx="49">
                  <c:v>186.61570112882634</c:v>
                </c:pt>
                <c:pt idx="50">
                  <c:v>226.61740229396383</c:v>
                </c:pt>
                <c:pt idx="51">
                  <c:v>226.98067571980653</c:v>
                </c:pt>
                <c:pt idx="52">
                  <c:v>233.18519050521178</c:v>
                </c:pt>
                <c:pt idx="53">
                  <c:v>265.17660941302006</c:v>
                </c:pt>
                <c:pt idx="54">
                  <c:v>286.0750390101461</c:v>
                </c:pt>
                <c:pt idx="55">
                  <c:v>272.24831435709905</c:v>
                </c:pt>
                <c:pt idx="56">
                  <c:v>229.50327781096004</c:v>
                </c:pt>
                <c:pt idx="57">
                  <c:v>203.51539212224827</c:v>
                </c:pt>
                <c:pt idx="58">
                  <c:v>176.83398428828025</c:v>
                </c:pt>
                <c:pt idx="59">
                  <c:v>207.77143046126631</c:v>
                </c:pt>
                <c:pt idx="60">
                  <c:v>210.09112380520239</c:v>
                </c:pt>
                <c:pt idx="61">
                  <c:v>200.72715233002771</c:v>
                </c:pt>
                <c:pt idx="62">
                  <c:v>229.1749307270826</c:v>
                </c:pt>
                <c:pt idx="63">
                  <c:v>234.64541425638012</c:v>
                </c:pt>
                <c:pt idx="64">
                  <c:v>235.81558000604355</c:v>
                </c:pt>
                <c:pt idx="65">
                  <c:v>277.2605915055338</c:v>
                </c:pt>
                <c:pt idx="66">
                  <c:v>309.7858049384555</c:v>
                </c:pt>
                <c:pt idx="67">
                  <c:v>308.31026120257525</c:v>
                </c:pt>
                <c:pt idx="68">
                  <c:v>253.28690480698239</c:v>
                </c:pt>
                <c:pt idx="69">
                  <c:v>228.05984673349838</c:v>
                </c:pt>
                <c:pt idx="70">
                  <c:v>198.51728110790205</c:v>
                </c:pt>
                <c:pt idx="71">
                  <c:v>233.11314322160052</c:v>
                </c:pt>
                <c:pt idx="72">
                  <c:v>239.09125250624913</c:v>
                </c:pt>
                <c:pt idx="73">
                  <c:v>237.00768237864287</c:v>
                </c:pt>
                <c:pt idx="74">
                  <c:v>270.56267087915256</c:v>
                </c:pt>
                <c:pt idx="75">
                  <c:v>266.65242288448115</c:v>
                </c:pt>
                <c:pt idx="76">
                  <c:v>275.10298998171299</c:v>
                </c:pt>
                <c:pt idx="77">
                  <c:v>312.23804952683258</c:v>
                </c:pt>
                <c:pt idx="78">
                  <c:v>355.6656497141787</c:v>
                </c:pt>
                <c:pt idx="79">
                  <c:v>362.19490440723803</c:v>
                </c:pt>
                <c:pt idx="80">
                  <c:v>301.41280189453215</c:v>
                </c:pt>
                <c:pt idx="81">
                  <c:v>275.49777727353342</c:v>
                </c:pt>
                <c:pt idx="82">
                  <c:v>240.19646553082401</c:v>
                </c:pt>
                <c:pt idx="83">
                  <c:v>266.86039028329589</c:v>
                </c:pt>
                <c:pt idx="84">
                  <c:v>283.74088632236885</c:v>
                </c:pt>
                <c:pt idx="85">
                  <c:v>276.62296715902079</c:v>
                </c:pt>
                <c:pt idx="86">
                  <c:v>311.66318035612937</c:v>
                </c:pt>
                <c:pt idx="87">
                  <c:v>312.13574538354158</c:v>
                </c:pt>
                <c:pt idx="88">
                  <c:v>316.27636052640275</c:v>
                </c:pt>
                <c:pt idx="89">
                  <c:v>356.34543893086362</c:v>
                </c:pt>
                <c:pt idx="90">
                  <c:v>407.77783754714937</c:v>
                </c:pt>
                <c:pt idx="91">
                  <c:v>407.09955196035321</c:v>
                </c:pt>
                <c:pt idx="92">
                  <c:v>352.87345371384464</c:v>
                </c:pt>
                <c:pt idx="93">
                  <c:v>316.12890340613444</c:v>
                </c:pt>
                <c:pt idx="94">
                  <c:v>272.89565430219847</c:v>
                </c:pt>
                <c:pt idx="95">
                  <c:v>301.04480375126923</c:v>
                </c:pt>
                <c:pt idx="96">
                  <c:v>313.61534783597153</c:v>
                </c:pt>
                <c:pt idx="97">
                  <c:v>308.7070504505935</c:v>
                </c:pt>
                <c:pt idx="98">
                  <c:v>338.71291461196023</c:v>
                </c:pt>
                <c:pt idx="99">
                  <c:v>350.0878663937969</c:v>
                </c:pt>
                <c:pt idx="100">
                  <c:v>351.36732374502969</c:v>
                </c:pt>
                <c:pt idx="101">
                  <c:v>392.92162684608951</c:v>
                </c:pt>
                <c:pt idx="102">
                  <c:v>452.35882389131484</c:v>
                </c:pt>
                <c:pt idx="103">
                  <c:v>454.61455716386001</c:v>
                </c:pt>
                <c:pt idx="104">
                  <c:v>407.66886026491983</c:v>
                </c:pt>
                <c:pt idx="105">
                  <c:v>361.54357843324061</c:v>
                </c:pt>
                <c:pt idx="106">
                  <c:v>312.55158321219159</c:v>
                </c:pt>
                <c:pt idx="107">
                  <c:v>335.6663836255205</c:v>
                </c:pt>
                <c:pt idx="108">
                  <c:v>345.37576991859453</c:v>
                </c:pt>
                <c:pt idx="109">
                  <c:v>336.88191766021697</c:v>
                </c:pt>
                <c:pt idx="110">
                  <c:v>361.12903570447071</c:v>
                </c:pt>
                <c:pt idx="111">
                  <c:v>364.57205012508075</c:v>
                </c:pt>
                <c:pt idx="112">
                  <c:v>361.54155552194288</c:v>
                </c:pt>
                <c:pt idx="113">
                  <c:v>408.92746580782875</c:v>
                </c:pt>
                <c:pt idx="114">
                  <c:v>472.02307879376656</c:v>
                </c:pt>
                <c:pt idx="115">
                  <c:v>483.73240465799375</c:v>
                </c:pt>
                <c:pt idx="116">
                  <c:v>445.5159032693644</c:v>
                </c:pt>
                <c:pt idx="117">
                  <c:v>371.89996287943632</c:v>
                </c:pt>
                <c:pt idx="118">
                  <c:v>331.63716316869812</c:v>
                </c:pt>
                <c:pt idx="119">
                  <c:v>349.71761454628512</c:v>
                </c:pt>
                <c:pt idx="120">
                  <c:v>356.56584304773088</c:v>
                </c:pt>
                <c:pt idx="121">
                  <c:v>361.87196586926257</c:v>
                </c:pt>
                <c:pt idx="122">
                  <c:v>389.05310277285753</c:v>
                </c:pt>
                <c:pt idx="123">
                  <c:v>407.02048935474784</c:v>
                </c:pt>
                <c:pt idx="124">
                  <c:v>406.92401361095131</c:v>
                </c:pt>
                <c:pt idx="125">
                  <c:v>460.86592816303437</c:v>
                </c:pt>
                <c:pt idx="126">
                  <c:v>509.51003005540485</c:v>
                </c:pt>
                <c:pt idx="127">
                  <c:v>535.74372808091255</c:v>
                </c:pt>
                <c:pt idx="128">
                  <c:v>495.390465982026</c:v>
                </c:pt>
                <c:pt idx="129">
                  <c:v>425.43294153281033</c:v>
                </c:pt>
                <c:pt idx="130">
                  <c:v>377.23820446084551</c:v>
                </c:pt>
                <c:pt idx="131">
                  <c:v>398.25267469777384</c:v>
                </c:pt>
                <c:pt idx="132">
                  <c:v>416.72768703501515</c:v>
                </c:pt>
                <c:pt idx="133">
                  <c:v>414.10187249532015</c:v>
                </c:pt>
                <c:pt idx="134">
                  <c:v>435.52426328180212</c:v>
                </c:pt>
                <c:pt idx="135">
                  <c:v>427.44978546818601</c:v>
                </c:pt>
                <c:pt idx="136">
                  <c:v>465.05838848954807</c:v>
                </c:pt>
                <c:pt idx="137">
                  <c:v>509.61957151766205</c:v>
                </c:pt>
                <c:pt idx="138">
                  <c:v>566.26847183897212</c:v>
                </c:pt>
                <c:pt idx="139">
                  <c:v>600.50696829341939</c:v>
                </c:pt>
                <c:pt idx="140">
                  <c:v>540.63141553136711</c:v>
                </c:pt>
                <c:pt idx="141">
                  <c:v>469.26152745326567</c:v>
                </c:pt>
                <c:pt idx="142">
                  <c:v>427.6227946474981</c:v>
                </c:pt>
                <c:pt idx="143">
                  <c:v>429.83937130263178</c:v>
                </c:pt>
              </c:numCache>
            </c:numRef>
          </c:yVal>
          <c:smooth val="0"/>
          <c:extLst>
            <c:ext xmlns:c16="http://schemas.microsoft.com/office/drawing/2014/chart" uri="{C3380CC4-5D6E-409C-BE32-E72D297353CC}">
              <c16:uniqueId val="{00000002-B4AD-4864-92E6-43760F54A865}"/>
            </c:ext>
          </c:extLst>
        </c:ser>
        <c:dLbls>
          <c:showLegendKey val="0"/>
          <c:showVal val="0"/>
          <c:showCatName val="0"/>
          <c:showSerName val="0"/>
          <c:showPercent val="0"/>
          <c:showBubbleSize val="0"/>
        </c:dLbls>
        <c:axId val="85333040"/>
        <c:axId val="85337360"/>
      </c:scatterChart>
      <c:valAx>
        <c:axId val="85333040"/>
        <c:scaling>
          <c:orientation val="minMax"/>
        </c:scaling>
        <c:delete val="0"/>
        <c:axPos val="b"/>
        <c:title>
          <c:tx>
            <c:rich>
              <a:bodyPr/>
              <a:lstStyle/>
              <a:p>
                <a:pPr>
                  <a:defRPr/>
                </a:pPr>
                <a:r>
                  <a:rPr lang="en-US"/>
                  <a:t>Nov</a:t>
                </a:r>
              </a:p>
            </c:rich>
          </c:tx>
          <c:overlay val="0"/>
        </c:title>
        <c:numFmt formatCode="General" sourceLinked="1"/>
        <c:majorTickMark val="out"/>
        <c:minorTickMark val="none"/>
        <c:tickLblPos val="nextTo"/>
        <c:crossAx val="85337360"/>
        <c:crosses val="autoZero"/>
        <c:crossBetween val="midCat"/>
      </c:valAx>
      <c:valAx>
        <c:axId val="85337360"/>
        <c:scaling>
          <c:orientation val="minMax"/>
        </c:scaling>
        <c:delete val="0"/>
        <c:axPos val="l"/>
        <c:title>
          <c:tx>
            <c:rich>
              <a:bodyPr/>
              <a:lstStyle/>
              <a:p>
                <a:pPr>
                  <a:defRPr/>
                </a:pPr>
                <a:r>
                  <a:rPr lang="en-US"/>
                  <a:t>Passengers(thousands)</a:t>
                </a:r>
              </a:p>
            </c:rich>
          </c:tx>
          <c:overlay val="0"/>
        </c:title>
        <c:numFmt formatCode="General" sourceLinked="1"/>
        <c:majorTickMark val="out"/>
        <c:minorTickMark val="none"/>
        <c:tickLblPos val="nextTo"/>
        <c:crossAx val="85333040"/>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Normal Probability Plot</a:t>
            </a:r>
          </a:p>
        </c:rich>
      </c:tx>
      <c:overlay val="0"/>
    </c:title>
    <c:autoTitleDeleted val="0"/>
    <c:plotArea>
      <c:layout/>
      <c:scatterChart>
        <c:scatterStyle val="lineMarker"/>
        <c:varyColors val="0"/>
        <c:ser>
          <c:idx val="0"/>
          <c:order val="0"/>
          <c:spPr>
            <a:ln w="19050">
              <a:noFill/>
            </a:ln>
          </c:spPr>
          <c:xVal>
            <c:numRef>
              <c:f>'autocorrelation adr. attempt'!$V$40:$V$183</c:f>
              <c:numCache>
                <c:formatCode>General</c:formatCode>
                <c:ptCount val="144"/>
                <c:pt idx="0">
                  <c:v>0.34722222222222221</c:v>
                </c:pt>
                <c:pt idx="1">
                  <c:v>1.0416666666666665</c:v>
                </c:pt>
                <c:pt idx="2">
                  <c:v>1.7361111111111112</c:v>
                </c:pt>
                <c:pt idx="3">
                  <c:v>2.4305555555555554</c:v>
                </c:pt>
                <c:pt idx="4">
                  <c:v>3.125</c:v>
                </c:pt>
                <c:pt idx="5">
                  <c:v>3.8194444444444446</c:v>
                </c:pt>
                <c:pt idx="6">
                  <c:v>4.5138888888888884</c:v>
                </c:pt>
                <c:pt idx="7">
                  <c:v>5.208333333333333</c:v>
                </c:pt>
                <c:pt idx="8">
                  <c:v>5.9027777777777777</c:v>
                </c:pt>
                <c:pt idx="9">
                  <c:v>6.5972222222222223</c:v>
                </c:pt>
                <c:pt idx="10">
                  <c:v>7.291666666666667</c:v>
                </c:pt>
                <c:pt idx="11">
                  <c:v>7.9861111111111107</c:v>
                </c:pt>
                <c:pt idx="12">
                  <c:v>8.6805555555555536</c:v>
                </c:pt>
                <c:pt idx="13">
                  <c:v>9.3749999999999982</c:v>
                </c:pt>
                <c:pt idx="14">
                  <c:v>10.069444444444443</c:v>
                </c:pt>
                <c:pt idx="15">
                  <c:v>10.763888888888888</c:v>
                </c:pt>
                <c:pt idx="16">
                  <c:v>11.458333333333332</c:v>
                </c:pt>
                <c:pt idx="17">
                  <c:v>12.152777777777777</c:v>
                </c:pt>
                <c:pt idx="18">
                  <c:v>12.847222222222221</c:v>
                </c:pt>
                <c:pt idx="19">
                  <c:v>13.541666666666666</c:v>
                </c:pt>
                <c:pt idx="20">
                  <c:v>14.236111111111111</c:v>
                </c:pt>
                <c:pt idx="21">
                  <c:v>14.930555555555554</c:v>
                </c:pt>
                <c:pt idx="22">
                  <c:v>15.624999999999998</c:v>
                </c:pt>
                <c:pt idx="23">
                  <c:v>16.319444444444443</c:v>
                </c:pt>
                <c:pt idx="24">
                  <c:v>17.013888888888886</c:v>
                </c:pt>
                <c:pt idx="25">
                  <c:v>17.708333333333332</c:v>
                </c:pt>
                <c:pt idx="26">
                  <c:v>18.402777777777775</c:v>
                </c:pt>
                <c:pt idx="27">
                  <c:v>19.097222222222221</c:v>
                </c:pt>
                <c:pt idx="28">
                  <c:v>19.791666666666664</c:v>
                </c:pt>
                <c:pt idx="29">
                  <c:v>20.486111111111111</c:v>
                </c:pt>
                <c:pt idx="30">
                  <c:v>21.180555555555554</c:v>
                </c:pt>
                <c:pt idx="31">
                  <c:v>21.875</c:v>
                </c:pt>
                <c:pt idx="32">
                  <c:v>22.569444444444443</c:v>
                </c:pt>
                <c:pt idx="33">
                  <c:v>23.263888888888886</c:v>
                </c:pt>
                <c:pt idx="34">
                  <c:v>23.958333333333332</c:v>
                </c:pt>
                <c:pt idx="35">
                  <c:v>24.652777777777775</c:v>
                </c:pt>
                <c:pt idx="36">
                  <c:v>25.347222222222221</c:v>
                </c:pt>
                <c:pt idx="37">
                  <c:v>26.041666666666664</c:v>
                </c:pt>
                <c:pt idx="38">
                  <c:v>26.736111111111111</c:v>
                </c:pt>
                <c:pt idx="39">
                  <c:v>27.430555555555554</c:v>
                </c:pt>
                <c:pt idx="40">
                  <c:v>28.125</c:v>
                </c:pt>
                <c:pt idx="41">
                  <c:v>28.819444444444443</c:v>
                </c:pt>
                <c:pt idx="42">
                  <c:v>29.513888888888886</c:v>
                </c:pt>
                <c:pt idx="43">
                  <c:v>30.208333333333332</c:v>
                </c:pt>
                <c:pt idx="44">
                  <c:v>30.902777777777775</c:v>
                </c:pt>
                <c:pt idx="45">
                  <c:v>31.597222222222221</c:v>
                </c:pt>
                <c:pt idx="46">
                  <c:v>32.291666666666664</c:v>
                </c:pt>
                <c:pt idx="47">
                  <c:v>32.986111111111107</c:v>
                </c:pt>
                <c:pt idx="48">
                  <c:v>33.68055555555555</c:v>
                </c:pt>
                <c:pt idx="49">
                  <c:v>34.375</c:v>
                </c:pt>
                <c:pt idx="50">
                  <c:v>35.069444444444443</c:v>
                </c:pt>
                <c:pt idx="51">
                  <c:v>35.763888888888886</c:v>
                </c:pt>
                <c:pt idx="52">
                  <c:v>36.458333333333329</c:v>
                </c:pt>
                <c:pt idx="53">
                  <c:v>37.152777777777779</c:v>
                </c:pt>
                <c:pt idx="54">
                  <c:v>37.847222222222221</c:v>
                </c:pt>
                <c:pt idx="55">
                  <c:v>38.541666666666664</c:v>
                </c:pt>
                <c:pt idx="56">
                  <c:v>39.236111111111107</c:v>
                </c:pt>
                <c:pt idx="57">
                  <c:v>39.93055555555555</c:v>
                </c:pt>
                <c:pt idx="58">
                  <c:v>40.625</c:v>
                </c:pt>
                <c:pt idx="59">
                  <c:v>41.319444444444443</c:v>
                </c:pt>
                <c:pt idx="60">
                  <c:v>42.013888888888886</c:v>
                </c:pt>
                <c:pt idx="61">
                  <c:v>42.708333333333329</c:v>
                </c:pt>
                <c:pt idx="62">
                  <c:v>43.402777777777779</c:v>
                </c:pt>
                <c:pt idx="63">
                  <c:v>44.097222222222221</c:v>
                </c:pt>
                <c:pt idx="64">
                  <c:v>44.791666666666664</c:v>
                </c:pt>
                <c:pt idx="65">
                  <c:v>45.486111111111107</c:v>
                </c:pt>
                <c:pt idx="66">
                  <c:v>46.18055555555555</c:v>
                </c:pt>
                <c:pt idx="67">
                  <c:v>46.875</c:v>
                </c:pt>
                <c:pt idx="68">
                  <c:v>47.569444444444443</c:v>
                </c:pt>
                <c:pt idx="69">
                  <c:v>48.263888888888886</c:v>
                </c:pt>
                <c:pt idx="70">
                  <c:v>48.958333333333329</c:v>
                </c:pt>
                <c:pt idx="71">
                  <c:v>49.652777777777779</c:v>
                </c:pt>
                <c:pt idx="72">
                  <c:v>50.347222222222221</c:v>
                </c:pt>
                <c:pt idx="73">
                  <c:v>51.041666666666664</c:v>
                </c:pt>
                <c:pt idx="74">
                  <c:v>51.736111111111107</c:v>
                </c:pt>
                <c:pt idx="75">
                  <c:v>52.43055555555555</c:v>
                </c:pt>
                <c:pt idx="76">
                  <c:v>53.125</c:v>
                </c:pt>
                <c:pt idx="77">
                  <c:v>53.819444444444443</c:v>
                </c:pt>
                <c:pt idx="78">
                  <c:v>54.513888888888886</c:v>
                </c:pt>
                <c:pt idx="79">
                  <c:v>55.208333333333329</c:v>
                </c:pt>
                <c:pt idx="80">
                  <c:v>55.902777777777779</c:v>
                </c:pt>
                <c:pt idx="81">
                  <c:v>56.597222222222221</c:v>
                </c:pt>
                <c:pt idx="82">
                  <c:v>57.291666666666664</c:v>
                </c:pt>
                <c:pt idx="83">
                  <c:v>57.986111111111107</c:v>
                </c:pt>
                <c:pt idx="84">
                  <c:v>58.68055555555555</c:v>
                </c:pt>
                <c:pt idx="85">
                  <c:v>59.375</c:v>
                </c:pt>
                <c:pt idx="86">
                  <c:v>60.069444444444443</c:v>
                </c:pt>
                <c:pt idx="87">
                  <c:v>60.763888888888886</c:v>
                </c:pt>
                <c:pt idx="88">
                  <c:v>61.458333333333329</c:v>
                </c:pt>
                <c:pt idx="89">
                  <c:v>62.152777777777771</c:v>
                </c:pt>
                <c:pt idx="90">
                  <c:v>62.847222222222221</c:v>
                </c:pt>
                <c:pt idx="91">
                  <c:v>63.541666666666664</c:v>
                </c:pt>
                <c:pt idx="92">
                  <c:v>64.236111111111114</c:v>
                </c:pt>
                <c:pt idx="93">
                  <c:v>64.930555555555557</c:v>
                </c:pt>
                <c:pt idx="94">
                  <c:v>65.625</c:v>
                </c:pt>
                <c:pt idx="95">
                  <c:v>66.319444444444443</c:v>
                </c:pt>
                <c:pt idx="96">
                  <c:v>67.013888888888886</c:v>
                </c:pt>
                <c:pt idx="97">
                  <c:v>67.708333333333343</c:v>
                </c:pt>
                <c:pt idx="98">
                  <c:v>68.402777777777786</c:v>
                </c:pt>
                <c:pt idx="99">
                  <c:v>69.097222222222229</c:v>
                </c:pt>
                <c:pt idx="100">
                  <c:v>69.791666666666671</c:v>
                </c:pt>
                <c:pt idx="101">
                  <c:v>70.486111111111114</c:v>
                </c:pt>
                <c:pt idx="102">
                  <c:v>71.180555555555557</c:v>
                </c:pt>
                <c:pt idx="103">
                  <c:v>71.875</c:v>
                </c:pt>
                <c:pt idx="104">
                  <c:v>72.569444444444443</c:v>
                </c:pt>
                <c:pt idx="105">
                  <c:v>73.263888888888886</c:v>
                </c:pt>
                <c:pt idx="106">
                  <c:v>73.958333333333343</c:v>
                </c:pt>
                <c:pt idx="107">
                  <c:v>74.652777777777786</c:v>
                </c:pt>
                <c:pt idx="108">
                  <c:v>75.347222222222229</c:v>
                </c:pt>
                <c:pt idx="109">
                  <c:v>76.041666666666671</c:v>
                </c:pt>
                <c:pt idx="110">
                  <c:v>76.736111111111114</c:v>
                </c:pt>
                <c:pt idx="111">
                  <c:v>77.430555555555557</c:v>
                </c:pt>
                <c:pt idx="112">
                  <c:v>78.125</c:v>
                </c:pt>
                <c:pt idx="113">
                  <c:v>78.819444444444443</c:v>
                </c:pt>
                <c:pt idx="114">
                  <c:v>79.513888888888886</c:v>
                </c:pt>
                <c:pt idx="115">
                  <c:v>80.208333333333343</c:v>
                </c:pt>
                <c:pt idx="116">
                  <c:v>80.902777777777786</c:v>
                </c:pt>
                <c:pt idx="117">
                  <c:v>81.597222222222229</c:v>
                </c:pt>
                <c:pt idx="118">
                  <c:v>82.291666666666671</c:v>
                </c:pt>
                <c:pt idx="119">
                  <c:v>82.986111111111114</c:v>
                </c:pt>
                <c:pt idx="120">
                  <c:v>83.680555555555557</c:v>
                </c:pt>
                <c:pt idx="121">
                  <c:v>84.375</c:v>
                </c:pt>
                <c:pt idx="122">
                  <c:v>85.069444444444443</c:v>
                </c:pt>
                <c:pt idx="123">
                  <c:v>85.763888888888886</c:v>
                </c:pt>
                <c:pt idx="124">
                  <c:v>86.458333333333343</c:v>
                </c:pt>
                <c:pt idx="125">
                  <c:v>87.152777777777786</c:v>
                </c:pt>
                <c:pt idx="126">
                  <c:v>87.847222222222229</c:v>
                </c:pt>
                <c:pt idx="127">
                  <c:v>88.541666666666671</c:v>
                </c:pt>
                <c:pt idx="128">
                  <c:v>89.236111111111114</c:v>
                </c:pt>
                <c:pt idx="129">
                  <c:v>89.930555555555557</c:v>
                </c:pt>
                <c:pt idx="130">
                  <c:v>90.625</c:v>
                </c:pt>
                <c:pt idx="131">
                  <c:v>91.319444444444443</c:v>
                </c:pt>
                <c:pt idx="132">
                  <c:v>92.013888888888886</c:v>
                </c:pt>
                <c:pt idx="133">
                  <c:v>92.708333333333343</c:v>
                </c:pt>
                <c:pt idx="134">
                  <c:v>93.402777777777786</c:v>
                </c:pt>
                <c:pt idx="135">
                  <c:v>94.097222222222229</c:v>
                </c:pt>
                <c:pt idx="136">
                  <c:v>94.791666666666671</c:v>
                </c:pt>
                <c:pt idx="137">
                  <c:v>95.486111111111114</c:v>
                </c:pt>
                <c:pt idx="138">
                  <c:v>96.180555555555557</c:v>
                </c:pt>
                <c:pt idx="139">
                  <c:v>96.875</c:v>
                </c:pt>
                <c:pt idx="140">
                  <c:v>97.569444444444443</c:v>
                </c:pt>
                <c:pt idx="141">
                  <c:v>98.263888888888886</c:v>
                </c:pt>
                <c:pt idx="142">
                  <c:v>98.958333333333343</c:v>
                </c:pt>
                <c:pt idx="143">
                  <c:v>99.652777777777786</c:v>
                </c:pt>
              </c:numCache>
            </c:numRef>
          </c:xVal>
          <c:yVal>
            <c:numRef>
              <c:f>'autocorrelation adr. attempt'!$W$40:$W$183</c:f>
              <c:numCache>
                <c:formatCode>General</c:formatCode>
                <c:ptCount val="144"/>
                <c:pt idx="0">
                  <c:v>104</c:v>
                </c:pt>
                <c:pt idx="1">
                  <c:v>112</c:v>
                </c:pt>
                <c:pt idx="2">
                  <c:v>114</c:v>
                </c:pt>
                <c:pt idx="3">
                  <c:v>115</c:v>
                </c:pt>
                <c:pt idx="4">
                  <c:v>118</c:v>
                </c:pt>
                <c:pt idx="5">
                  <c:v>118</c:v>
                </c:pt>
                <c:pt idx="6">
                  <c:v>119</c:v>
                </c:pt>
                <c:pt idx="7">
                  <c:v>121</c:v>
                </c:pt>
                <c:pt idx="8">
                  <c:v>125</c:v>
                </c:pt>
                <c:pt idx="9">
                  <c:v>126</c:v>
                </c:pt>
                <c:pt idx="10">
                  <c:v>129</c:v>
                </c:pt>
                <c:pt idx="11">
                  <c:v>132</c:v>
                </c:pt>
                <c:pt idx="12">
                  <c:v>133</c:v>
                </c:pt>
                <c:pt idx="13">
                  <c:v>135</c:v>
                </c:pt>
                <c:pt idx="14">
                  <c:v>135</c:v>
                </c:pt>
                <c:pt idx="15">
                  <c:v>136</c:v>
                </c:pt>
                <c:pt idx="16">
                  <c:v>140</c:v>
                </c:pt>
                <c:pt idx="17">
                  <c:v>141</c:v>
                </c:pt>
                <c:pt idx="18">
                  <c:v>145</c:v>
                </c:pt>
                <c:pt idx="19">
                  <c:v>146</c:v>
                </c:pt>
                <c:pt idx="20">
                  <c:v>148</c:v>
                </c:pt>
                <c:pt idx="21">
                  <c:v>148</c:v>
                </c:pt>
                <c:pt idx="22">
                  <c:v>149</c:v>
                </c:pt>
                <c:pt idx="23">
                  <c:v>150</c:v>
                </c:pt>
                <c:pt idx="24">
                  <c:v>158</c:v>
                </c:pt>
                <c:pt idx="25">
                  <c:v>162</c:v>
                </c:pt>
                <c:pt idx="26">
                  <c:v>163</c:v>
                </c:pt>
                <c:pt idx="27">
                  <c:v>166</c:v>
                </c:pt>
                <c:pt idx="28">
                  <c:v>170</c:v>
                </c:pt>
                <c:pt idx="29">
                  <c:v>170</c:v>
                </c:pt>
                <c:pt idx="30">
                  <c:v>171</c:v>
                </c:pt>
                <c:pt idx="31">
                  <c:v>172</c:v>
                </c:pt>
                <c:pt idx="32">
                  <c:v>172</c:v>
                </c:pt>
                <c:pt idx="33">
                  <c:v>178</c:v>
                </c:pt>
                <c:pt idx="34">
                  <c:v>178</c:v>
                </c:pt>
                <c:pt idx="35">
                  <c:v>180</c:v>
                </c:pt>
                <c:pt idx="36">
                  <c:v>180</c:v>
                </c:pt>
                <c:pt idx="37">
                  <c:v>181</c:v>
                </c:pt>
                <c:pt idx="38">
                  <c:v>183</c:v>
                </c:pt>
                <c:pt idx="39">
                  <c:v>184</c:v>
                </c:pt>
                <c:pt idx="40">
                  <c:v>188</c:v>
                </c:pt>
                <c:pt idx="41">
                  <c:v>191</c:v>
                </c:pt>
                <c:pt idx="42">
                  <c:v>193</c:v>
                </c:pt>
                <c:pt idx="43">
                  <c:v>194</c:v>
                </c:pt>
                <c:pt idx="44">
                  <c:v>196</c:v>
                </c:pt>
                <c:pt idx="45">
                  <c:v>196</c:v>
                </c:pt>
                <c:pt idx="46">
                  <c:v>199</c:v>
                </c:pt>
                <c:pt idx="47">
                  <c:v>199</c:v>
                </c:pt>
                <c:pt idx="48">
                  <c:v>201</c:v>
                </c:pt>
                <c:pt idx="49">
                  <c:v>203</c:v>
                </c:pt>
                <c:pt idx="50">
                  <c:v>204</c:v>
                </c:pt>
                <c:pt idx="51">
                  <c:v>209</c:v>
                </c:pt>
                <c:pt idx="52">
                  <c:v>211</c:v>
                </c:pt>
                <c:pt idx="53">
                  <c:v>218</c:v>
                </c:pt>
                <c:pt idx="54">
                  <c:v>227</c:v>
                </c:pt>
                <c:pt idx="55">
                  <c:v>229</c:v>
                </c:pt>
                <c:pt idx="56">
                  <c:v>229</c:v>
                </c:pt>
                <c:pt idx="57">
                  <c:v>229</c:v>
                </c:pt>
                <c:pt idx="58">
                  <c:v>230</c:v>
                </c:pt>
                <c:pt idx="59">
                  <c:v>233</c:v>
                </c:pt>
                <c:pt idx="60">
                  <c:v>234</c:v>
                </c:pt>
                <c:pt idx="61">
                  <c:v>235</c:v>
                </c:pt>
                <c:pt idx="62">
                  <c:v>235</c:v>
                </c:pt>
                <c:pt idx="63">
                  <c:v>236</c:v>
                </c:pt>
                <c:pt idx="64">
                  <c:v>237</c:v>
                </c:pt>
                <c:pt idx="65">
                  <c:v>237</c:v>
                </c:pt>
                <c:pt idx="66">
                  <c:v>242</c:v>
                </c:pt>
                <c:pt idx="67">
                  <c:v>242</c:v>
                </c:pt>
                <c:pt idx="68">
                  <c:v>243</c:v>
                </c:pt>
                <c:pt idx="69">
                  <c:v>259</c:v>
                </c:pt>
                <c:pt idx="70">
                  <c:v>264</c:v>
                </c:pt>
                <c:pt idx="71">
                  <c:v>264</c:v>
                </c:pt>
                <c:pt idx="72">
                  <c:v>267</c:v>
                </c:pt>
                <c:pt idx="73">
                  <c:v>269</c:v>
                </c:pt>
                <c:pt idx="74">
                  <c:v>270</c:v>
                </c:pt>
                <c:pt idx="75">
                  <c:v>271</c:v>
                </c:pt>
                <c:pt idx="76">
                  <c:v>272</c:v>
                </c:pt>
                <c:pt idx="77">
                  <c:v>274</c:v>
                </c:pt>
                <c:pt idx="78">
                  <c:v>277</c:v>
                </c:pt>
                <c:pt idx="79">
                  <c:v>278</c:v>
                </c:pt>
                <c:pt idx="80">
                  <c:v>284</c:v>
                </c:pt>
                <c:pt idx="81">
                  <c:v>293</c:v>
                </c:pt>
                <c:pt idx="82">
                  <c:v>301</c:v>
                </c:pt>
                <c:pt idx="83">
                  <c:v>302</c:v>
                </c:pt>
                <c:pt idx="84">
                  <c:v>305</c:v>
                </c:pt>
                <c:pt idx="85">
                  <c:v>306</c:v>
                </c:pt>
                <c:pt idx="86">
                  <c:v>306</c:v>
                </c:pt>
                <c:pt idx="87">
                  <c:v>310</c:v>
                </c:pt>
                <c:pt idx="88">
                  <c:v>312</c:v>
                </c:pt>
                <c:pt idx="89">
                  <c:v>313</c:v>
                </c:pt>
                <c:pt idx="90">
                  <c:v>315</c:v>
                </c:pt>
                <c:pt idx="91">
                  <c:v>315</c:v>
                </c:pt>
                <c:pt idx="92">
                  <c:v>317</c:v>
                </c:pt>
                <c:pt idx="93">
                  <c:v>318</c:v>
                </c:pt>
                <c:pt idx="94">
                  <c:v>318</c:v>
                </c:pt>
                <c:pt idx="95">
                  <c:v>336</c:v>
                </c:pt>
                <c:pt idx="96">
                  <c:v>337</c:v>
                </c:pt>
                <c:pt idx="97">
                  <c:v>340</c:v>
                </c:pt>
                <c:pt idx="98">
                  <c:v>342</c:v>
                </c:pt>
                <c:pt idx="99">
                  <c:v>347</c:v>
                </c:pt>
                <c:pt idx="100">
                  <c:v>347</c:v>
                </c:pt>
                <c:pt idx="101">
                  <c:v>348</c:v>
                </c:pt>
                <c:pt idx="102">
                  <c:v>348</c:v>
                </c:pt>
                <c:pt idx="103">
                  <c:v>355</c:v>
                </c:pt>
                <c:pt idx="104">
                  <c:v>355</c:v>
                </c:pt>
                <c:pt idx="105">
                  <c:v>356</c:v>
                </c:pt>
                <c:pt idx="106">
                  <c:v>359</c:v>
                </c:pt>
                <c:pt idx="107">
                  <c:v>360</c:v>
                </c:pt>
                <c:pt idx="108">
                  <c:v>362</c:v>
                </c:pt>
                <c:pt idx="109">
                  <c:v>362</c:v>
                </c:pt>
                <c:pt idx="110">
                  <c:v>363</c:v>
                </c:pt>
                <c:pt idx="111">
                  <c:v>364</c:v>
                </c:pt>
                <c:pt idx="112">
                  <c:v>374</c:v>
                </c:pt>
                <c:pt idx="113">
                  <c:v>390</c:v>
                </c:pt>
                <c:pt idx="114">
                  <c:v>391</c:v>
                </c:pt>
                <c:pt idx="115">
                  <c:v>396</c:v>
                </c:pt>
                <c:pt idx="116">
                  <c:v>404</c:v>
                </c:pt>
                <c:pt idx="117">
                  <c:v>404</c:v>
                </c:pt>
                <c:pt idx="118">
                  <c:v>405</c:v>
                </c:pt>
                <c:pt idx="119">
                  <c:v>405</c:v>
                </c:pt>
                <c:pt idx="120">
                  <c:v>406</c:v>
                </c:pt>
                <c:pt idx="121">
                  <c:v>407</c:v>
                </c:pt>
                <c:pt idx="122">
                  <c:v>413</c:v>
                </c:pt>
                <c:pt idx="123">
                  <c:v>417</c:v>
                </c:pt>
                <c:pt idx="124">
                  <c:v>419</c:v>
                </c:pt>
                <c:pt idx="125">
                  <c:v>420</c:v>
                </c:pt>
                <c:pt idx="126">
                  <c:v>422</c:v>
                </c:pt>
                <c:pt idx="127">
                  <c:v>432</c:v>
                </c:pt>
                <c:pt idx="128">
                  <c:v>435</c:v>
                </c:pt>
                <c:pt idx="129">
                  <c:v>461</c:v>
                </c:pt>
                <c:pt idx="130">
                  <c:v>461</c:v>
                </c:pt>
                <c:pt idx="131">
                  <c:v>463</c:v>
                </c:pt>
                <c:pt idx="132">
                  <c:v>465</c:v>
                </c:pt>
                <c:pt idx="133">
                  <c:v>467</c:v>
                </c:pt>
                <c:pt idx="134">
                  <c:v>472</c:v>
                </c:pt>
                <c:pt idx="135">
                  <c:v>472</c:v>
                </c:pt>
                <c:pt idx="136">
                  <c:v>491</c:v>
                </c:pt>
                <c:pt idx="137">
                  <c:v>505</c:v>
                </c:pt>
                <c:pt idx="138">
                  <c:v>508</c:v>
                </c:pt>
                <c:pt idx="139">
                  <c:v>535</c:v>
                </c:pt>
                <c:pt idx="140">
                  <c:v>548</c:v>
                </c:pt>
                <c:pt idx="141">
                  <c:v>559</c:v>
                </c:pt>
                <c:pt idx="142">
                  <c:v>606</c:v>
                </c:pt>
                <c:pt idx="143">
                  <c:v>622</c:v>
                </c:pt>
              </c:numCache>
            </c:numRef>
          </c:yVal>
          <c:smooth val="0"/>
          <c:extLst>
            <c:ext xmlns:c16="http://schemas.microsoft.com/office/drawing/2014/chart" uri="{C3380CC4-5D6E-409C-BE32-E72D297353CC}">
              <c16:uniqueId val="{00000001-5F7D-4800-83AA-45AEC991AC50}"/>
            </c:ext>
          </c:extLst>
        </c:ser>
        <c:dLbls>
          <c:showLegendKey val="0"/>
          <c:showVal val="0"/>
          <c:showCatName val="0"/>
          <c:showSerName val="0"/>
          <c:showPercent val="0"/>
          <c:showBubbleSize val="0"/>
        </c:dLbls>
        <c:axId val="85328240"/>
        <c:axId val="85328720"/>
      </c:scatterChart>
      <c:valAx>
        <c:axId val="85328240"/>
        <c:scaling>
          <c:orientation val="minMax"/>
        </c:scaling>
        <c:delete val="0"/>
        <c:axPos val="b"/>
        <c:title>
          <c:tx>
            <c:rich>
              <a:bodyPr/>
              <a:lstStyle/>
              <a:p>
                <a:pPr>
                  <a:defRPr/>
                </a:pPr>
                <a:r>
                  <a:rPr lang="en-US"/>
                  <a:t>Sample Percentile</a:t>
                </a:r>
              </a:p>
            </c:rich>
          </c:tx>
          <c:overlay val="0"/>
        </c:title>
        <c:numFmt formatCode="General" sourceLinked="1"/>
        <c:majorTickMark val="out"/>
        <c:minorTickMark val="none"/>
        <c:tickLblPos val="nextTo"/>
        <c:crossAx val="85328720"/>
        <c:crosses val="autoZero"/>
        <c:crossBetween val="midCat"/>
      </c:valAx>
      <c:valAx>
        <c:axId val="85328720"/>
        <c:scaling>
          <c:orientation val="minMax"/>
        </c:scaling>
        <c:delete val="0"/>
        <c:axPos val="l"/>
        <c:title>
          <c:tx>
            <c:rich>
              <a:bodyPr/>
              <a:lstStyle/>
              <a:p>
                <a:pPr>
                  <a:defRPr/>
                </a:pPr>
                <a:r>
                  <a:rPr lang="en-US"/>
                  <a:t>Passengers(thousands)</a:t>
                </a:r>
              </a:p>
            </c:rich>
          </c:tx>
          <c:overlay val="0"/>
        </c:title>
        <c:numFmt formatCode="General" sourceLinked="1"/>
        <c:majorTickMark val="out"/>
        <c:minorTickMark val="none"/>
        <c:tickLblPos val="nextTo"/>
        <c:crossAx val="85328240"/>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Standard</a:t>
            </a:r>
            <a:r>
              <a:rPr lang="en-US" baseline="0"/>
              <a:t> Residuals Plot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'autocorrelation adr. attempt'!$R$40:$R$183</c:f>
              <c:numCache>
                <c:formatCode>General</c:formatCode>
                <c:ptCount val="144"/>
                <c:pt idx="0">
                  <c:v>108.59222754406923</c:v>
                </c:pt>
                <c:pt idx="1">
                  <c:v>96.872912155498454</c:v>
                </c:pt>
                <c:pt idx="2">
                  <c:v>141.07527367343712</c:v>
                </c:pt>
                <c:pt idx="3">
                  <c:v>122.45850084820282</c:v>
                </c:pt>
                <c:pt idx="4">
                  <c:v>127.06849933543968</c:v>
                </c:pt>
                <c:pt idx="5">
                  <c:v>157.46540194507955</c:v>
                </c:pt>
                <c:pt idx="6">
                  <c:v>178.21810940677963</c:v>
                </c:pt>
                <c:pt idx="7">
                  <c:v>158.45048596733704</c:v>
                </c:pt>
                <c:pt idx="8">
                  <c:v>109.76455063480248</c:v>
                </c:pt>
                <c:pt idx="9">
                  <c:v>100.29207568220221</c:v>
                </c:pt>
                <c:pt idx="10">
                  <c:v>79.984519445148948</c:v>
                </c:pt>
                <c:pt idx="11">
                  <c:v>122.36659678464807</c:v>
                </c:pt>
                <c:pt idx="12">
                  <c:v>119.46978842355985</c:v>
                </c:pt>
                <c:pt idx="13">
                  <c:v>105.61371232473198</c:v>
                </c:pt>
                <c:pt idx="14">
                  <c:v>153.47448978338312</c:v>
                </c:pt>
                <c:pt idx="15">
                  <c:v>135.61854457337651</c:v>
                </c:pt>
                <c:pt idx="16">
                  <c:v>138.09178235035625</c:v>
                </c:pt>
                <c:pt idx="17">
                  <c:v>167.07632133111025</c:v>
                </c:pt>
                <c:pt idx="18">
                  <c:v>195.10943014037881</c:v>
                </c:pt>
                <c:pt idx="19">
                  <c:v>181.17341388576227</c:v>
                </c:pt>
                <c:pt idx="20">
                  <c:v>132.52390908708418</c:v>
                </c:pt>
                <c:pt idx="21">
                  <c:v>123.08786466834039</c:v>
                </c:pt>
                <c:pt idx="22">
                  <c:v>97.021562314174076</c:v>
                </c:pt>
                <c:pt idx="23">
                  <c:v>136.54248186204492</c:v>
                </c:pt>
                <c:pt idx="24">
                  <c:v>142.37486901126755</c:v>
                </c:pt>
                <c:pt idx="25">
                  <c:v>134.35040009726572</c:v>
                </c:pt>
                <c:pt idx="26">
                  <c:v>177.9012256015462</c:v>
                </c:pt>
                <c:pt idx="27">
                  <c:v>169.49887298322159</c:v>
                </c:pt>
                <c:pt idx="28">
                  <c:v>165.48896756171712</c:v>
                </c:pt>
                <c:pt idx="29">
                  <c:v>208.27348162238027</c:v>
                </c:pt>
                <c:pt idx="30">
                  <c:v>223.30387350082381</c:v>
                </c:pt>
                <c:pt idx="31">
                  <c:v>209.40428778006378</c:v>
                </c:pt>
                <c:pt idx="32">
                  <c:v>160.79121351524216</c:v>
                </c:pt>
                <c:pt idx="33">
                  <c:v>149.21840838624132</c:v>
                </c:pt>
                <c:pt idx="34">
                  <c:v>125.3617278100451</c:v>
                </c:pt>
                <c:pt idx="35">
                  <c:v>167.09226913588603</c:v>
                </c:pt>
                <c:pt idx="36">
                  <c:v>168.61470433073796</c:v>
                </c:pt>
                <c:pt idx="37">
                  <c:v>160.62666595059264</c:v>
                </c:pt>
                <c:pt idx="38">
                  <c:v>207.1115103142144</c:v>
                </c:pt>
                <c:pt idx="39">
                  <c:v>187.87963200917835</c:v>
                </c:pt>
                <c:pt idx="40">
                  <c:v>186.07934836564397</c:v>
                </c:pt>
                <c:pt idx="41">
                  <c:v>223.8295133905653</c:v>
                </c:pt>
                <c:pt idx="42">
                  <c:v>259.90385116262996</c:v>
                </c:pt>
                <c:pt idx="43">
                  <c:v>239.52112224338566</c:v>
                </c:pt>
                <c:pt idx="44">
                  <c:v>199.63724348887487</c:v>
                </c:pt>
                <c:pt idx="45">
                  <c:v>175.06172142904902</c:v>
                </c:pt>
                <c:pt idx="46">
                  <c:v>154.13905971219407</c:v>
                </c:pt>
                <c:pt idx="47">
                  <c:v>193.73284032777792</c:v>
                </c:pt>
                <c:pt idx="48">
                  <c:v>196.74050021922872</c:v>
                </c:pt>
                <c:pt idx="49">
                  <c:v>186.61570112882634</c:v>
                </c:pt>
                <c:pt idx="50">
                  <c:v>226.61740229396383</c:v>
                </c:pt>
                <c:pt idx="51">
                  <c:v>226.98067571980653</c:v>
                </c:pt>
                <c:pt idx="52">
                  <c:v>233.18519050521178</c:v>
                </c:pt>
                <c:pt idx="53">
                  <c:v>265.17660941302006</c:v>
                </c:pt>
                <c:pt idx="54">
                  <c:v>286.0750390101461</c:v>
                </c:pt>
                <c:pt idx="55">
                  <c:v>272.24831435709905</c:v>
                </c:pt>
                <c:pt idx="56">
                  <c:v>229.50327781096004</c:v>
                </c:pt>
                <c:pt idx="57">
                  <c:v>203.51539212224827</c:v>
                </c:pt>
                <c:pt idx="58">
                  <c:v>176.83398428828025</c:v>
                </c:pt>
                <c:pt idx="59">
                  <c:v>207.77143046126631</c:v>
                </c:pt>
                <c:pt idx="60">
                  <c:v>210.09112380520239</c:v>
                </c:pt>
                <c:pt idx="61">
                  <c:v>200.72715233002771</c:v>
                </c:pt>
                <c:pt idx="62">
                  <c:v>229.1749307270826</c:v>
                </c:pt>
                <c:pt idx="63">
                  <c:v>234.64541425638012</c:v>
                </c:pt>
                <c:pt idx="64">
                  <c:v>235.81558000604355</c:v>
                </c:pt>
                <c:pt idx="65">
                  <c:v>277.2605915055338</c:v>
                </c:pt>
                <c:pt idx="66">
                  <c:v>309.7858049384555</c:v>
                </c:pt>
                <c:pt idx="67">
                  <c:v>308.31026120257525</c:v>
                </c:pt>
                <c:pt idx="68">
                  <c:v>253.28690480698239</c:v>
                </c:pt>
                <c:pt idx="69">
                  <c:v>228.05984673349838</c:v>
                </c:pt>
                <c:pt idx="70">
                  <c:v>198.51728110790205</c:v>
                </c:pt>
                <c:pt idx="71">
                  <c:v>233.11314322160052</c:v>
                </c:pt>
                <c:pt idx="72">
                  <c:v>239.09125250624913</c:v>
                </c:pt>
                <c:pt idx="73">
                  <c:v>237.00768237864287</c:v>
                </c:pt>
                <c:pt idx="74">
                  <c:v>270.56267087915256</c:v>
                </c:pt>
                <c:pt idx="75">
                  <c:v>266.65242288448115</c:v>
                </c:pt>
                <c:pt idx="76">
                  <c:v>275.10298998171299</c:v>
                </c:pt>
                <c:pt idx="77">
                  <c:v>312.23804952683258</c:v>
                </c:pt>
                <c:pt idx="78">
                  <c:v>355.6656497141787</c:v>
                </c:pt>
                <c:pt idx="79">
                  <c:v>362.19490440723803</c:v>
                </c:pt>
                <c:pt idx="80">
                  <c:v>301.41280189453215</c:v>
                </c:pt>
                <c:pt idx="81">
                  <c:v>275.49777727353342</c:v>
                </c:pt>
                <c:pt idx="82">
                  <c:v>240.19646553082401</c:v>
                </c:pt>
                <c:pt idx="83">
                  <c:v>266.86039028329589</c:v>
                </c:pt>
                <c:pt idx="84">
                  <c:v>283.74088632236885</c:v>
                </c:pt>
                <c:pt idx="85">
                  <c:v>276.62296715902079</c:v>
                </c:pt>
                <c:pt idx="86">
                  <c:v>311.66318035612937</c:v>
                </c:pt>
                <c:pt idx="87">
                  <c:v>312.13574538354158</c:v>
                </c:pt>
                <c:pt idx="88">
                  <c:v>316.27636052640275</c:v>
                </c:pt>
                <c:pt idx="89">
                  <c:v>356.34543893086362</c:v>
                </c:pt>
                <c:pt idx="90">
                  <c:v>407.77783754714937</c:v>
                </c:pt>
                <c:pt idx="91">
                  <c:v>407.09955196035321</c:v>
                </c:pt>
                <c:pt idx="92">
                  <c:v>352.87345371384464</c:v>
                </c:pt>
                <c:pt idx="93">
                  <c:v>316.12890340613444</c:v>
                </c:pt>
                <c:pt idx="94">
                  <c:v>272.89565430219847</c:v>
                </c:pt>
                <c:pt idx="95">
                  <c:v>301.04480375126923</c:v>
                </c:pt>
                <c:pt idx="96">
                  <c:v>313.61534783597153</c:v>
                </c:pt>
                <c:pt idx="97">
                  <c:v>308.7070504505935</c:v>
                </c:pt>
                <c:pt idx="98">
                  <c:v>338.71291461196023</c:v>
                </c:pt>
                <c:pt idx="99">
                  <c:v>350.0878663937969</c:v>
                </c:pt>
                <c:pt idx="100">
                  <c:v>351.36732374502969</c:v>
                </c:pt>
                <c:pt idx="101">
                  <c:v>392.92162684608951</c:v>
                </c:pt>
                <c:pt idx="102">
                  <c:v>452.35882389131484</c:v>
                </c:pt>
                <c:pt idx="103">
                  <c:v>454.61455716386001</c:v>
                </c:pt>
                <c:pt idx="104">
                  <c:v>407.66886026491983</c:v>
                </c:pt>
                <c:pt idx="105">
                  <c:v>361.54357843324061</c:v>
                </c:pt>
                <c:pt idx="106">
                  <c:v>312.55158321219159</c:v>
                </c:pt>
                <c:pt idx="107">
                  <c:v>335.6663836255205</c:v>
                </c:pt>
                <c:pt idx="108">
                  <c:v>345.37576991859453</c:v>
                </c:pt>
                <c:pt idx="109">
                  <c:v>336.88191766021697</c:v>
                </c:pt>
                <c:pt idx="110">
                  <c:v>361.12903570447071</c:v>
                </c:pt>
                <c:pt idx="111">
                  <c:v>364.57205012508075</c:v>
                </c:pt>
                <c:pt idx="112">
                  <c:v>361.54155552194288</c:v>
                </c:pt>
                <c:pt idx="113">
                  <c:v>408.92746580782875</c:v>
                </c:pt>
                <c:pt idx="114">
                  <c:v>472.02307879376656</c:v>
                </c:pt>
                <c:pt idx="115">
                  <c:v>483.73240465799375</c:v>
                </c:pt>
                <c:pt idx="116">
                  <c:v>445.5159032693644</c:v>
                </c:pt>
                <c:pt idx="117">
                  <c:v>371.89996287943632</c:v>
                </c:pt>
                <c:pt idx="118">
                  <c:v>331.63716316869812</c:v>
                </c:pt>
                <c:pt idx="119">
                  <c:v>349.71761454628512</c:v>
                </c:pt>
                <c:pt idx="120">
                  <c:v>356.56584304773088</c:v>
                </c:pt>
                <c:pt idx="121">
                  <c:v>361.87196586926257</c:v>
                </c:pt>
                <c:pt idx="122">
                  <c:v>389.05310277285753</c:v>
                </c:pt>
                <c:pt idx="123">
                  <c:v>407.02048935474784</c:v>
                </c:pt>
                <c:pt idx="124">
                  <c:v>406.92401361095131</c:v>
                </c:pt>
                <c:pt idx="125">
                  <c:v>460.86592816303437</c:v>
                </c:pt>
                <c:pt idx="126">
                  <c:v>509.51003005540485</c:v>
                </c:pt>
                <c:pt idx="127">
                  <c:v>535.74372808091255</c:v>
                </c:pt>
                <c:pt idx="128">
                  <c:v>495.390465982026</c:v>
                </c:pt>
                <c:pt idx="129">
                  <c:v>425.43294153281033</c:v>
                </c:pt>
                <c:pt idx="130">
                  <c:v>377.23820446084551</c:v>
                </c:pt>
                <c:pt idx="131">
                  <c:v>398.25267469777384</c:v>
                </c:pt>
                <c:pt idx="132">
                  <c:v>416.72768703501515</c:v>
                </c:pt>
                <c:pt idx="133">
                  <c:v>414.10187249532015</c:v>
                </c:pt>
                <c:pt idx="134">
                  <c:v>435.52426328180212</c:v>
                </c:pt>
                <c:pt idx="135">
                  <c:v>427.44978546818601</c:v>
                </c:pt>
                <c:pt idx="136">
                  <c:v>465.05838848954807</c:v>
                </c:pt>
                <c:pt idx="137">
                  <c:v>509.61957151766205</c:v>
                </c:pt>
                <c:pt idx="138">
                  <c:v>566.26847183897212</c:v>
                </c:pt>
                <c:pt idx="139">
                  <c:v>600.50696829341939</c:v>
                </c:pt>
                <c:pt idx="140">
                  <c:v>540.63141553136711</c:v>
                </c:pt>
                <c:pt idx="141">
                  <c:v>469.26152745326567</c:v>
                </c:pt>
                <c:pt idx="142">
                  <c:v>427.6227946474981</c:v>
                </c:pt>
                <c:pt idx="143">
                  <c:v>429.83937130263178</c:v>
                </c:pt>
              </c:numCache>
            </c:numRef>
          </c:xVal>
          <c:yVal>
            <c:numRef>
              <c:f>'autocorrelation adr. attempt'!$T$40:$T$183</c:f>
              <c:numCache>
                <c:formatCode>General</c:formatCode>
                <c:ptCount val="144"/>
                <c:pt idx="0">
                  <c:v>0.21791024425350358</c:v>
                </c:pt>
                <c:pt idx="1">
                  <c:v>1.3509730864067082</c:v>
                </c:pt>
                <c:pt idx="2">
                  <c:v>-0.58031899970443646</c:v>
                </c:pt>
                <c:pt idx="3">
                  <c:v>0.41829661351695896</c:v>
                </c:pt>
                <c:pt idx="4">
                  <c:v>-0.38805060770311911</c:v>
                </c:pt>
                <c:pt idx="5">
                  <c:v>-1.4365516736851265</c:v>
                </c:pt>
                <c:pt idx="6">
                  <c:v>-1.9322990859470166</c:v>
                </c:pt>
                <c:pt idx="7">
                  <c:v>-0.66825704449454937</c:v>
                </c:pt>
                <c:pt idx="8">
                  <c:v>1.6776276154591829</c:v>
                </c:pt>
                <c:pt idx="9">
                  <c:v>1.1962795081791682</c:v>
                </c:pt>
                <c:pt idx="10">
                  <c:v>1.5356715570798003</c:v>
                </c:pt>
                <c:pt idx="11">
                  <c:v>-0.27922233194978163</c:v>
                </c:pt>
                <c:pt idx="12">
                  <c:v>-0.28582092840273754</c:v>
                </c:pt>
                <c:pt idx="13">
                  <c:v>1.3036025685953532</c:v>
                </c:pt>
                <c:pt idx="14">
                  <c:v>-0.79768210782500548</c:v>
                </c:pt>
                <c:pt idx="15">
                  <c:v>-3.9552875319352872E-2</c:v>
                </c:pt>
                <c:pt idx="16">
                  <c:v>-0.83715492350871801</c:v>
                </c:pt>
                <c:pt idx="17">
                  <c:v>-1.1558916117218232</c:v>
                </c:pt>
                <c:pt idx="18">
                  <c:v>-1.6056242386235751</c:v>
                </c:pt>
                <c:pt idx="19">
                  <c:v>-0.71448471999781027</c:v>
                </c:pt>
                <c:pt idx="20">
                  <c:v>1.6290703869609342</c:v>
                </c:pt>
                <c:pt idx="21">
                  <c:v>0.6338321760411606</c:v>
                </c:pt>
                <c:pt idx="22">
                  <c:v>1.0856873664561308</c:v>
                </c:pt>
                <c:pt idx="23">
                  <c:v>0.22109123531457295</c:v>
                </c:pt>
                <c:pt idx="24">
                  <c:v>0.1678641817638282</c:v>
                </c:pt>
                <c:pt idx="25">
                  <c:v>1.0007147429516385</c:v>
                </c:pt>
                <c:pt idx="26">
                  <c:v>6.3161357078289036E-3</c:v>
                </c:pt>
                <c:pt idx="27">
                  <c:v>-0.41557088023340794</c:v>
                </c:pt>
                <c:pt idx="28">
                  <c:v>0.41634841742424494</c:v>
                </c:pt>
                <c:pt idx="29">
                  <c:v>-1.9358398660849023</c:v>
                </c:pt>
                <c:pt idx="30">
                  <c:v>-1.554112863860287</c:v>
                </c:pt>
                <c:pt idx="31">
                  <c:v>-0.66530289822951183</c:v>
                </c:pt>
                <c:pt idx="32">
                  <c:v>1.4840874492424558</c:v>
                </c:pt>
                <c:pt idx="33">
                  <c:v>0.81731975550637259</c:v>
                </c:pt>
                <c:pt idx="34">
                  <c:v>1.3197157357312501</c:v>
                </c:pt>
                <c:pt idx="35">
                  <c:v>-6.9845225075768111E-2</c:v>
                </c:pt>
                <c:pt idx="36">
                  <c:v>0.1525278957522844</c:v>
                </c:pt>
                <c:pt idx="37">
                  <c:v>1.238829179267491</c:v>
                </c:pt>
                <c:pt idx="38">
                  <c:v>-0.90236149834611101</c:v>
                </c:pt>
                <c:pt idx="39">
                  <c:v>-0.43991854235608402</c:v>
                </c:pt>
                <c:pt idx="40">
                  <c:v>-0.19690914319448802</c:v>
                </c:pt>
                <c:pt idx="41">
                  <c:v>-0.37276863500858137</c:v>
                </c:pt>
                <c:pt idx="42">
                  <c:v>-1.9122038208942838</c:v>
                </c:pt>
                <c:pt idx="43">
                  <c:v>0.15851200876933827</c:v>
                </c:pt>
                <c:pt idx="44">
                  <c:v>0.59870210954801106</c:v>
                </c:pt>
                <c:pt idx="45">
                  <c:v>1.0191743202606807</c:v>
                </c:pt>
                <c:pt idx="46">
                  <c:v>1.1421190560829229</c:v>
                </c:pt>
                <c:pt idx="47">
                  <c:v>1.7083543629000379E-2</c:v>
                </c:pt>
                <c:pt idx="48">
                  <c:v>-4.7351337487652322E-2</c:v>
                </c:pt>
                <c:pt idx="49">
                  <c:v>0.60007963724408764</c:v>
                </c:pt>
                <c:pt idx="50">
                  <c:v>0.59997085612227863</c:v>
                </c:pt>
                <c:pt idx="51">
                  <c:v>0.51279624307184468</c:v>
                </c:pt>
                <c:pt idx="52">
                  <c:v>-0.26762229492492579</c:v>
                </c:pt>
                <c:pt idx="53">
                  <c:v>-1.4180848153448202</c:v>
                </c:pt>
                <c:pt idx="54">
                  <c:v>-1.4115898889418934</c:v>
                </c:pt>
                <c:pt idx="55">
                  <c:v>-1.587847865632391E-2</c:v>
                </c:pt>
                <c:pt idx="56">
                  <c:v>0.4793784163820195</c:v>
                </c:pt>
                <c:pt idx="57">
                  <c:v>0.47860376591285841</c:v>
                </c:pt>
                <c:pt idx="58">
                  <c:v>0.2024510926046692</c:v>
                </c:pt>
                <c:pt idx="59">
                  <c:v>-0.4329995869272712</c:v>
                </c:pt>
                <c:pt idx="60">
                  <c:v>-0.38949733097935096</c:v>
                </c:pt>
                <c:pt idx="61">
                  <c:v>-0.81383863176110727</c:v>
                </c:pt>
                <c:pt idx="62">
                  <c:v>0.37248445559969562</c:v>
                </c:pt>
                <c:pt idx="63">
                  <c:v>-0.48888654086264999</c:v>
                </c:pt>
                <c:pt idx="64">
                  <c:v>-0.11609738845390925</c:v>
                </c:pt>
                <c:pt idx="65">
                  <c:v>-0.84794943655578081</c:v>
                </c:pt>
                <c:pt idx="66">
                  <c:v>-0.49786383269113438</c:v>
                </c:pt>
                <c:pt idx="67">
                  <c:v>-0.97901570641308411</c:v>
                </c:pt>
                <c:pt idx="68">
                  <c:v>0.36532426535326046</c:v>
                </c:pt>
                <c:pt idx="69">
                  <c:v>6.0118165337756456E-2</c:v>
                </c:pt>
                <c:pt idx="70">
                  <c:v>0.2866477681034183</c:v>
                </c:pt>
                <c:pt idx="71">
                  <c:v>-0.26301522641534658</c:v>
                </c:pt>
                <c:pt idx="72">
                  <c:v>0.18600005869872394</c:v>
                </c:pt>
                <c:pt idx="73">
                  <c:v>-0.25627152555348665</c:v>
                </c:pt>
                <c:pt idx="74">
                  <c:v>-0.2278152345881721</c:v>
                </c:pt>
                <c:pt idx="75">
                  <c:v>0.15011598023698558</c:v>
                </c:pt>
                <c:pt idx="76">
                  <c:v>-0.32631104562248137</c:v>
                </c:pt>
                <c:pt idx="77">
                  <c:v>0.17661311311338881</c:v>
                </c:pt>
                <c:pt idx="78">
                  <c:v>0.53294060268514409</c:v>
                </c:pt>
                <c:pt idx="79">
                  <c:v>-0.97163920819516858</c:v>
                </c:pt>
                <c:pt idx="80">
                  <c:v>0.67699911157730153</c:v>
                </c:pt>
                <c:pt idx="81">
                  <c:v>-9.5775470848997304E-2</c:v>
                </c:pt>
                <c:pt idx="82">
                  <c:v>-0.20439820838317049</c:v>
                </c:pt>
                <c:pt idx="83">
                  <c:v>0.71232311008062532</c:v>
                </c:pt>
                <c:pt idx="84">
                  <c:v>1.6569041951072772E-2</c:v>
                </c:pt>
                <c:pt idx="85">
                  <c:v>2.4109390967810989E-2</c:v>
                </c:pt>
                <c:pt idx="86">
                  <c:v>0.34126329946378625</c:v>
                </c:pt>
                <c:pt idx="87">
                  <c:v>5.5264820936594669E-2</c:v>
                </c:pt>
                <c:pt idx="88">
                  <c:v>0.11021824477830883</c:v>
                </c:pt>
                <c:pt idx="89">
                  <c:v>1.1289221227398936</c:v>
                </c:pt>
                <c:pt idx="90">
                  <c:v>0.33393153749208948</c:v>
                </c:pt>
                <c:pt idx="91">
                  <c:v>-0.13425599461819968</c:v>
                </c:pt>
                <c:pt idx="92">
                  <c:v>0.13598214863965369</c:v>
                </c:pt>
                <c:pt idx="93">
                  <c:v>-0.64769342548372932</c:v>
                </c:pt>
                <c:pt idx="94">
                  <c:v>-0.12121774483309712</c:v>
                </c:pt>
                <c:pt idx="95">
                  <c:v>0.31686036519420235</c:v>
                </c:pt>
                <c:pt idx="96">
                  <c:v>8.854167793523457E-2</c:v>
                </c:pt>
                <c:pt idx="97">
                  <c:v>-0.49282787154408042</c:v>
                </c:pt>
                <c:pt idx="98">
                  <c:v>1.1054238650186008</c:v>
                </c:pt>
                <c:pt idx="99">
                  <c:v>-0.13350876026043196</c:v>
                </c:pt>
                <c:pt idx="100">
                  <c:v>0.23229173316334945</c:v>
                </c:pt>
                <c:pt idx="101">
                  <c:v>1.8594185728085735</c:v>
                </c:pt>
                <c:pt idx="102">
                  <c:v>0.80834087636956342</c:v>
                </c:pt>
                <c:pt idx="103">
                  <c:v>0.79198799465438874</c:v>
                </c:pt>
                <c:pt idx="104">
                  <c:v>-0.23460552217013866</c:v>
                </c:pt>
                <c:pt idx="105">
                  <c:v>-0.92999012395674852</c:v>
                </c:pt>
                <c:pt idx="106">
                  <c:v>-0.48288650828356749</c:v>
                </c:pt>
                <c:pt idx="107">
                  <c:v>2.1333122029105939E-2</c:v>
                </c:pt>
                <c:pt idx="108">
                  <c:v>-0.34375397746197683</c:v>
                </c:pt>
                <c:pt idx="109">
                  <c:v>-1.2074055244362283</c:v>
                </c:pt>
                <c:pt idx="110">
                  <c:v>5.5693871826612409E-2</c:v>
                </c:pt>
                <c:pt idx="111">
                  <c:v>-1.0597008859123827</c:v>
                </c:pt>
                <c:pt idx="112">
                  <c:v>9.3260332534965643E-2</c:v>
                </c:pt>
                <c:pt idx="113">
                  <c:v>1.667209993506469</c:v>
                </c:pt>
                <c:pt idx="114">
                  <c:v>1.2134805327254023</c:v>
                </c:pt>
                <c:pt idx="115">
                  <c:v>1.3599578480058612</c:v>
                </c:pt>
                <c:pt idx="116">
                  <c:v>-2.6547372921238894</c:v>
                </c:pt>
                <c:pt idx="117">
                  <c:v>-0.82488901423769401</c:v>
                </c:pt>
                <c:pt idx="118">
                  <c:v>-1.3835898881212472</c:v>
                </c:pt>
                <c:pt idx="119">
                  <c:v>-0.81322873752319624</c:v>
                </c:pt>
                <c:pt idx="120">
                  <c:v>0.21959740268792011</c:v>
                </c:pt>
                <c:pt idx="121">
                  <c:v>-1.2707142253092576</c:v>
                </c:pt>
                <c:pt idx="122">
                  <c:v>1.083670509654669</c:v>
                </c:pt>
                <c:pt idx="123">
                  <c:v>-0.70470595033620564</c:v>
                </c:pt>
                <c:pt idx="124">
                  <c:v>0.83614484967566061</c:v>
                </c:pt>
                <c:pt idx="125">
                  <c:v>0.71196898997957236</c:v>
                </c:pt>
                <c:pt idx="126">
                  <c:v>2.4612437773947238</c:v>
                </c:pt>
                <c:pt idx="127">
                  <c:v>1.4871239086091139</c:v>
                </c:pt>
                <c:pt idx="128">
                  <c:v>-2.0712105766757443</c:v>
                </c:pt>
                <c:pt idx="129">
                  <c:v>-1.1786957150659161</c:v>
                </c:pt>
                <c:pt idx="130">
                  <c:v>-0.97440803310346746</c:v>
                </c:pt>
                <c:pt idx="131">
                  <c:v>0.43145818087327648</c:v>
                </c:pt>
                <c:pt idx="132">
                  <c:v>1.7413071289419949E-2</c:v>
                </c:pt>
                <c:pt idx="133">
                  <c:v>-1.4772508268289093</c:v>
                </c:pt>
                <c:pt idx="134">
                  <c:v>-1.0566451529297336</c:v>
                </c:pt>
                <c:pt idx="135">
                  <c:v>2.1453707775181221</c:v>
                </c:pt>
                <c:pt idx="136">
                  <c:v>0.44388182583110936</c:v>
                </c:pt>
                <c:pt idx="137">
                  <c:v>1.6229532462531298</c:v>
                </c:pt>
                <c:pt idx="138">
                  <c:v>3.5637564042912504</c:v>
                </c:pt>
                <c:pt idx="139">
                  <c:v>0.35125229056594559</c:v>
                </c:pt>
                <c:pt idx="140">
                  <c:v>-2.0866181121930629</c:v>
                </c:pt>
                <c:pt idx="141">
                  <c:v>-0.52828394164493531</c:v>
                </c:pt>
                <c:pt idx="142">
                  <c:v>-2.4057921933336601</c:v>
                </c:pt>
                <c:pt idx="143">
                  <c:v>0.13816155077057299</c:v>
                </c:pt>
              </c:numCache>
            </c:numRef>
          </c:yVal>
          <c:smooth val="0"/>
          <c:extLst>
            <c:ext xmlns:c16="http://schemas.microsoft.com/office/drawing/2014/chart" uri="{C3380CC4-5D6E-409C-BE32-E72D297353CC}">
              <c16:uniqueId val="{00000000-99CF-4FF6-9820-AAD0D0EB6253}"/>
            </c:ext>
          </c:extLst>
        </c:ser>
        <c:dLbls>
          <c:showLegendKey val="0"/>
          <c:showVal val="0"/>
          <c:showCatName val="0"/>
          <c:showSerName val="0"/>
          <c:showPercent val="0"/>
          <c:showBubbleSize val="0"/>
        </c:dLbls>
        <c:axId val="79829184"/>
        <c:axId val="79812864"/>
      </c:scatterChart>
      <c:valAx>
        <c:axId val="798291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812864"/>
        <c:crosses val="autoZero"/>
        <c:crossBetween val="midCat"/>
      </c:valAx>
      <c:valAx>
        <c:axId val="79812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82918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'durbin watson autocorr check3'!$A$13:$A$156</c:f>
              <c:numCache>
                <c:formatCode>General</c:formatCode>
                <c:ptCount val="14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numCache>
            </c:numRef>
          </c:xVal>
          <c:yVal>
            <c:numRef>
              <c:f>'durbin watson autocorr check3'!$C$13:$C$156</c:f>
              <c:numCache>
                <c:formatCode>General</c:formatCode>
                <c:ptCount val="144"/>
                <c:pt idx="0">
                  <c:v>3.4077724559307683</c:v>
                </c:pt>
                <c:pt idx="1">
                  <c:v>21.127087844501546</c:v>
                </c:pt>
                <c:pt idx="2">
                  <c:v>-9.075273673437124</c:v>
                </c:pt>
                <c:pt idx="3">
                  <c:v>6.5414991517971828</c:v>
                </c:pt>
                <c:pt idx="4">
                  <c:v>-6.0684993354396823</c:v>
                </c:pt>
                <c:pt idx="5">
                  <c:v>-22.465401945079549</c:v>
                </c:pt>
                <c:pt idx="6">
                  <c:v>-30.218109406779632</c:v>
                </c:pt>
                <c:pt idx="7">
                  <c:v>-10.450485967337045</c:v>
                </c:pt>
                <c:pt idx="8">
                  <c:v>26.235449365197525</c:v>
                </c:pt>
                <c:pt idx="9">
                  <c:v>18.70792431779779</c:v>
                </c:pt>
                <c:pt idx="10">
                  <c:v>24.015480554851052</c:v>
                </c:pt>
                <c:pt idx="11">
                  <c:v>-4.3665967846480669</c:v>
                </c:pt>
                <c:pt idx="12">
                  <c:v>-4.469788423559848</c:v>
                </c:pt>
                <c:pt idx="13">
                  <c:v>20.386287675268022</c:v>
                </c:pt>
                <c:pt idx="14">
                  <c:v>-12.47448978338312</c:v>
                </c:pt>
                <c:pt idx="15">
                  <c:v>-0.6185445733765107</c:v>
                </c:pt>
                <c:pt idx="16">
                  <c:v>-13.091782350356254</c:v>
                </c:pt>
                <c:pt idx="17">
                  <c:v>-18.07632133111025</c:v>
                </c:pt>
                <c:pt idx="18">
                  <c:v>-25.109430140378805</c:v>
                </c:pt>
                <c:pt idx="19">
                  <c:v>-11.173413885762272</c:v>
                </c:pt>
                <c:pt idx="20">
                  <c:v>25.476090912915822</c:v>
                </c:pt>
                <c:pt idx="21">
                  <c:v>9.9121353316596128</c:v>
                </c:pt>
                <c:pt idx="22">
                  <c:v>16.978437685825924</c:v>
                </c:pt>
                <c:pt idx="23">
                  <c:v>3.457518137955077</c:v>
                </c:pt>
                <c:pt idx="24">
                  <c:v>2.625130988732451</c:v>
                </c:pt>
                <c:pt idx="25">
                  <c:v>15.64959990273428</c:v>
                </c:pt>
                <c:pt idx="26">
                  <c:v>9.877439845379854E-2</c:v>
                </c:pt>
                <c:pt idx="27">
                  <c:v>-6.4988729832215881</c:v>
                </c:pt>
                <c:pt idx="28">
                  <c:v>6.5110324382828821</c:v>
                </c:pt>
                <c:pt idx="29">
                  <c:v>-30.273481622380274</c:v>
                </c:pt>
                <c:pt idx="30">
                  <c:v>-24.303873500823812</c:v>
                </c:pt>
                <c:pt idx="31">
                  <c:v>-10.404287780063783</c:v>
                </c:pt>
                <c:pt idx="32">
                  <c:v>23.208786484757837</c:v>
                </c:pt>
                <c:pt idx="33">
                  <c:v>12.781591613758678</c:v>
                </c:pt>
                <c:pt idx="34">
                  <c:v>20.638272189954904</c:v>
                </c:pt>
                <c:pt idx="35">
                  <c:v>-1.0922691358860277</c:v>
                </c:pt>
                <c:pt idx="36">
                  <c:v>2.3852956692620353</c:v>
                </c:pt>
                <c:pt idx="37">
                  <c:v>19.373334049407362</c:v>
                </c:pt>
                <c:pt idx="38">
                  <c:v>-14.111510314214399</c:v>
                </c:pt>
                <c:pt idx="39">
                  <c:v>-6.8796320091783514</c:v>
                </c:pt>
                <c:pt idx="40">
                  <c:v>-3.0793483656439662</c:v>
                </c:pt>
                <c:pt idx="41">
                  <c:v>-5.829513390565296</c:v>
                </c:pt>
                <c:pt idx="42">
                  <c:v>-29.903851162629962</c:v>
                </c:pt>
                <c:pt idx="43">
                  <c:v>2.4788777566143381</c:v>
                </c:pt>
                <c:pt idx="44">
                  <c:v>9.3627565111251272</c:v>
                </c:pt>
                <c:pt idx="45">
                  <c:v>15.938278570950985</c:v>
                </c:pt>
                <c:pt idx="46">
                  <c:v>17.860940287805931</c:v>
                </c:pt>
                <c:pt idx="47">
                  <c:v>0.26715967222207837</c:v>
                </c:pt>
                <c:pt idx="48">
                  <c:v>-0.74050021922872133</c:v>
                </c:pt>
                <c:pt idx="49">
                  <c:v>9.3842988711736552</c:v>
                </c:pt>
                <c:pt idx="50">
                  <c:v>9.3825977060361652</c:v>
                </c:pt>
                <c:pt idx="51">
                  <c:v>8.019324280193473</c:v>
                </c:pt>
                <c:pt idx="52">
                  <c:v>-4.1851905052117786</c:v>
                </c:pt>
                <c:pt idx="53">
                  <c:v>-22.17660941302006</c:v>
                </c:pt>
                <c:pt idx="54">
                  <c:v>-22.075039010146099</c:v>
                </c:pt>
                <c:pt idx="55">
                  <c:v>-0.24831435709904781</c:v>
                </c:pt>
                <c:pt idx="56">
                  <c:v>7.4967221890399571</c:v>
                </c:pt>
                <c:pt idx="57">
                  <c:v>7.4846078777517278</c:v>
                </c:pt>
                <c:pt idx="58">
                  <c:v>3.1660157117197514</c:v>
                </c:pt>
                <c:pt idx="59">
                  <c:v>-6.7714304612663057</c:v>
                </c:pt>
                <c:pt idx="60">
                  <c:v>-6.0911238052023862</c:v>
                </c:pt>
                <c:pt idx="61">
                  <c:v>-12.727152330027707</c:v>
                </c:pt>
                <c:pt idx="62">
                  <c:v>5.8250692729174034</c:v>
                </c:pt>
                <c:pt idx="63">
                  <c:v>-7.6454142563801213</c:v>
                </c:pt>
                <c:pt idx="64">
                  <c:v>-1.8155800060435467</c:v>
                </c:pt>
                <c:pt idx="65">
                  <c:v>-13.260591505533796</c:v>
                </c:pt>
                <c:pt idx="66">
                  <c:v>-7.7858049384554988</c:v>
                </c:pt>
                <c:pt idx="67">
                  <c:v>-15.310261202575248</c:v>
                </c:pt>
                <c:pt idx="68">
                  <c:v>5.7130951930176082</c:v>
                </c:pt>
                <c:pt idx="69">
                  <c:v>0.94015326650162478</c:v>
                </c:pt>
                <c:pt idx="70">
                  <c:v>4.4827188920979495</c:v>
                </c:pt>
                <c:pt idx="71">
                  <c:v>-4.1131432216005237</c:v>
                </c:pt>
                <c:pt idx="72">
                  <c:v>2.9087474937508659</c:v>
                </c:pt>
                <c:pt idx="73">
                  <c:v>-4.007682378642869</c:v>
                </c:pt>
                <c:pt idx="74">
                  <c:v>-3.562670879152563</c:v>
                </c:pt>
                <c:pt idx="75">
                  <c:v>2.3475771155188454</c:v>
                </c:pt>
                <c:pt idx="76">
                  <c:v>-5.1029899817129944</c:v>
                </c:pt>
                <c:pt idx="77">
                  <c:v>2.7619504731674169</c:v>
                </c:pt>
                <c:pt idx="78">
                  <c:v>8.3343502858213014</c:v>
                </c:pt>
                <c:pt idx="79">
                  <c:v>-15.194904407238027</c:v>
                </c:pt>
                <c:pt idx="80">
                  <c:v>10.587198105467849</c:v>
                </c:pt>
                <c:pt idx="81">
                  <c:v>-1.4977772735334156</c:v>
                </c:pt>
                <c:pt idx="82">
                  <c:v>-3.196465530824014</c:v>
                </c:pt>
                <c:pt idx="83">
                  <c:v>11.139609716704115</c:v>
                </c:pt>
                <c:pt idx="84">
                  <c:v>0.25911367763114868</c:v>
                </c:pt>
                <c:pt idx="85">
                  <c:v>0.37703284097921141</c:v>
                </c:pt>
                <c:pt idx="86">
                  <c:v>5.3368196438706264</c:v>
                </c:pt>
                <c:pt idx="87">
                  <c:v>0.86425461645842461</c:v>
                </c:pt>
                <c:pt idx="88">
                  <c:v>1.7236394735972453</c:v>
                </c:pt>
                <c:pt idx="89">
                  <c:v>17.654561069136378</c:v>
                </c:pt>
                <c:pt idx="90">
                  <c:v>5.2221624528506254</c:v>
                </c:pt>
                <c:pt idx="91">
                  <c:v>-2.0995519603532102</c:v>
                </c:pt>
                <c:pt idx="92">
                  <c:v>2.1265462861553601</c:v>
                </c:pt>
                <c:pt idx="93">
                  <c:v>-10.128903406134441</c:v>
                </c:pt>
                <c:pt idx="94">
                  <c:v>-1.8956543021984658</c:v>
                </c:pt>
                <c:pt idx="95">
                  <c:v>4.9551962487307719</c:v>
                </c:pt>
                <c:pt idx="96">
                  <c:v>1.3846521640284664</c:v>
                </c:pt>
                <c:pt idx="97">
                  <c:v>-7.7070504505934991</c:v>
                </c:pt>
                <c:pt idx="98">
                  <c:v>17.28708538803977</c:v>
                </c:pt>
                <c:pt idx="99">
                  <c:v>-2.0878663937969009</c:v>
                </c:pt>
                <c:pt idx="100">
                  <c:v>3.6326762549703062</c:v>
                </c:pt>
                <c:pt idx="101">
                  <c:v>29.078373153910491</c:v>
                </c:pt>
                <c:pt idx="102">
                  <c:v>12.641176108685158</c:v>
                </c:pt>
                <c:pt idx="103">
                  <c:v>12.385442836139987</c:v>
                </c:pt>
                <c:pt idx="104">
                  <c:v>-3.6688602649198288</c:v>
                </c:pt>
                <c:pt idx="105">
                  <c:v>-14.543578433240612</c:v>
                </c:pt>
                <c:pt idx="106">
                  <c:v>-7.5515832121915878</c:v>
                </c:pt>
                <c:pt idx="107">
                  <c:v>0.33361637447950443</c:v>
                </c:pt>
                <c:pt idx="108">
                  <c:v>-5.3757699185945285</c:v>
                </c:pt>
                <c:pt idx="109">
                  <c:v>-18.88191766021697</c:v>
                </c:pt>
                <c:pt idx="110">
                  <c:v>0.87096429552929067</c:v>
                </c:pt>
                <c:pt idx="111">
                  <c:v>-16.57205012508075</c:v>
                </c:pt>
                <c:pt idx="112">
                  <c:v>1.4584444780571175</c:v>
                </c:pt>
                <c:pt idx="113">
                  <c:v>26.072534192171247</c:v>
                </c:pt>
                <c:pt idx="114">
                  <c:v>18.976921206233442</c:v>
                </c:pt>
                <c:pt idx="115">
                  <c:v>21.267595342006246</c:v>
                </c:pt>
                <c:pt idx="116">
                  <c:v>-41.515903269364401</c:v>
                </c:pt>
                <c:pt idx="117">
                  <c:v>-12.899962879436316</c:v>
                </c:pt>
                <c:pt idx="118">
                  <c:v>-21.637163168698123</c:v>
                </c:pt>
                <c:pt idx="119">
                  <c:v>-12.71761454628512</c:v>
                </c:pt>
                <c:pt idx="120">
                  <c:v>3.4341569522691202</c:v>
                </c:pt>
                <c:pt idx="121">
                  <c:v>-19.871965869262567</c:v>
                </c:pt>
                <c:pt idx="122">
                  <c:v>16.946897227142472</c:v>
                </c:pt>
                <c:pt idx="123">
                  <c:v>-11.020489354747838</c:v>
                </c:pt>
                <c:pt idx="124">
                  <c:v>13.075986389048694</c:v>
                </c:pt>
                <c:pt idx="125">
                  <c:v>11.134071836965632</c:v>
                </c:pt>
                <c:pt idx="126">
                  <c:v>38.489969944595146</c:v>
                </c:pt>
                <c:pt idx="127">
                  <c:v>23.256271919087453</c:v>
                </c:pt>
                <c:pt idx="128">
                  <c:v>-32.390465982026001</c:v>
                </c:pt>
                <c:pt idx="129">
                  <c:v>-18.432941532810332</c:v>
                </c:pt>
                <c:pt idx="130">
                  <c:v>-15.238204460845509</c:v>
                </c:pt>
                <c:pt idx="131">
                  <c:v>6.7473253022261588</c:v>
                </c:pt>
                <c:pt idx="132">
                  <c:v>0.2723129649848488</c:v>
                </c:pt>
                <c:pt idx="133">
                  <c:v>-23.101872495320151</c:v>
                </c:pt>
                <c:pt idx="134">
                  <c:v>-16.524263281802121</c:v>
                </c:pt>
                <c:pt idx="135">
                  <c:v>33.550214531813992</c:v>
                </c:pt>
                <c:pt idx="136">
                  <c:v>6.9416115104519349</c:v>
                </c:pt>
                <c:pt idx="137">
                  <c:v>25.380428482337948</c:v>
                </c:pt>
                <c:pt idx="138">
                  <c:v>55.731528161027882</c:v>
                </c:pt>
                <c:pt idx="139">
                  <c:v>5.4930317065806094</c:v>
                </c:pt>
                <c:pt idx="140">
                  <c:v>-32.631415531367111</c:v>
                </c:pt>
                <c:pt idx="141">
                  <c:v>-8.2615274532656713</c:v>
                </c:pt>
                <c:pt idx="142">
                  <c:v>-37.622794647498097</c:v>
                </c:pt>
                <c:pt idx="143">
                  <c:v>2.1606286973682245</c:v>
                </c:pt>
              </c:numCache>
            </c:numRef>
          </c:yVal>
          <c:smooth val="1"/>
          <c:extLst>
            <c:ext xmlns:c16="http://schemas.microsoft.com/office/drawing/2014/chart" uri="{C3380CC4-5D6E-409C-BE32-E72D297353CC}">
              <c16:uniqueId val="{00000000-20A8-4747-B942-4D154D0FF75C}"/>
            </c:ext>
          </c:extLst>
        </c:ser>
        <c:dLbls>
          <c:showLegendKey val="0"/>
          <c:showVal val="0"/>
          <c:showCatName val="0"/>
          <c:showSerName val="0"/>
          <c:showPercent val="0"/>
          <c:showBubbleSize val="0"/>
        </c:dLbls>
        <c:axId val="1234748496"/>
        <c:axId val="218655424"/>
      </c:scatterChart>
      <c:valAx>
        <c:axId val="12347484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index</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8655424"/>
        <c:crosses val="autoZero"/>
        <c:crossBetween val="midCat"/>
      </c:valAx>
      <c:valAx>
        <c:axId val="2186554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residual</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474849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Index  Residual Plot</a:t>
            </a:r>
          </a:p>
        </c:rich>
      </c:tx>
      <c:overlay val="0"/>
    </c:title>
    <c:autoTitleDeleted val="0"/>
    <c:plotArea>
      <c:layout/>
      <c:scatterChart>
        <c:scatterStyle val="lineMarker"/>
        <c:varyColors val="0"/>
        <c:ser>
          <c:idx val="0"/>
          <c:order val="0"/>
          <c:spPr>
            <a:ln w="19050">
              <a:noFill/>
            </a:ln>
          </c:spPr>
          <c:xVal>
            <c:numRef>
              <c:f>'autocorrelation addressed 2'!$C$2:$C$145</c:f>
              <c:numCache>
                <c:formatCode>General</c:formatCode>
                <c:ptCount val="14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numCache>
            </c:numRef>
          </c:xVal>
          <c:yVal>
            <c:numRef>
              <c:f>'autocorrelation addressed 2'!$V$68:$V$211</c:f>
              <c:numCache>
                <c:formatCode>General</c:formatCode>
                <c:ptCount val="144"/>
                <c:pt idx="0">
                  <c:v>-6.4909265552648918</c:v>
                </c:pt>
                <c:pt idx="1">
                  <c:v>6.227758025510866</c:v>
                </c:pt>
                <c:pt idx="2">
                  <c:v>-1.3856495426636002</c:v>
                </c:pt>
                <c:pt idx="3">
                  <c:v>3.308518040912432</c:v>
                </c:pt>
                <c:pt idx="4">
                  <c:v>-7.3352789697435412</c:v>
                </c:pt>
                <c:pt idx="5">
                  <c:v>-8.519040638843677</c:v>
                </c:pt>
                <c:pt idx="6">
                  <c:v>-6.5828918075264937</c:v>
                </c:pt>
                <c:pt idx="7">
                  <c:v>4.8098794024784581</c:v>
                </c:pt>
                <c:pt idx="8">
                  <c:v>18.345480325577952</c:v>
                </c:pt>
                <c:pt idx="9">
                  <c:v>4.4933987919251308</c:v>
                </c:pt>
                <c:pt idx="10">
                  <c:v>-5.831791193600111E-2</c:v>
                </c:pt>
                <c:pt idx="11">
                  <c:v>-8.0458307189568217</c:v>
                </c:pt>
                <c:pt idx="12">
                  <c:v>-8.9070214444062543</c:v>
                </c:pt>
                <c:pt idx="13">
                  <c:v>6.6003549530178418</c:v>
                </c:pt>
                <c:pt idx="14">
                  <c:v>-9.9360170558191498</c:v>
                </c:pt>
                <c:pt idx="15">
                  <c:v>-6.9279460870844218</c:v>
                </c:pt>
                <c:pt idx="16">
                  <c:v>-13.834239299528832</c:v>
                </c:pt>
                <c:pt idx="17">
                  <c:v>-12.167672174926082</c:v>
                </c:pt>
                <c:pt idx="18">
                  <c:v>-13.56763923870659</c:v>
                </c:pt>
                <c:pt idx="19">
                  <c:v>-5.3375747311004886</c:v>
                </c:pt>
                <c:pt idx="20">
                  <c:v>15.018064884500603</c:v>
                </c:pt>
                <c:pt idx="21">
                  <c:v>2.8248834653361143</c:v>
                </c:pt>
                <c:pt idx="22">
                  <c:v>5.9660002893006094</c:v>
                </c:pt>
                <c:pt idx="23">
                  <c:v>3.6211857715156555</c:v>
                </c:pt>
                <c:pt idx="24">
                  <c:v>7.7158662057935601</c:v>
                </c:pt>
                <c:pt idx="25">
                  <c:v>11.221674478831915</c:v>
                </c:pt>
                <c:pt idx="26">
                  <c:v>9.5014099519295598</c:v>
                </c:pt>
                <c:pt idx="27">
                  <c:v>6.9167332625113431E-2</c:v>
                </c:pt>
                <c:pt idx="28">
                  <c:v>16.870852698606967</c:v>
                </c:pt>
                <c:pt idx="29">
                  <c:v>-12.661041948594288</c:v>
                </c:pt>
                <c:pt idx="30">
                  <c:v>-11.465090548023738</c:v>
                </c:pt>
                <c:pt idx="31">
                  <c:v>-3.228254760684564</c:v>
                </c:pt>
                <c:pt idx="32">
                  <c:v>14.134156134649601</c:v>
                </c:pt>
                <c:pt idx="33">
                  <c:v>10.67847851369666</c:v>
                </c:pt>
                <c:pt idx="34">
                  <c:v>17.908901511684235</c:v>
                </c:pt>
                <c:pt idx="35">
                  <c:v>1.5690366175644783</c:v>
                </c:pt>
                <c:pt idx="36">
                  <c:v>3.505418542995443</c:v>
                </c:pt>
                <c:pt idx="37">
                  <c:v>14.42463180215114</c:v>
                </c:pt>
                <c:pt idx="38">
                  <c:v>-11.254640133249893</c:v>
                </c:pt>
                <c:pt idx="39">
                  <c:v>-6.6273896967475423</c:v>
                </c:pt>
                <c:pt idx="40">
                  <c:v>-8.7951606978820962</c:v>
                </c:pt>
                <c:pt idx="41">
                  <c:v>3.6729102881678841</c:v>
                </c:pt>
                <c:pt idx="42">
                  <c:v>-15.613724716756849</c:v>
                </c:pt>
                <c:pt idx="43">
                  <c:v>8.1955450802139183</c:v>
                </c:pt>
                <c:pt idx="44">
                  <c:v>4.513827135275335</c:v>
                </c:pt>
                <c:pt idx="45">
                  <c:v>10.492929400660273</c:v>
                </c:pt>
                <c:pt idx="46">
                  <c:v>11.442067834122867</c:v>
                </c:pt>
                <c:pt idx="47">
                  <c:v>1.7041621694198739</c:v>
                </c:pt>
                <c:pt idx="48">
                  <c:v>-0.14505412094902681</c:v>
                </c:pt>
                <c:pt idx="49">
                  <c:v>0.69839552364973656</c:v>
                </c:pt>
                <c:pt idx="50">
                  <c:v>14.108141863840785</c:v>
                </c:pt>
                <c:pt idx="51">
                  <c:v>17.341858537188813</c:v>
                </c:pt>
                <c:pt idx="52">
                  <c:v>6.7972325811375072</c:v>
                </c:pt>
                <c:pt idx="53">
                  <c:v>-15.023843418471245</c:v>
                </c:pt>
                <c:pt idx="54">
                  <c:v>-11.87387688099011</c:v>
                </c:pt>
                <c:pt idx="55">
                  <c:v>-2.4367659469531873</c:v>
                </c:pt>
                <c:pt idx="56">
                  <c:v>3.6929274980599871</c:v>
                </c:pt>
                <c:pt idx="57">
                  <c:v>0.20008140112153683</c:v>
                </c:pt>
                <c:pt idx="58">
                  <c:v>-5.971214050358725</c:v>
                </c:pt>
                <c:pt idx="59">
                  <c:v>-13.083676030925403</c:v>
                </c:pt>
                <c:pt idx="60">
                  <c:v>-11.826619440602656</c:v>
                </c:pt>
                <c:pt idx="61">
                  <c:v>-22.262632704460913</c:v>
                </c:pt>
                <c:pt idx="62">
                  <c:v>-10.837010799001888</c:v>
                </c:pt>
                <c:pt idx="63">
                  <c:v>-23.615311208657261</c:v>
                </c:pt>
                <c:pt idx="64">
                  <c:v>-13.837694375431084</c:v>
                </c:pt>
                <c:pt idx="65">
                  <c:v>-12.879182843926344</c:v>
                </c:pt>
                <c:pt idx="66">
                  <c:v>-4.1713515505524015</c:v>
                </c:pt>
                <c:pt idx="67">
                  <c:v>-16.191520911223279</c:v>
                </c:pt>
                <c:pt idx="68">
                  <c:v>-1.1843709056519174</c:v>
                </c:pt>
                <c:pt idx="69">
                  <c:v>-4.5244521954448089</c:v>
                </c:pt>
                <c:pt idx="70">
                  <c:v>2.7090300366424458</c:v>
                </c:pt>
                <c:pt idx="71">
                  <c:v>-0.80981211862624036</c:v>
                </c:pt>
                <c:pt idx="72">
                  <c:v>7.9053197281997711</c:v>
                </c:pt>
                <c:pt idx="73">
                  <c:v>9.5985868167675505</c:v>
                </c:pt>
                <c:pt idx="74">
                  <c:v>1.28328077681266</c:v>
                </c:pt>
                <c:pt idx="75">
                  <c:v>7.6365593586363616</c:v>
                </c:pt>
                <c:pt idx="76">
                  <c:v>7.8060296764874693E-2</c:v>
                </c:pt>
                <c:pt idx="77">
                  <c:v>9.3360950442437343</c:v>
                </c:pt>
                <c:pt idx="78">
                  <c:v>13.455797566098113</c:v>
                </c:pt>
                <c:pt idx="79">
                  <c:v>-1.2635039055158472</c:v>
                </c:pt>
                <c:pt idx="80">
                  <c:v>15.352123077523174</c:v>
                </c:pt>
                <c:pt idx="81">
                  <c:v>6.6860869528194939</c:v>
                </c:pt>
                <c:pt idx="82">
                  <c:v>3.2569570247848674</c:v>
                </c:pt>
                <c:pt idx="83">
                  <c:v>16.264056952693863</c:v>
                </c:pt>
                <c:pt idx="84">
                  <c:v>6.3654660187818308</c:v>
                </c:pt>
                <c:pt idx="85">
                  <c:v>8.8643916306666029</c:v>
                </c:pt>
                <c:pt idx="86">
                  <c:v>13.144527072077665</c:v>
                </c:pt>
                <c:pt idx="87">
                  <c:v>5.4497456030617286</c:v>
                </c:pt>
                <c:pt idx="88">
                  <c:v>7.6817600139065689</c:v>
                </c:pt>
                <c:pt idx="89">
                  <c:v>17.845242784091965</c:v>
                </c:pt>
                <c:pt idx="90">
                  <c:v>1.3681892318768973</c:v>
                </c:pt>
                <c:pt idx="91">
                  <c:v>4.1596847928399256</c:v>
                </c:pt>
                <c:pt idx="92">
                  <c:v>2.784192610111063</c:v>
                </c:pt>
                <c:pt idx="93">
                  <c:v>-6.3901227431833263</c:v>
                </c:pt>
                <c:pt idx="94">
                  <c:v>2.791045962317753</c:v>
                </c:pt>
                <c:pt idx="95">
                  <c:v>0.49596340846625253</c:v>
                </c:pt>
                <c:pt idx="96">
                  <c:v>-4.4341768332060383E-2</c:v>
                </c:pt>
                <c:pt idx="97">
                  <c:v>-6.8627436888083935</c:v>
                </c:pt>
                <c:pt idx="98">
                  <c:v>11.79082256031694</c:v>
                </c:pt>
                <c:pt idx="99">
                  <c:v>-2.4333251390790451</c:v>
                </c:pt>
                <c:pt idx="100">
                  <c:v>1.1191104049753449</c:v>
                </c:pt>
                <c:pt idx="101">
                  <c:v>15.251499830989815</c:v>
                </c:pt>
                <c:pt idx="102">
                  <c:v>4.100908177050087</c:v>
                </c:pt>
                <c:pt idx="103">
                  <c:v>10.204485467103893</c:v>
                </c:pt>
                <c:pt idx="104">
                  <c:v>0.39050135240370309</c:v>
                </c:pt>
                <c:pt idx="105">
                  <c:v>-5.3811458718220138</c:v>
                </c:pt>
                <c:pt idx="106">
                  <c:v>-1.1592724732507236</c:v>
                </c:pt>
                <c:pt idx="107">
                  <c:v>-1.2676568066194136</c:v>
                </c:pt>
                <c:pt idx="108">
                  <c:v>-6.9197685658108412</c:v>
                </c:pt>
                <c:pt idx="109">
                  <c:v>-15.776069476939995</c:v>
                </c:pt>
                <c:pt idx="110">
                  <c:v>-13.462838231910155</c:v>
                </c:pt>
                <c:pt idx="111">
                  <c:v>-27.051093288552124</c:v>
                </c:pt>
                <c:pt idx="112">
                  <c:v>-14.250322546960433</c:v>
                </c:pt>
                <c:pt idx="113">
                  <c:v>-4.5261349517159033</c:v>
                </c:pt>
                <c:pt idx="114">
                  <c:v>-6.9219682023443738</c:v>
                </c:pt>
                <c:pt idx="115">
                  <c:v>0.36025580250429812</c:v>
                </c:pt>
                <c:pt idx="116">
                  <c:v>-44.820134308494858</c:v>
                </c:pt>
                <c:pt idx="117">
                  <c:v>-18.98781156268177</c:v>
                </c:pt>
                <c:pt idx="118">
                  <c:v>-22.538977866793687</c:v>
                </c:pt>
                <c:pt idx="119">
                  <c:v>-21.596208548474351</c:v>
                </c:pt>
                <c:pt idx="120">
                  <c:v>-3.8179486148798674</c:v>
                </c:pt>
                <c:pt idx="121">
                  <c:v>-11.652810178660332</c:v>
                </c:pt>
                <c:pt idx="122">
                  <c:v>15.327948483407624</c:v>
                </c:pt>
                <c:pt idx="123">
                  <c:v>1.2294034575531327</c:v>
                </c:pt>
                <c:pt idx="124">
                  <c:v>16.910028212632994</c:v>
                </c:pt>
                <c:pt idx="125">
                  <c:v>0.23646293572528521</c:v>
                </c:pt>
                <c:pt idx="126">
                  <c:v>18.390056222993849</c:v>
                </c:pt>
                <c:pt idx="127">
                  <c:v>7.9420891394775026</c:v>
                </c:pt>
                <c:pt idx="128">
                  <c:v>-9.4676286413890693</c:v>
                </c:pt>
                <c:pt idx="129">
                  <c:v>-3.4227257674438079</c:v>
                </c:pt>
                <c:pt idx="130">
                  <c:v>5.365317424390355</c:v>
                </c:pt>
                <c:pt idx="131">
                  <c:v>23.001208168966286</c:v>
                </c:pt>
                <c:pt idx="132">
                  <c:v>12.659610014479995</c:v>
                </c:pt>
                <c:pt idx="133">
                  <c:v>-1.0815371817254231</c:v>
                </c:pt>
                <c:pt idx="134">
                  <c:v>-18.279974945739809</c:v>
                </c:pt>
                <c:pt idx="135">
                  <c:v>31.619813090143055</c:v>
                </c:pt>
                <c:pt idx="136">
                  <c:v>8.5956516815219857</c:v>
                </c:pt>
                <c:pt idx="137">
                  <c:v>19.43470509325914</c:v>
                </c:pt>
                <c:pt idx="138">
                  <c:v>32.881591746882009</c:v>
                </c:pt>
                <c:pt idx="139">
                  <c:v>-7.2143194291406871</c:v>
                </c:pt>
                <c:pt idx="140">
                  <c:v>-18.759139162565589</c:v>
                </c:pt>
                <c:pt idx="141">
                  <c:v>3.3303996150168587</c:v>
                </c:pt>
                <c:pt idx="142">
                  <c:v>-19.711537780903825</c:v>
                </c:pt>
                <c:pt idx="143">
                  <c:v>-1.8524288650238532</c:v>
                </c:pt>
              </c:numCache>
            </c:numRef>
          </c:yVal>
          <c:smooth val="0"/>
          <c:extLst>
            <c:ext xmlns:c16="http://schemas.microsoft.com/office/drawing/2014/chart" uri="{C3380CC4-5D6E-409C-BE32-E72D297353CC}">
              <c16:uniqueId val="{00000001-3C9A-4CB7-BAA5-69372C71EF69}"/>
            </c:ext>
          </c:extLst>
        </c:ser>
        <c:dLbls>
          <c:showLegendKey val="0"/>
          <c:showVal val="0"/>
          <c:showCatName val="0"/>
          <c:showSerName val="0"/>
          <c:showPercent val="0"/>
          <c:showBubbleSize val="0"/>
        </c:dLbls>
        <c:axId val="1720382144"/>
        <c:axId val="1720379744"/>
      </c:scatterChart>
      <c:valAx>
        <c:axId val="1720382144"/>
        <c:scaling>
          <c:orientation val="minMax"/>
        </c:scaling>
        <c:delete val="0"/>
        <c:axPos val="b"/>
        <c:title>
          <c:tx>
            <c:rich>
              <a:bodyPr/>
              <a:lstStyle/>
              <a:p>
                <a:pPr>
                  <a:defRPr/>
                </a:pPr>
                <a:r>
                  <a:rPr lang="en-US"/>
                  <a:t>Index</a:t>
                </a:r>
              </a:p>
            </c:rich>
          </c:tx>
          <c:overlay val="0"/>
        </c:title>
        <c:numFmt formatCode="General" sourceLinked="1"/>
        <c:majorTickMark val="out"/>
        <c:minorTickMark val="none"/>
        <c:tickLblPos val="nextTo"/>
        <c:crossAx val="1720379744"/>
        <c:crosses val="autoZero"/>
        <c:crossBetween val="midCat"/>
      </c:valAx>
      <c:valAx>
        <c:axId val="1720379744"/>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720382144"/>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Normal Probability Plot</a:t>
            </a:r>
          </a:p>
        </c:rich>
      </c:tx>
      <c:overlay val="0"/>
    </c:title>
    <c:autoTitleDeleted val="0"/>
    <c:plotArea>
      <c:layout/>
      <c:scatterChart>
        <c:scatterStyle val="lineMarker"/>
        <c:varyColors val="0"/>
        <c:ser>
          <c:idx val="0"/>
          <c:order val="0"/>
          <c:spPr>
            <a:ln w="19050">
              <a:noFill/>
            </a:ln>
          </c:spPr>
          <c:xVal>
            <c:numRef>
              <c:f>'autocorrelation addressed 2'!$Y$68:$Y$211</c:f>
              <c:numCache>
                <c:formatCode>General</c:formatCode>
                <c:ptCount val="144"/>
                <c:pt idx="0">
                  <c:v>0.34722222222222221</c:v>
                </c:pt>
                <c:pt idx="1">
                  <c:v>1.0416666666666665</c:v>
                </c:pt>
                <c:pt idx="2">
                  <c:v>1.7361111111111112</c:v>
                </c:pt>
                <c:pt idx="3">
                  <c:v>2.4305555555555554</c:v>
                </c:pt>
                <c:pt idx="4">
                  <c:v>3.125</c:v>
                </c:pt>
                <c:pt idx="5">
                  <c:v>3.8194444444444446</c:v>
                </c:pt>
                <c:pt idx="6">
                  <c:v>4.5138888888888884</c:v>
                </c:pt>
                <c:pt idx="7">
                  <c:v>5.208333333333333</c:v>
                </c:pt>
                <c:pt idx="8">
                  <c:v>5.9027777777777777</c:v>
                </c:pt>
                <c:pt idx="9">
                  <c:v>6.5972222222222223</c:v>
                </c:pt>
                <c:pt idx="10">
                  <c:v>7.291666666666667</c:v>
                </c:pt>
                <c:pt idx="11">
                  <c:v>7.9861111111111107</c:v>
                </c:pt>
                <c:pt idx="12">
                  <c:v>8.6805555555555536</c:v>
                </c:pt>
                <c:pt idx="13">
                  <c:v>9.3749999999999982</c:v>
                </c:pt>
                <c:pt idx="14">
                  <c:v>10.069444444444443</c:v>
                </c:pt>
                <c:pt idx="15">
                  <c:v>10.763888888888888</c:v>
                </c:pt>
                <c:pt idx="16">
                  <c:v>11.458333333333332</c:v>
                </c:pt>
                <c:pt idx="17">
                  <c:v>12.152777777777777</c:v>
                </c:pt>
                <c:pt idx="18">
                  <c:v>12.847222222222221</c:v>
                </c:pt>
                <c:pt idx="19">
                  <c:v>13.541666666666666</c:v>
                </c:pt>
                <c:pt idx="20">
                  <c:v>14.236111111111111</c:v>
                </c:pt>
                <c:pt idx="21">
                  <c:v>14.930555555555554</c:v>
                </c:pt>
                <c:pt idx="22">
                  <c:v>15.624999999999998</c:v>
                </c:pt>
                <c:pt idx="23">
                  <c:v>16.319444444444443</c:v>
                </c:pt>
                <c:pt idx="24">
                  <c:v>17.013888888888886</c:v>
                </c:pt>
                <c:pt idx="25">
                  <c:v>17.708333333333332</c:v>
                </c:pt>
                <c:pt idx="26">
                  <c:v>18.402777777777775</c:v>
                </c:pt>
                <c:pt idx="27">
                  <c:v>19.097222222222221</c:v>
                </c:pt>
                <c:pt idx="28">
                  <c:v>19.791666666666664</c:v>
                </c:pt>
                <c:pt idx="29">
                  <c:v>20.486111111111111</c:v>
                </c:pt>
                <c:pt idx="30">
                  <c:v>21.180555555555554</c:v>
                </c:pt>
                <c:pt idx="31">
                  <c:v>21.875</c:v>
                </c:pt>
                <c:pt idx="32">
                  <c:v>22.569444444444443</c:v>
                </c:pt>
                <c:pt idx="33">
                  <c:v>23.263888888888886</c:v>
                </c:pt>
                <c:pt idx="34">
                  <c:v>23.958333333333332</c:v>
                </c:pt>
                <c:pt idx="35">
                  <c:v>24.652777777777775</c:v>
                </c:pt>
                <c:pt idx="36">
                  <c:v>25.347222222222221</c:v>
                </c:pt>
                <c:pt idx="37">
                  <c:v>26.041666666666664</c:v>
                </c:pt>
                <c:pt idx="38">
                  <c:v>26.736111111111111</c:v>
                </c:pt>
                <c:pt idx="39">
                  <c:v>27.430555555555554</c:v>
                </c:pt>
                <c:pt idx="40">
                  <c:v>28.125</c:v>
                </c:pt>
                <c:pt idx="41">
                  <c:v>28.819444444444443</c:v>
                </c:pt>
                <c:pt idx="42">
                  <c:v>29.513888888888886</c:v>
                </c:pt>
                <c:pt idx="43">
                  <c:v>30.208333333333332</c:v>
                </c:pt>
                <c:pt idx="44">
                  <c:v>30.902777777777775</c:v>
                </c:pt>
                <c:pt idx="45">
                  <c:v>31.597222222222221</c:v>
                </c:pt>
                <c:pt idx="46">
                  <c:v>32.291666666666664</c:v>
                </c:pt>
                <c:pt idx="47">
                  <c:v>32.986111111111107</c:v>
                </c:pt>
                <c:pt idx="48">
                  <c:v>33.68055555555555</c:v>
                </c:pt>
                <c:pt idx="49">
                  <c:v>34.375</c:v>
                </c:pt>
                <c:pt idx="50">
                  <c:v>35.069444444444443</c:v>
                </c:pt>
                <c:pt idx="51">
                  <c:v>35.763888888888886</c:v>
                </c:pt>
                <c:pt idx="52">
                  <c:v>36.458333333333329</c:v>
                </c:pt>
                <c:pt idx="53">
                  <c:v>37.152777777777779</c:v>
                </c:pt>
                <c:pt idx="54">
                  <c:v>37.847222222222221</c:v>
                </c:pt>
                <c:pt idx="55">
                  <c:v>38.541666666666664</c:v>
                </c:pt>
                <c:pt idx="56">
                  <c:v>39.236111111111107</c:v>
                </c:pt>
                <c:pt idx="57">
                  <c:v>39.93055555555555</c:v>
                </c:pt>
                <c:pt idx="58">
                  <c:v>40.625</c:v>
                </c:pt>
                <c:pt idx="59">
                  <c:v>41.319444444444443</c:v>
                </c:pt>
                <c:pt idx="60">
                  <c:v>42.013888888888886</c:v>
                </c:pt>
                <c:pt idx="61">
                  <c:v>42.708333333333329</c:v>
                </c:pt>
                <c:pt idx="62">
                  <c:v>43.402777777777779</c:v>
                </c:pt>
                <c:pt idx="63">
                  <c:v>44.097222222222221</c:v>
                </c:pt>
                <c:pt idx="64">
                  <c:v>44.791666666666664</c:v>
                </c:pt>
                <c:pt idx="65">
                  <c:v>45.486111111111107</c:v>
                </c:pt>
                <c:pt idx="66">
                  <c:v>46.18055555555555</c:v>
                </c:pt>
                <c:pt idx="67">
                  <c:v>46.875</c:v>
                </c:pt>
                <c:pt idx="68">
                  <c:v>47.569444444444443</c:v>
                </c:pt>
                <c:pt idx="69">
                  <c:v>48.263888888888886</c:v>
                </c:pt>
                <c:pt idx="70">
                  <c:v>48.958333333333329</c:v>
                </c:pt>
                <c:pt idx="71">
                  <c:v>49.652777777777779</c:v>
                </c:pt>
                <c:pt idx="72">
                  <c:v>50.347222222222221</c:v>
                </c:pt>
                <c:pt idx="73">
                  <c:v>51.041666666666664</c:v>
                </c:pt>
                <c:pt idx="74">
                  <c:v>51.736111111111107</c:v>
                </c:pt>
                <c:pt idx="75">
                  <c:v>52.43055555555555</c:v>
                </c:pt>
                <c:pt idx="76">
                  <c:v>53.125</c:v>
                </c:pt>
                <c:pt idx="77">
                  <c:v>53.819444444444443</c:v>
                </c:pt>
                <c:pt idx="78">
                  <c:v>54.513888888888886</c:v>
                </c:pt>
                <c:pt idx="79">
                  <c:v>55.208333333333329</c:v>
                </c:pt>
                <c:pt idx="80">
                  <c:v>55.902777777777779</c:v>
                </c:pt>
                <c:pt idx="81">
                  <c:v>56.597222222222221</c:v>
                </c:pt>
                <c:pt idx="82">
                  <c:v>57.291666666666664</c:v>
                </c:pt>
                <c:pt idx="83">
                  <c:v>57.986111111111107</c:v>
                </c:pt>
                <c:pt idx="84">
                  <c:v>58.68055555555555</c:v>
                </c:pt>
                <c:pt idx="85">
                  <c:v>59.375</c:v>
                </c:pt>
                <c:pt idx="86">
                  <c:v>60.069444444444443</c:v>
                </c:pt>
                <c:pt idx="87">
                  <c:v>60.763888888888886</c:v>
                </c:pt>
                <c:pt idx="88">
                  <c:v>61.458333333333329</c:v>
                </c:pt>
                <c:pt idx="89">
                  <c:v>62.152777777777771</c:v>
                </c:pt>
                <c:pt idx="90">
                  <c:v>62.847222222222221</c:v>
                </c:pt>
                <c:pt idx="91">
                  <c:v>63.541666666666664</c:v>
                </c:pt>
                <c:pt idx="92">
                  <c:v>64.236111111111114</c:v>
                </c:pt>
                <c:pt idx="93">
                  <c:v>64.930555555555557</c:v>
                </c:pt>
                <c:pt idx="94">
                  <c:v>65.625</c:v>
                </c:pt>
                <c:pt idx="95">
                  <c:v>66.319444444444443</c:v>
                </c:pt>
                <c:pt idx="96">
                  <c:v>67.013888888888886</c:v>
                </c:pt>
                <c:pt idx="97">
                  <c:v>67.708333333333343</c:v>
                </c:pt>
                <c:pt idx="98">
                  <c:v>68.402777777777786</c:v>
                </c:pt>
                <c:pt idx="99">
                  <c:v>69.097222222222229</c:v>
                </c:pt>
                <c:pt idx="100">
                  <c:v>69.791666666666671</c:v>
                </c:pt>
                <c:pt idx="101">
                  <c:v>70.486111111111114</c:v>
                </c:pt>
                <c:pt idx="102">
                  <c:v>71.180555555555557</c:v>
                </c:pt>
                <c:pt idx="103">
                  <c:v>71.875</c:v>
                </c:pt>
                <c:pt idx="104">
                  <c:v>72.569444444444443</c:v>
                </c:pt>
                <c:pt idx="105">
                  <c:v>73.263888888888886</c:v>
                </c:pt>
                <c:pt idx="106">
                  <c:v>73.958333333333343</c:v>
                </c:pt>
                <c:pt idx="107">
                  <c:v>74.652777777777786</c:v>
                </c:pt>
                <c:pt idx="108">
                  <c:v>75.347222222222229</c:v>
                </c:pt>
                <c:pt idx="109">
                  <c:v>76.041666666666671</c:v>
                </c:pt>
                <c:pt idx="110">
                  <c:v>76.736111111111114</c:v>
                </c:pt>
                <c:pt idx="111">
                  <c:v>77.430555555555557</c:v>
                </c:pt>
                <c:pt idx="112">
                  <c:v>78.125</c:v>
                </c:pt>
                <c:pt idx="113">
                  <c:v>78.819444444444443</c:v>
                </c:pt>
                <c:pt idx="114">
                  <c:v>79.513888888888886</c:v>
                </c:pt>
                <c:pt idx="115">
                  <c:v>80.208333333333343</c:v>
                </c:pt>
                <c:pt idx="116">
                  <c:v>80.902777777777786</c:v>
                </c:pt>
                <c:pt idx="117">
                  <c:v>81.597222222222229</c:v>
                </c:pt>
                <c:pt idx="118">
                  <c:v>82.291666666666671</c:v>
                </c:pt>
                <c:pt idx="119">
                  <c:v>82.986111111111114</c:v>
                </c:pt>
                <c:pt idx="120">
                  <c:v>83.680555555555557</c:v>
                </c:pt>
                <c:pt idx="121">
                  <c:v>84.375</c:v>
                </c:pt>
                <c:pt idx="122">
                  <c:v>85.069444444444443</c:v>
                </c:pt>
                <c:pt idx="123">
                  <c:v>85.763888888888886</c:v>
                </c:pt>
                <c:pt idx="124">
                  <c:v>86.458333333333343</c:v>
                </c:pt>
                <c:pt idx="125">
                  <c:v>87.152777777777786</c:v>
                </c:pt>
                <c:pt idx="126">
                  <c:v>87.847222222222229</c:v>
                </c:pt>
                <c:pt idx="127">
                  <c:v>88.541666666666671</c:v>
                </c:pt>
                <c:pt idx="128">
                  <c:v>89.236111111111114</c:v>
                </c:pt>
                <c:pt idx="129">
                  <c:v>89.930555555555557</c:v>
                </c:pt>
                <c:pt idx="130">
                  <c:v>90.625</c:v>
                </c:pt>
                <c:pt idx="131">
                  <c:v>91.319444444444443</c:v>
                </c:pt>
                <c:pt idx="132">
                  <c:v>92.013888888888886</c:v>
                </c:pt>
                <c:pt idx="133">
                  <c:v>92.708333333333343</c:v>
                </c:pt>
                <c:pt idx="134">
                  <c:v>93.402777777777786</c:v>
                </c:pt>
                <c:pt idx="135">
                  <c:v>94.097222222222229</c:v>
                </c:pt>
                <c:pt idx="136">
                  <c:v>94.791666666666671</c:v>
                </c:pt>
                <c:pt idx="137">
                  <c:v>95.486111111111114</c:v>
                </c:pt>
                <c:pt idx="138">
                  <c:v>96.180555555555557</c:v>
                </c:pt>
                <c:pt idx="139">
                  <c:v>96.875</c:v>
                </c:pt>
                <c:pt idx="140">
                  <c:v>97.569444444444443</c:v>
                </c:pt>
                <c:pt idx="141">
                  <c:v>98.263888888888886</c:v>
                </c:pt>
                <c:pt idx="142">
                  <c:v>98.958333333333343</c:v>
                </c:pt>
                <c:pt idx="143">
                  <c:v>99.652777777777786</c:v>
                </c:pt>
              </c:numCache>
            </c:numRef>
          </c:xVal>
          <c:yVal>
            <c:numRef>
              <c:f>'autocorrelation addressed 2'!$Z$68:$Z$211</c:f>
              <c:numCache>
                <c:formatCode>General</c:formatCode>
                <c:ptCount val="144"/>
                <c:pt idx="0">
                  <c:v>104</c:v>
                </c:pt>
                <c:pt idx="1">
                  <c:v>112</c:v>
                </c:pt>
                <c:pt idx="2">
                  <c:v>114</c:v>
                </c:pt>
                <c:pt idx="3">
                  <c:v>115</c:v>
                </c:pt>
                <c:pt idx="4">
                  <c:v>118</c:v>
                </c:pt>
                <c:pt idx="5">
                  <c:v>118</c:v>
                </c:pt>
                <c:pt idx="6">
                  <c:v>119</c:v>
                </c:pt>
                <c:pt idx="7">
                  <c:v>121</c:v>
                </c:pt>
                <c:pt idx="8">
                  <c:v>125</c:v>
                </c:pt>
                <c:pt idx="9">
                  <c:v>126</c:v>
                </c:pt>
                <c:pt idx="10">
                  <c:v>129</c:v>
                </c:pt>
                <c:pt idx="11">
                  <c:v>132</c:v>
                </c:pt>
                <c:pt idx="12">
                  <c:v>133</c:v>
                </c:pt>
                <c:pt idx="13">
                  <c:v>135</c:v>
                </c:pt>
                <c:pt idx="14">
                  <c:v>135</c:v>
                </c:pt>
                <c:pt idx="15">
                  <c:v>136</c:v>
                </c:pt>
                <c:pt idx="16">
                  <c:v>140</c:v>
                </c:pt>
                <c:pt idx="17">
                  <c:v>141</c:v>
                </c:pt>
                <c:pt idx="18">
                  <c:v>145</c:v>
                </c:pt>
                <c:pt idx="19">
                  <c:v>146</c:v>
                </c:pt>
                <c:pt idx="20">
                  <c:v>148</c:v>
                </c:pt>
                <c:pt idx="21">
                  <c:v>148</c:v>
                </c:pt>
                <c:pt idx="22">
                  <c:v>149</c:v>
                </c:pt>
                <c:pt idx="23">
                  <c:v>150</c:v>
                </c:pt>
                <c:pt idx="24">
                  <c:v>158</c:v>
                </c:pt>
                <c:pt idx="25">
                  <c:v>162</c:v>
                </c:pt>
                <c:pt idx="26">
                  <c:v>163</c:v>
                </c:pt>
                <c:pt idx="27">
                  <c:v>166</c:v>
                </c:pt>
                <c:pt idx="28">
                  <c:v>170</c:v>
                </c:pt>
                <c:pt idx="29">
                  <c:v>170</c:v>
                </c:pt>
                <c:pt idx="30">
                  <c:v>171</c:v>
                </c:pt>
                <c:pt idx="31">
                  <c:v>172</c:v>
                </c:pt>
                <c:pt idx="32">
                  <c:v>172</c:v>
                </c:pt>
                <c:pt idx="33">
                  <c:v>178</c:v>
                </c:pt>
                <c:pt idx="34">
                  <c:v>178</c:v>
                </c:pt>
                <c:pt idx="35">
                  <c:v>180</c:v>
                </c:pt>
                <c:pt idx="36">
                  <c:v>180</c:v>
                </c:pt>
                <c:pt idx="37">
                  <c:v>181</c:v>
                </c:pt>
                <c:pt idx="38">
                  <c:v>183</c:v>
                </c:pt>
                <c:pt idx="39">
                  <c:v>184</c:v>
                </c:pt>
                <c:pt idx="40">
                  <c:v>188</c:v>
                </c:pt>
                <c:pt idx="41">
                  <c:v>191</c:v>
                </c:pt>
                <c:pt idx="42">
                  <c:v>193</c:v>
                </c:pt>
                <c:pt idx="43">
                  <c:v>194</c:v>
                </c:pt>
                <c:pt idx="44">
                  <c:v>196</c:v>
                </c:pt>
                <c:pt idx="45">
                  <c:v>196</c:v>
                </c:pt>
                <c:pt idx="46">
                  <c:v>199</c:v>
                </c:pt>
                <c:pt idx="47">
                  <c:v>199</c:v>
                </c:pt>
                <c:pt idx="48">
                  <c:v>201</c:v>
                </c:pt>
                <c:pt idx="49">
                  <c:v>203</c:v>
                </c:pt>
                <c:pt idx="50">
                  <c:v>204</c:v>
                </c:pt>
                <c:pt idx="51">
                  <c:v>209</c:v>
                </c:pt>
                <c:pt idx="52">
                  <c:v>211</c:v>
                </c:pt>
                <c:pt idx="53">
                  <c:v>218</c:v>
                </c:pt>
                <c:pt idx="54">
                  <c:v>227</c:v>
                </c:pt>
                <c:pt idx="55">
                  <c:v>229</c:v>
                </c:pt>
                <c:pt idx="56">
                  <c:v>229</c:v>
                </c:pt>
                <c:pt idx="57">
                  <c:v>229</c:v>
                </c:pt>
                <c:pt idx="58">
                  <c:v>230</c:v>
                </c:pt>
                <c:pt idx="59">
                  <c:v>233</c:v>
                </c:pt>
                <c:pt idx="60">
                  <c:v>234</c:v>
                </c:pt>
                <c:pt idx="61">
                  <c:v>235</c:v>
                </c:pt>
                <c:pt idx="62">
                  <c:v>235</c:v>
                </c:pt>
                <c:pt idx="63">
                  <c:v>236</c:v>
                </c:pt>
                <c:pt idx="64">
                  <c:v>237</c:v>
                </c:pt>
                <c:pt idx="65">
                  <c:v>237</c:v>
                </c:pt>
                <c:pt idx="66">
                  <c:v>242</c:v>
                </c:pt>
                <c:pt idx="67">
                  <c:v>242</c:v>
                </c:pt>
                <c:pt idx="68">
                  <c:v>243</c:v>
                </c:pt>
                <c:pt idx="69">
                  <c:v>259</c:v>
                </c:pt>
                <c:pt idx="70">
                  <c:v>264</c:v>
                </c:pt>
                <c:pt idx="71">
                  <c:v>264</c:v>
                </c:pt>
                <c:pt idx="72">
                  <c:v>267</c:v>
                </c:pt>
                <c:pt idx="73">
                  <c:v>269</c:v>
                </c:pt>
                <c:pt idx="74">
                  <c:v>270</c:v>
                </c:pt>
                <c:pt idx="75">
                  <c:v>271</c:v>
                </c:pt>
                <c:pt idx="76">
                  <c:v>272</c:v>
                </c:pt>
                <c:pt idx="77">
                  <c:v>274</c:v>
                </c:pt>
                <c:pt idx="78">
                  <c:v>277</c:v>
                </c:pt>
                <c:pt idx="79">
                  <c:v>278</c:v>
                </c:pt>
                <c:pt idx="80">
                  <c:v>284</c:v>
                </c:pt>
                <c:pt idx="81">
                  <c:v>293</c:v>
                </c:pt>
                <c:pt idx="82">
                  <c:v>301</c:v>
                </c:pt>
                <c:pt idx="83">
                  <c:v>302</c:v>
                </c:pt>
                <c:pt idx="84">
                  <c:v>305</c:v>
                </c:pt>
                <c:pt idx="85">
                  <c:v>306</c:v>
                </c:pt>
                <c:pt idx="86">
                  <c:v>306</c:v>
                </c:pt>
                <c:pt idx="87">
                  <c:v>310</c:v>
                </c:pt>
                <c:pt idx="88">
                  <c:v>312</c:v>
                </c:pt>
                <c:pt idx="89">
                  <c:v>313</c:v>
                </c:pt>
                <c:pt idx="90">
                  <c:v>315</c:v>
                </c:pt>
                <c:pt idx="91">
                  <c:v>315</c:v>
                </c:pt>
                <c:pt idx="92">
                  <c:v>317</c:v>
                </c:pt>
                <c:pt idx="93">
                  <c:v>318</c:v>
                </c:pt>
                <c:pt idx="94">
                  <c:v>318</c:v>
                </c:pt>
                <c:pt idx="95">
                  <c:v>336</c:v>
                </c:pt>
                <c:pt idx="96">
                  <c:v>337</c:v>
                </c:pt>
                <c:pt idx="97">
                  <c:v>340</c:v>
                </c:pt>
                <c:pt idx="98">
                  <c:v>342</c:v>
                </c:pt>
                <c:pt idx="99">
                  <c:v>347</c:v>
                </c:pt>
                <c:pt idx="100">
                  <c:v>347</c:v>
                </c:pt>
                <c:pt idx="101">
                  <c:v>348</c:v>
                </c:pt>
                <c:pt idx="102">
                  <c:v>348</c:v>
                </c:pt>
                <c:pt idx="103">
                  <c:v>355</c:v>
                </c:pt>
                <c:pt idx="104">
                  <c:v>355</c:v>
                </c:pt>
                <c:pt idx="105">
                  <c:v>356</c:v>
                </c:pt>
                <c:pt idx="106">
                  <c:v>359</c:v>
                </c:pt>
                <c:pt idx="107">
                  <c:v>360</c:v>
                </c:pt>
                <c:pt idx="108">
                  <c:v>362</c:v>
                </c:pt>
                <c:pt idx="109">
                  <c:v>362</c:v>
                </c:pt>
                <c:pt idx="110">
                  <c:v>363</c:v>
                </c:pt>
                <c:pt idx="111">
                  <c:v>364</c:v>
                </c:pt>
                <c:pt idx="112">
                  <c:v>374</c:v>
                </c:pt>
                <c:pt idx="113">
                  <c:v>390</c:v>
                </c:pt>
                <c:pt idx="114">
                  <c:v>391</c:v>
                </c:pt>
                <c:pt idx="115">
                  <c:v>396</c:v>
                </c:pt>
                <c:pt idx="116">
                  <c:v>404</c:v>
                </c:pt>
                <c:pt idx="117">
                  <c:v>404</c:v>
                </c:pt>
                <c:pt idx="118">
                  <c:v>405</c:v>
                </c:pt>
                <c:pt idx="119">
                  <c:v>405</c:v>
                </c:pt>
                <c:pt idx="120">
                  <c:v>406</c:v>
                </c:pt>
                <c:pt idx="121">
                  <c:v>407</c:v>
                </c:pt>
                <c:pt idx="122">
                  <c:v>413</c:v>
                </c:pt>
                <c:pt idx="123">
                  <c:v>417</c:v>
                </c:pt>
                <c:pt idx="124">
                  <c:v>419</c:v>
                </c:pt>
                <c:pt idx="125">
                  <c:v>420</c:v>
                </c:pt>
                <c:pt idx="126">
                  <c:v>422</c:v>
                </c:pt>
                <c:pt idx="127">
                  <c:v>432</c:v>
                </c:pt>
                <c:pt idx="128">
                  <c:v>435</c:v>
                </c:pt>
                <c:pt idx="129">
                  <c:v>461</c:v>
                </c:pt>
                <c:pt idx="130">
                  <c:v>461</c:v>
                </c:pt>
                <c:pt idx="131">
                  <c:v>463</c:v>
                </c:pt>
                <c:pt idx="132">
                  <c:v>465</c:v>
                </c:pt>
                <c:pt idx="133">
                  <c:v>467</c:v>
                </c:pt>
                <c:pt idx="134">
                  <c:v>472</c:v>
                </c:pt>
                <c:pt idx="135">
                  <c:v>472</c:v>
                </c:pt>
                <c:pt idx="136">
                  <c:v>491</c:v>
                </c:pt>
                <c:pt idx="137">
                  <c:v>505</c:v>
                </c:pt>
                <c:pt idx="138">
                  <c:v>508</c:v>
                </c:pt>
                <c:pt idx="139">
                  <c:v>535</c:v>
                </c:pt>
                <c:pt idx="140">
                  <c:v>548</c:v>
                </c:pt>
                <c:pt idx="141">
                  <c:v>559</c:v>
                </c:pt>
                <c:pt idx="142">
                  <c:v>606</c:v>
                </c:pt>
                <c:pt idx="143">
                  <c:v>622</c:v>
                </c:pt>
              </c:numCache>
            </c:numRef>
          </c:yVal>
          <c:smooth val="0"/>
          <c:extLst>
            <c:ext xmlns:c16="http://schemas.microsoft.com/office/drawing/2014/chart" uri="{C3380CC4-5D6E-409C-BE32-E72D297353CC}">
              <c16:uniqueId val="{00000001-B49D-48E3-AA53-62214A8A77FD}"/>
            </c:ext>
          </c:extLst>
        </c:ser>
        <c:dLbls>
          <c:showLegendKey val="0"/>
          <c:showVal val="0"/>
          <c:showCatName val="0"/>
          <c:showSerName val="0"/>
          <c:showPercent val="0"/>
          <c:showBubbleSize val="0"/>
        </c:dLbls>
        <c:axId val="1585277968"/>
        <c:axId val="1585279408"/>
      </c:scatterChart>
      <c:valAx>
        <c:axId val="1585277968"/>
        <c:scaling>
          <c:orientation val="minMax"/>
        </c:scaling>
        <c:delete val="0"/>
        <c:axPos val="b"/>
        <c:title>
          <c:tx>
            <c:rich>
              <a:bodyPr/>
              <a:lstStyle/>
              <a:p>
                <a:pPr>
                  <a:defRPr/>
                </a:pPr>
                <a:r>
                  <a:rPr lang="en-US"/>
                  <a:t>Sample Percentile</a:t>
                </a:r>
              </a:p>
            </c:rich>
          </c:tx>
          <c:overlay val="0"/>
        </c:title>
        <c:numFmt formatCode="General" sourceLinked="1"/>
        <c:majorTickMark val="out"/>
        <c:minorTickMark val="none"/>
        <c:tickLblPos val="nextTo"/>
        <c:crossAx val="1585279408"/>
        <c:crosses val="autoZero"/>
        <c:crossBetween val="midCat"/>
      </c:valAx>
      <c:valAx>
        <c:axId val="1585279408"/>
        <c:scaling>
          <c:orientation val="minMax"/>
        </c:scaling>
        <c:delete val="0"/>
        <c:axPos val="l"/>
        <c:title>
          <c:tx>
            <c:rich>
              <a:bodyPr/>
              <a:lstStyle/>
              <a:p>
                <a:pPr>
                  <a:defRPr/>
                </a:pPr>
                <a:r>
                  <a:rPr lang="en-US"/>
                  <a:t>Passengers(thousands)</a:t>
                </a:r>
              </a:p>
            </c:rich>
          </c:tx>
          <c:overlay val="0"/>
        </c:title>
        <c:numFmt formatCode="General" sourceLinked="1"/>
        <c:majorTickMark val="out"/>
        <c:minorTickMark val="none"/>
        <c:tickLblPos val="nextTo"/>
        <c:crossAx val="1585277968"/>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'durbin watson autocorr check4'!$A$13:$A$156</c:f>
              <c:numCache>
                <c:formatCode>General</c:formatCode>
                <c:ptCount val="14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numCache>
            </c:numRef>
          </c:xVal>
          <c:yVal>
            <c:numRef>
              <c:f>'durbin watson autocorr check4'!$C$13:$C$156</c:f>
              <c:numCache>
                <c:formatCode>General</c:formatCode>
                <c:ptCount val="144"/>
                <c:pt idx="0">
                  <c:v>-6.4909265552648918</c:v>
                </c:pt>
                <c:pt idx="1">
                  <c:v>6.227758025510866</c:v>
                </c:pt>
                <c:pt idx="2">
                  <c:v>-1.3856495426636002</c:v>
                </c:pt>
                <c:pt idx="3">
                  <c:v>3.308518040912432</c:v>
                </c:pt>
                <c:pt idx="4">
                  <c:v>-7.3352789697435412</c:v>
                </c:pt>
                <c:pt idx="5">
                  <c:v>-8.519040638843677</c:v>
                </c:pt>
                <c:pt idx="6">
                  <c:v>-6.5828918075264937</c:v>
                </c:pt>
                <c:pt idx="7">
                  <c:v>4.8098794024784581</c:v>
                </c:pt>
                <c:pt idx="8">
                  <c:v>18.345480325577952</c:v>
                </c:pt>
                <c:pt idx="9">
                  <c:v>4.4933987919251308</c:v>
                </c:pt>
                <c:pt idx="10">
                  <c:v>-5.831791193600111E-2</c:v>
                </c:pt>
                <c:pt idx="11">
                  <c:v>-8.0458307189568217</c:v>
                </c:pt>
                <c:pt idx="12">
                  <c:v>-8.9070214444062543</c:v>
                </c:pt>
                <c:pt idx="13">
                  <c:v>6.6003549530178418</c:v>
                </c:pt>
                <c:pt idx="14">
                  <c:v>-9.9360170558191498</c:v>
                </c:pt>
                <c:pt idx="15">
                  <c:v>-6.9279460870844218</c:v>
                </c:pt>
                <c:pt idx="16">
                  <c:v>-13.834239299528832</c:v>
                </c:pt>
                <c:pt idx="17">
                  <c:v>-12.167672174926082</c:v>
                </c:pt>
                <c:pt idx="18">
                  <c:v>-13.56763923870659</c:v>
                </c:pt>
                <c:pt idx="19">
                  <c:v>-5.3375747311004886</c:v>
                </c:pt>
                <c:pt idx="20">
                  <c:v>15.018064884500603</c:v>
                </c:pt>
                <c:pt idx="21">
                  <c:v>2.8248834653361143</c:v>
                </c:pt>
                <c:pt idx="22">
                  <c:v>5.9660002893006094</c:v>
                </c:pt>
                <c:pt idx="23">
                  <c:v>3.6211857715156555</c:v>
                </c:pt>
                <c:pt idx="24">
                  <c:v>7.7158662057935601</c:v>
                </c:pt>
                <c:pt idx="25">
                  <c:v>11.221674478831915</c:v>
                </c:pt>
                <c:pt idx="26">
                  <c:v>9.5014099519295598</c:v>
                </c:pt>
                <c:pt idx="27">
                  <c:v>6.9167332625113431E-2</c:v>
                </c:pt>
                <c:pt idx="28">
                  <c:v>16.870852698606967</c:v>
                </c:pt>
                <c:pt idx="29">
                  <c:v>-12.661041948594288</c:v>
                </c:pt>
                <c:pt idx="30">
                  <c:v>-11.465090548023738</c:v>
                </c:pt>
                <c:pt idx="31">
                  <c:v>-3.228254760684564</c:v>
                </c:pt>
                <c:pt idx="32">
                  <c:v>14.134156134649601</c:v>
                </c:pt>
                <c:pt idx="33">
                  <c:v>10.67847851369666</c:v>
                </c:pt>
                <c:pt idx="34">
                  <c:v>17.908901511684235</c:v>
                </c:pt>
                <c:pt idx="35">
                  <c:v>1.5690366175644783</c:v>
                </c:pt>
                <c:pt idx="36">
                  <c:v>3.505418542995443</c:v>
                </c:pt>
                <c:pt idx="37">
                  <c:v>14.42463180215114</c:v>
                </c:pt>
                <c:pt idx="38">
                  <c:v>-11.254640133249893</c:v>
                </c:pt>
                <c:pt idx="39">
                  <c:v>-6.6273896967475423</c:v>
                </c:pt>
                <c:pt idx="40">
                  <c:v>-8.7951606978820962</c:v>
                </c:pt>
                <c:pt idx="41">
                  <c:v>3.6729102881678841</c:v>
                </c:pt>
                <c:pt idx="42">
                  <c:v>-15.613724716756849</c:v>
                </c:pt>
                <c:pt idx="43">
                  <c:v>8.1955450802139183</c:v>
                </c:pt>
                <c:pt idx="44">
                  <c:v>4.513827135275335</c:v>
                </c:pt>
                <c:pt idx="45">
                  <c:v>10.492929400660273</c:v>
                </c:pt>
                <c:pt idx="46">
                  <c:v>11.442067834122867</c:v>
                </c:pt>
                <c:pt idx="47">
                  <c:v>1.7041621694198739</c:v>
                </c:pt>
                <c:pt idx="48">
                  <c:v>-0.14505412094902681</c:v>
                </c:pt>
                <c:pt idx="49">
                  <c:v>0.69839552364973656</c:v>
                </c:pt>
                <c:pt idx="50">
                  <c:v>14.108141863840785</c:v>
                </c:pt>
                <c:pt idx="51">
                  <c:v>17.341858537188813</c:v>
                </c:pt>
                <c:pt idx="52">
                  <c:v>6.7972325811375072</c:v>
                </c:pt>
                <c:pt idx="53">
                  <c:v>-15.023843418471245</c:v>
                </c:pt>
                <c:pt idx="54">
                  <c:v>-11.87387688099011</c:v>
                </c:pt>
                <c:pt idx="55">
                  <c:v>-2.4367659469531873</c:v>
                </c:pt>
                <c:pt idx="56">
                  <c:v>3.6929274980599871</c:v>
                </c:pt>
                <c:pt idx="57">
                  <c:v>0.20008140112153683</c:v>
                </c:pt>
                <c:pt idx="58">
                  <c:v>-5.971214050358725</c:v>
                </c:pt>
                <c:pt idx="59">
                  <c:v>-13.083676030925403</c:v>
                </c:pt>
                <c:pt idx="60">
                  <c:v>-11.826619440602656</c:v>
                </c:pt>
                <c:pt idx="61">
                  <c:v>-22.262632704460913</c:v>
                </c:pt>
                <c:pt idx="62">
                  <c:v>-10.837010799001888</c:v>
                </c:pt>
                <c:pt idx="63">
                  <c:v>-23.615311208657261</c:v>
                </c:pt>
                <c:pt idx="64">
                  <c:v>-13.837694375431084</c:v>
                </c:pt>
                <c:pt idx="65">
                  <c:v>-12.879182843926344</c:v>
                </c:pt>
                <c:pt idx="66">
                  <c:v>-4.1713515505524015</c:v>
                </c:pt>
                <c:pt idx="67">
                  <c:v>-16.191520911223279</c:v>
                </c:pt>
                <c:pt idx="68">
                  <c:v>-1.1843709056519174</c:v>
                </c:pt>
                <c:pt idx="69">
                  <c:v>-4.5244521954448089</c:v>
                </c:pt>
                <c:pt idx="70">
                  <c:v>2.7090300366424458</c:v>
                </c:pt>
                <c:pt idx="71">
                  <c:v>-0.80981211862624036</c:v>
                </c:pt>
                <c:pt idx="72">
                  <c:v>7.9053197281997711</c:v>
                </c:pt>
                <c:pt idx="73">
                  <c:v>9.5985868167675505</c:v>
                </c:pt>
                <c:pt idx="74">
                  <c:v>1.28328077681266</c:v>
                </c:pt>
                <c:pt idx="75">
                  <c:v>7.6365593586363616</c:v>
                </c:pt>
                <c:pt idx="76">
                  <c:v>7.8060296764874693E-2</c:v>
                </c:pt>
                <c:pt idx="77">
                  <c:v>9.3360950442437343</c:v>
                </c:pt>
                <c:pt idx="78">
                  <c:v>13.455797566098113</c:v>
                </c:pt>
                <c:pt idx="79">
                  <c:v>-1.2635039055158472</c:v>
                </c:pt>
                <c:pt idx="80">
                  <c:v>15.352123077523174</c:v>
                </c:pt>
                <c:pt idx="81">
                  <c:v>6.6860869528194939</c:v>
                </c:pt>
                <c:pt idx="82">
                  <c:v>3.2569570247848674</c:v>
                </c:pt>
                <c:pt idx="83">
                  <c:v>16.264056952693863</c:v>
                </c:pt>
                <c:pt idx="84">
                  <c:v>6.3654660187818308</c:v>
                </c:pt>
                <c:pt idx="85">
                  <c:v>8.8643916306666029</c:v>
                </c:pt>
                <c:pt idx="86">
                  <c:v>13.144527072077665</c:v>
                </c:pt>
                <c:pt idx="87">
                  <c:v>5.4497456030617286</c:v>
                </c:pt>
                <c:pt idx="88">
                  <c:v>7.6817600139065689</c:v>
                </c:pt>
                <c:pt idx="89">
                  <c:v>17.845242784091965</c:v>
                </c:pt>
                <c:pt idx="90">
                  <c:v>1.3681892318768973</c:v>
                </c:pt>
                <c:pt idx="91">
                  <c:v>4.1596847928399256</c:v>
                </c:pt>
                <c:pt idx="92">
                  <c:v>2.784192610111063</c:v>
                </c:pt>
                <c:pt idx="93">
                  <c:v>-6.3901227431833263</c:v>
                </c:pt>
                <c:pt idx="94">
                  <c:v>2.791045962317753</c:v>
                </c:pt>
                <c:pt idx="95">
                  <c:v>0.49596340846625253</c:v>
                </c:pt>
                <c:pt idx="96">
                  <c:v>-4.4341768332060383E-2</c:v>
                </c:pt>
                <c:pt idx="97">
                  <c:v>-6.8627436888083935</c:v>
                </c:pt>
                <c:pt idx="98">
                  <c:v>11.79082256031694</c:v>
                </c:pt>
                <c:pt idx="99">
                  <c:v>-2.4333251390790451</c:v>
                </c:pt>
                <c:pt idx="100">
                  <c:v>1.1191104049753449</c:v>
                </c:pt>
                <c:pt idx="101">
                  <c:v>15.251499830989815</c:v>
                </c:pt>
                <c:pt idx="102">
                  <c:v>4.100908177050087</c:v>
                </c:pt>
                <c:pt idx="103">
                  <c:v>10.204485467103893</c:v>
                </c:pt>
                <c:pt idx="104">
                  <c:v>0.39050135240370309</c:v>
                </c:pt>
                <c:pt idx="105">
                  <c:v>-5.3811458718220138</c:v>
                </c:pt>
                <c:pt idx="106">
                  <c:v>-1.1592724732507236</c:v>
                </c:pt>
                <c:pt idx="107">
                  <c:v>-1.2676568066194136</c:v>
                </c:pt>
                <c:pt idx="108">
                  <c:v>-6.9197685658108412</c:v>
                </c:pt>
                <c:pt idx="109">
                  <c:v>-15.776069476939995</c:v>
                </c:pt>
                <c:pt idx="110">
                  <c:v>-13.462838231910155</c:v>
                </c:pt>
                <c:pt idx="111">
                  <c:v>-27.051093288552124</c:v>
                </c:pt>
                <c:pt idx="112">
                  <c:v>-14.250322546960433</c:v>
                </c:pt>
                <c:pt idx="113">
                  <c:v>-4.5261349517159033</c:v>
                </c:pt>
                <c:pt idx="114">
                  <c:v>-6.9219682023443738</c:v>
                </c:pt>
                <c:pt idx="115">
                  <c:v>0.36025580250429812</c:v>
                </c:pt>
                <c:pt idx="116">
                  <c:v>-44.820134308494858</c:v>
                </c:pt>
                <c:pt idx="117">
                  <c:v>-18.98781156268177</c:v>
                </c:pt>
                <c:pt idx="118">
                  <c:v>-22.538977866793687</c:v>
                </c:pt>
                <c:pt idx="119">
                  <c:v>-21.596208548474351</c:v>
                </c:pt>
                <c:pt idx="120">
                  <c:v>-3.8179486148798674</c:v>
                </c:pt>
                <c:pt idx="121">
                  <c:v>-11.652810178660332</c:v>
                </c:pt>
                <c:pt idx="122">
                  <c:v>15.327948483407624</c:v>
                </c:pt>
                <c:pt idx="123">
                  <c:v>1.2294034575531327</c:v>
                </c:pt>
                <c:pt idx="124">
                  <c:v>16.910028212632994</c:v>
                </c:pt>
                <c:pt idx="125">
                  <c:v>0.23646293572528521</c:v>
                </c:pt>
                <c:pt idx="126">
                  <c:v>18.390056222993849</c:v>
                </c:pt>
                <c:pt idx="127">
                  <c:v>7.9420891394775026</c:v>
                </c:pt>
                <c:pt idx="128">
                  <c:v>-9.4676286413890693</c:v>
                </c:pt>
                <c:pt idx="129">
                  <c:v>-3.4227257674438079</c:v>
                </c:pt>
                <c:pt idx="130">
                  <c:v>5.365317424390355</c:v>
                </c:pt>
                <c:pt idx="131">
                  <c:v>23.001208168966286</c:v>
                </c:pt>
                <c:pt idx="132">
                  <c:v>12.659610014479995</c:v>
                </c:pt>
                <c:pt idx="133">
                  <c:v>-1.0815371817254231</c:v>
                </c:pt>
                <c:pt idx="134">
                  <c:v>-18.279974945739809</c:v>
                </c:pt>
                <c:pt idx="135">
                  <c:v>31.619813090143055</c:v>
                </c:pt>
                <c:pt idx="136">
                  <c:v>8.5956516815219857</c:v>
                </c:pt>
                <c:pt idx="137">
                  <c:v>19.43470509325914</c:v>
                </c:pt>
                <c:pt idx="138">
                  <c:v>32.881591746882009</c:v>
                </c:pt>
                <c:pt idx="139">
                  <c:v>-7.2143194291406871</c:v>
                </c:pt>
                <c:pt idx="140">
                  <c:v>-18.759139162565589</c:v>
                </c:pt>
                <c:pt idx="141">
                  <c:v>3.3303996150168587</c:v>
                </c:pt>
                <c:pt idx="142">
                  <c:v>-19.711537780903825</c:v>
                </c:pt>
                <c:pt idx="143">
                  <c:v>-1.8524288650238532</c:v>
                </c:pt>
              </c:numCache>
            </c:numRef>
          </c:yVal>
          <c:smooth val="1"/>
          <c:extLst>
            <c:ext xmlns:c16="http://schemas.microsoft.com/office/drawing/2014/chart" uri="{C3380CC4-5D6E-409C-BE32-E72D297353CC}">
              <c16:uniqueId val="{00000000-AA8A-4AF8-983C-1358EBC9EBB5}"/>
            </c:ext>
          </c:extLst>
        </c:ser>
        <c:dLbls>
          <c:showLegendKey val="0"/>
          <c:showVal val="0"/>
          <c:showCatName val="0"/>
          <c:showSerName val="0"/>
          <c:showPercent val="0"/>
          <c:showBubbleSize val="0"/>
        </c:dLbls>
        <c:axId val="1234748496"/>
        <c:axId val="218655424"/>
      </c:scatterChart>
      <c:valAx>
        <c:axId val="12347484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index</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8655424"/>
        <c:crosses val="autoZero"/>
        <c:crossBetween val="midCat"/>
      </c:valAx>
      <c:valAx>
        <c:axId val="2186554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residual</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474849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'durbin watson autocorr check 5'!$A$13:$A$156</c:f>
              <c:numCache>
                <c:formatCode>General</c:formatCode>
                <c:ptCount val="14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numCache>
            </c:numRef>
          </c:xVal>
          <c:yVal>
            <c:numRef>
              <c:f>'durbin watson autocorr check 5'!$C$13:$C$156</c:f>
              <c:numCache>
                <c:formatCode>General</c:formatCode>
                <c:ptCount val="144"/>
                <c:pt idx="0">
                  <c:v>-10.108258221199932</c:v>
                </c:pt>
                <c:pt idx="1">
                  <c:v>10.585254242470555</c:v>
                </c:pt>
                <c:pt idx="2">
                  <c:v>-7.5625917896903729</c:v>
                </c:pt>
                <c:pt idx="3">
                  <c:v>-3.9506261089703685</c:v>
                </c:pt>
                <c:pt idx="4">
                  <c:v>-13.800109423253787</c:v>
                </c:pt>
                <c:pt idx="5">
                  <c:v>-10.515199344517754</c:v>
                </c:pt>
                <c:pt idx="6">
                  <c:v>-15.060063182239844</c:v>
                </c:pt>
                <c:pt idx="7">
                  <c:v>-4.7084642451031584</c:v>
                </c:pt>
                <c:pt idx="8">
                  <c:v>17.56208031921534</c:v>
                </c:pt>
                <c:pt idx="9">
                  <c:v>0.65711929351130038</c:v>
                </c:pt>
                <c:pt idx="10">
                  <c:v>1.2014821437090006</c:v>
                </c:pt>
                <c:pt idx="11">
                  <c:v>-3.9264773115043283</c:v>
                </c:pt>
                <c:pt idx="12">
                  <c:v>5.3075067404109859</c:v>
                </c:pt>
                <c:pt idx="13">
                  <c:v>12.804571507385702</c:v>
                </c:pt>
                <c:pt idx="14">
                  <c:v>9.4116194474383406</c:v>
                </c:pt>
                <c:pt idx="15">
                  <c:v>0.99075230285518501</c:v>
                </c:pt>
                <c:pt idx="16">
                  <c:v>16.299679808945484</c:v>
                </c:pt>
                <c:pt idx="17">
                  <c:v>-12.881953377831792</c:v>
                </c:pt>
                <c:pt idx="18">
                  <c:v>-11.312474792695838</c:v>
                </c:pt>
                <c:pt idx="19">
                  <c:v>-2.1480099490640896</c:v>
                </c:pt>
                <c:pt idx="20">
                  <c:v>19.562328874866864</c:v>
                </c:pt>
                <c:pt idx="21">
                  <c:v>8.5848941080518841</c:v>
                </c:pt>
                <c:pt idx="22">
                  <c:v>12.662677958123254</c:v>
                </c:pt>
                <c:pt idx="23">
                  <c:v>-5.7121477582465729</c:v>
                </c:pt>
                <c:pt idx="24">
                  <c:v>2.0023877446500364</c:v>
                </c:pt>
                <c:pt idx="25">
                  <c:v>16.784324006627941</c:v>
                </c:pt>
                <c:pt idx="26">
                  <c:v>-9.4166011755833097</c:v>
                </c:pt>
                <c:pt idx="27">
                  <c:v>-4.3080157574602822</c:v>
                </c:pt>
                <c:pt idx="28">
                  <c:v>-6.6498301892272025</c:v>
                </c:pt>
                <c:pt idx="29">
                  <c:v>5.6622253361287278</c:v>
                </c:pt>
                <c:pt idx="30">
                  <c:v>-17.172341942305309</c:v>
                </c:pt>
                <c:pt idx="31">
                  <c:v>8.5303320367290496</c:v>
                </c:pt>
                <c:pt idx="32">
                  <c:v>7.2101464551541312</c:v>
                </c:pt>
                <c:pt idx="33">
                  <c:v>10.850924367764776</c:v>
                </c:pt>
                <c:pt idx="34">
                  <c:v>7.4290167680943853</c:v>
                </c:pt>
                <c:pt idx="35">
                  <c:v>-3.1048239329608123</c:v>
                </c:pt>
                <c:pt idx="36">
                  <c:v>-1.6700976701822583</c:v>
                </c:pt>
                <c:pt idx="37">
                  <c:v>4.053878825218618</c:v>
                </c:pt>
                <c:pt idx="38">
                  <c:v>15.907983152814836</c:v>
                </c:pt>
                <c:pt idx="39">
                  <c:v>18.282659236285781</c:v>
                </c:pt>
                <c:pt idx="40">
                  <c:v>5.8369632098429065</c:v>
                </c:pt>
                <c:pt idx="41">
                  <c:v>-14.432379029335948</c:v>
                </c:pt>
                <c:pt idx="42">
                  <c:v>-10.68226937241343</c:v>
                </c:pt>
                <c:pt idx="43">
                  <c:v>2.4177728134270637</c:v>
                </c:pt>
                <c:pt idx="44">
                  <c:v>8.6465629572683156</c:v>
                </c:pt>
                <c:pt idx="45">
                  <c:v>0.52761384289161128</c:v>
                </c:pt>
                <c:pt idx="46">
                  <c:v>-8.5835202008206295</c:v>
                </c:pt>
                <c:pt idx="47">
                  <c:v>-16.068104641286084</c:v>
                </c:pt>
                <c:pt idx="48">
                  <c:v>-11.99153814859153</c:v>
                </c:pt>
                <c:pt idx="49">
                  <c:v>-19.412189380596118</c:v>
                </c:pt>
                <c:pt idx="50">
                  <c:v>-7.8480393867239968</c:v>
                </c:pt>
                <c:pt idx="51">
                  <c:v>-21.217248260857332</c:v>
                </c:pt>
                <c:pt idx="52">
                  <c:v>-13.420534579716389</c:v>
                </c:pt>
                <c:pt idx="53">
                  <c:v>-15.596814828656932</c:v>
                </c:pt>
                <c:pt idx="54">
                  <c:v>-5.7527343412477876</c:v>
                </c:pt>
                <c:pt idx="55">
                  <c:v>-16.514140475590864</c:v>
                </c:pt>
                <c:pt idx="56">
                  <c:v>1.2282332555539597</c:v>
                </c:pt>
                <c:pt idx="57">
                  <c:v>-5.4128158087991096</c:v>
                </c:pt>
                <c:pt idx="58">
                  <c:v>0.34574703673047225</c:v>
                </c:pt>
                <c:pt idx="59">
                  <c:v>-6.1931606556654799</c:v>
                </c:pt>
                <c:pt idx="60">
                  <c:v>5.1881434759024501</c:v>
                </c:pt>
                <c:pt idx="61">
                  <c:v>7.3739274517812703</c:v>
                </c:pt>
                <c:pt idx="62">
                  <c:v>-8.3536763882477771E-2</c:v>
                </c:pt>
                <c:pt idx="63">
                  <c:v>6.6021589798181139</c:v>
                </c:pt>
                <c:pt idx="64">
                  <c:v>-1.2829986152160018</c:v>
                </c:pt>
                <c:pt idx="65">
                  <c:v>7.4264605109945592</c:v>
                </c:pt>
                <c:pt idx="66">
                  <c:v>11.347143462703968</c:v>
                </c:pt>
                <c:pt idx="67">
                  <c:v>-2.9715337070810506</c:v>
                </c:pt>
                <c:pt idx="68">
                  <c:v>16.193544432737212</c:v>
                </c:pt>
                <c:pt idx="69">
                  <c:v>5.8826671950787386</c:v>
                </c:pt>
                <c:pt idx="70">
                  <c:v>3.3209262769883594</c:v>
                </c:pt>
                <c:pt idx="71">
                  <c:v>13.390899988166666</c:v>
                </c:pt>
                <c:pt idx="72">
                  <c:v>5.8070801263572775</c:v>
                </c:pt>
                <c:pt idx="73">
                  <c:v>8.7754561033878531</c:v>
                </c:pt>
                <c:pt idx="74">
                  <c:v>11.266398135472457</c:v>
                </c:pt>
                <c:pt idx="75">
                  <c:v>6.2304457365771668</c:v>
                </c:pt>
                <c:pt idx="76">
                  <c:v>7.1154583240518718</c:v>
                </c:pt>
                <c:pt idx="77">
                  <c:v>17.914875264901298</c:v>
                </c:pt>
                <c:pt idx="78">
                  <c:v>2.1446518524921316</c:v>
                </c:pt>
                <c:pt idx="79">
                  <c:v>4.5519674231068734</c:v>
                </c:pt>
                <c:pt idx="80">
                  <c:v>5.529165081039082</c:v>
                </c:pt>
                <c:pt idx="81">
                  <c:v>-3.5364639047635364</c:v>
                </c:pt>
                <c:pt idx="82">
                  <c:v>5.0318975308135236</c:v>
                </c:pt>
                <c:pt idx="83">
                  <c:v>2.0254378923068543</c:v>
                </c:pt>
                <c:pt idx="84">
                  <c:v>1.6617909230729424</c:v>
                </c:pt>
                <c:pt idx="85">
                  <c:v>-6.1788845330623872</c:v>
                </c:pt>
                <c:pt idx="86">
                  <c:v>11.876249008673142</c:v>
                </c:pt>
                <c:pt idx="87">
                  <c:v>-1.9922058999115961</c:v>
                </c:pt>
                <c:pt idx="88">
                  <c:v>1.1687521392160534</c:v>
                </c:pt>
                <c:pt idx="89">
                  <c:v>15.764277058142341</c:v>
                </c:pt>
                <c:pt idx="90">
                  <c:v>5.6805727109329496</c:v>
                </c:pt>
                <c:pt idx="91">
                  <c:v>11.318254886262082</c:v>
                </c:pt>
                <c:pt idx="92">
                  <c:v>2.1928187310741123</c:v>
                </c:pt>
                <c:pt idx="93">
                  <c:v>-2.0956348888261118</c:v>
                </c:pt>
                <c:pt idx="94">
                  <c:v>2.7044945562948328</c:v>
                </c:pt>
                <c:pt idx="95">
                  <c:v>3.1337071169596129</c:v>
                </c:pt>
                <c:pt idx="96">
                  <c:v>-3.5402569343027039</c:v>
                </c:pt>
                <c:pt idx="97">
                  <c:v>-14.717465783281796</c:v>
                </c:pt>
                <c:pt idx="98">
                  <c:v>-12.176912341742707</c:v>
                </c:pt>
                <c:pt idx="99">
                  <c:v>-25.541941640549794</c:v>
                </c:pt>
                <c:pt idx="100">
                  <c:v>-13.241890738491463</c:v>
                </c:pt>
                <c:pt idx="101">
                  <c:v>-3.7604212391470924</c:v>
                </c:pt>
                <c:pt idx="102">
                  <c:v>-6.5525896745480736</c:v>
                </c:pt>
                <c:pt idx="103">
                  <c:v>-0.60082052254171003</c:v>
                </c:pt>
                <c:pt idx="104">
                  <c:v>-45.951104213064582</c:v>
                </c:pt>
                <c:pt idx="105">
                  <c:v>-16.112425918856047</c:v>
                </c:pt>
                <c:pt idx="106">
                  <c:v>-18.807085954613797</c:v>
                </c:pt>
                <c:pt idx="107">
                  <c:v>-15.655670791469504</c:v>
                </c:pt>
                <c:pt idx="108">
                  <c:v>-3.9881371809570396</c:v>
                </c:pt>
                <c:pt idx="109">
                  <c:v>-14.547469328357749</c:v>
                </c:pt>
                <c:pt idx="110">
                  <c:v>10.560210327777838</c:v>
                </c:pt>
                <c:pt idx="111">
                  <c:v>-5.6954470382738691</c:v>
                </c:pt>
                <c:pt idx="112">
                  <c:v>12.300500998088182</c:v>
                </c:pt>
                <c:pt idx="113">
                  <c:v>-4.3235177073399313</c:v>
                </c:pt>
                <c:pt idx="114">
                  <c:v>18.400925346721351</c:v>
                </c:pt>
                <c:pt idx="115">
                  <c:v>6.7455085065721505</c:v>
                </c:pt>
                <c:pt idx="116">
                  <c:v>-12.591815112981067</c:v>
                </c:pt>
                <c:pt idx="117">
                  <c:v>-4.5175429366955768</c:v>
                </c:pt>
                <c:pt idx="118">
                  <c:v>7.8588222300108441</c:v>
                </c:pt>
                <c:pt idx="119">
                  <c:v>26.691620552924974</c:v>
                </c:pt>
                <c:pt idx="120">
                  <c:v>11.331379144843197</c:v>
                </c:pt>
                <c:pt idx="121">
                  <c:v>-5.5214031115743865</c:v>
                </c:pt>
                <c:pt idx="122">
                  <c:v>-21.934778614553863</c:v>
                </c:pt>
                <c:pt idx="123">
                  <c:v>30.599468450486995</c:v>
                </c:pt>
                <c:pt idx="124">
                  <c:v>5.6740090657600035</c:v>
                </c:pt>
                <c:pt idx="125">
                  <c:v>14.74244735666241</c:v>
                </c:pt>
                <c:pt idx="126">
                  <c:v>28.959179932599568</c:v>
                </c:pt>
                <c:pt idx="127">
                  <c:v>-6.6208667667169721</c:v>
                </c:pt>
                <c:pt idx="128">
                  <c:v>-19.581960780863483</c:v>
                </c:pt>
                <c:pt idx="129">
                  <c:v>5.1716646506416737</c:v>
                </c:pt>
                <c:pt idx="130">
                  <c:v>-13.164458345330502</c:v>
                </c:pt>
                <c:pt idx="131">
                  <c:v>5.4187195407747595</c:v>
                </c:pt>
              </c:numCache>
            </c:numRef>
          </c:yVal>
          <c:smooth val="1"/>
          <c:extLst>
            <c:ext xmlns:c16="http://schemas.microsoft.com/office/drawing/2014/chart" uri="{C3380CC4-5D6E-409C-BE32-E72D297353CC}">
              <c16:uniqueId val="{00000000-8723-44DE-BD2D-6A7DFF0C7CFB}"/>
            </c:ext>
          </c:extLst>
        </c:ser>
        <c:dLbls>
          <c:showLegendKey val="0"/>
          <c:showVal val="0"/>
          <c:showCatName val="0"/>
          <c:showSerName val="0"/>
          <c:showPercent val="0"/>
          <c:showBubbleSize val="0"/>
        </c:dLbls>
        <c:axId val="1234748496"/>
        <c:axId val="218655424"/>
      </c:scatterChart>
      <c:valAx>
        <c:axId val="12347484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index</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8655424"/>
        <c:crosses val="autoZero"/>
        <c:crossBetween val="midCat"/>
      </c:valAx>
      <c:valAx>
        <c:axId val="2186554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residual</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474849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Normal Probability Plot</a:t>
            </a:r>
          </a:p>
        </c:rich>
      </c:tx>
      <c:overlay val="0"/>
    </c:title>
    <c:autoTitleDeleted val="0"/>
    <c:plotArea>
      <c:layout/>
      <c:scatterChart>
        <c:scatterStyle val="lineMarker"/>
        <c:varyColors val="0"/>
        <c:ser>
          <c:idx val="0"/>
          <c:order val="0"/>
          <c:spPr>
            <a:ln w="19050">
              <a:noFill/>
            </a:ln>
          </c:spPr>
          <c:xVal>
            <c:numRef>
              <c:f>'Quarterly and lag 1,4,12 '!$Q$45:$Q$80</c:f>
              <c:numCache>
                <c:formatCode>General</c:formatCode>
                <c:ptCount val="36"/>
                <c:pt idx="0">
                  <c:v>1.3888888888888888</c:v>
                </c:pt>
                <c:pt idx="1">
                  <c:v>4.1666666666666661</c:v>
                </c:pt>
                <c:pt idx="2">
                  <c:v>6.9444444444444446</c:v>
                </c:pt>
                <c:pt idx="3">
                  <c:v>9.7222222222222214</c:v>
                </c:pt>
                <c:pt idx="4">
                  <c:v>12.5</c:v>
                </c:pt>
                <c:pt idx="5">
                  <c:v>15.277777777777779</c:v>
                </c:pt>
                <c:pt idx="6">
                  <c:v>18.055555555555554</c:v>
                </c:pt>
                <c:pt idx="7">
                  <c:v>20.833333333333332</c:v>
                </c:pt>
                <c:pt idx="8">
                  <c:v>23.611111111111111</c:v>
                </c:pt>
                <c:pt idx="9">
                  <c:v>26.388888888888889</c:v>
                </c:pt>
                <c:pt idx="10">
                  <c:v>29.166666666666668</c:v>
                </c:pt>
                <c:pt idx="11">
                  <c:v>31.944444444444443</c:v>
                </c:pt>
                <c:pt idx="12">
                  <c:v>34.722222222222214</c:v>
                </c:pt>
                <c:pt idx="13">
                  <c:v>37.499999999999993</c:v>
                </c:pt>
                <c:pt idx="14">
                  <c:v>40.277777777777771</c:v>
                </c:pt>
                <c:pt idx="15">
                  <c:v>43.05555555555555</c:v>
                </c:pt>
                <c:pt idx="16">
                  <c:v>45.833333333333329</c:v>
                </c:pt>
                <c:pt idx="17">
                  <c:v>48.611111111111107</c:v>
                </c:pt>
                <c:pt idx="18">
                  <c:v>51.388888888888886</c:v>
                </c:pt>
                <c:pt idx="19">
                  <c:v>54.166666666666664</c:v>
                </c:pt>
                <c:pt idx="20">
                  <c:v>56.944444444444443</c:v>
                </c:pt>
                <c:pt idx="21">
                  <c:v>59.722222222222214</c:v>
                </c:pt>
                <c:pt idx="22">
                  <c:v>62.499999999999993</c:v>
                </c:pt>
                <c:pt idx="23">
                  <c:v>65.277777777777771</c:v>
                </c:pt>
                <c:pt idx="24">
                  <c:v>68.055555555555543</c:v>
                </c:pt>
                <c:pt idx="25">
                  <c:v>70.833333333333329</c:v>
                </c:pt>
                <c:pt idx="26">
                  <c:v>73.6111111111111</c:v>
                </c:pt>
                <c:pt idx="27">
                  <c:v>76.388888888888886</c:v>
                </c:pt>
                <c:pt idx="28">
                  <c:v>79.166666666666657</c:v>
                </c:pt>
                <c:pt idx="29">
                  <c:v>81.944444444444443</c:v>
                </c:pt>
                <c:pt idx="30">
                  <c:v>84.722222222222214</c:v>
                </c:pt>
                <c:pt idx="31">
                  <c:v>87.5</c:v>
                </c:pt>
                <c:pt idx="32">
                  <c:v>90.277777777777771</c:v>
                </c:pt>
                <c:pt idx="33">
                  <c:v>93.055555555555543</c:v>
                </c:pt>
                <c:pt idx="34">
                  <c:v>95.833333333333329</c:v>
                </c:pt>
                <c:pt idx="35">
                  <c:v>98.6111111111111</c:v>
                </c:pt>
              </c:numCache>
            </c:numRef>
          </c:xVal>
          <c:yVal>
            <c:numRef>
              <c:f>'Quarterly and lag 1,4,12 '!$R$45:$R$80</c:f>
              <c:numCache>
                <c:formatCode>General</c:formatCode>
                <c:ptCount val="36"/>
                <c:pt idx="0">
                  <c:v>544</c:v>
                </c:pt>
                <c:pt idx="1">
                  <c:v>557</c:v>
                </c:pt>
                <c:pt idx="2">
                  <c:v>582</c:v>
                </c:pt>
                <c:pt idx="3">
                  <c:v>592</c:v>
                </c:pt>
                <c:pt idx="4">
                  <c:v>627</c:v>
                </c:pt>
                <c:pt idx="5">
                  <c:v>628</c:v>
                </c:pt>
                <c:pt idx="6">
                  <c:v>661</c:v>
                </c:pt>
                <c:pt idx="7">
                  <c:v>681</c:v>
                </c:pt>
                <c:pt idx="8">
                  <c:v>707</c:v>
                </c:pt>
                <c:pt idx="9">
                  <c:v>725</c:v>
                </c:pt>
                <c:pt idx="10">
                  <c:v>742</c:v>
                </c:pt>
                <c:pt idx="11">
                  <c:v>773</c:v>
                </c:pt>
                <c:pt idx="12">
                  <c:v>789</c:v>
                </c:pt>
                <c:pt idx="13">
                  <c:v>854</c:v>
                </c:pt>
                <c:pt idx="14">
                  <c:v>854</c:v>
                </c:pt>
                <c:pt idx="15">
                  <c:v>878</c:v>
                </c:pt>
                <c:pt idx="16">
                  <c:v>883</c:v>
                </c:pt>
                <c:pt idx="17">
                  <c:v>972</c:v>
                </c:pt>
                <c:pt idx="18">
                  <c:v>988</c:v>
                </c:pt>
                <c:pt idx="19">
                  <c:v>1005</c:v>
                </c:pt>
                <c:pt idx="20">
                  <c:v>1006</c:v>
                </c:pt>
                <c:pt idx="21">
                  <c:v>1020</c:v>
                </c:pt>
                <c:pt idx="22">
                  <c:v>1023</c:v>
                </c:pt>
                <c:pt idx="23">
                  <c:v>1108</c:v>
                </c:pt>
                <c:pt idx="24">
                  <c:v>1125</c:v>
                </c:pt>
                <c:pt idx="25">
                  <c:v>1146</c:v>
                </c:pt>
                <c:pt idx="26">
                  <c:v>1173</c:v>
                </c:pt>
                <c:pt idx="27">
                  <c:v>1174</c:v>
                </c:pt>
                <c:pt idx="28">
                  <c:v>1227</c:v>
                </c:pt>
                <c:pt idx="29">
                  <c:v>1283</c:v>
                </c:pt>
                <c:pt idx="30">
                  <c:v>1288</c:v>
                </c:pt>
                <c:pt idx="31">
                  <c:v>1336</c:v>
                </c:pt>
                <c:pt idx="32">
                  <c:v>1400</c:v>
                </c:pt>
                <c:pt idx="33">
                  <c:v>1468</c:v>
                </c:pt>
                <c:pt idx="34">
                  <c:v>1570</c:v>
                </c:pt>
                <c:pt idx="35">
                  <c:v>1736</c:v>
                </c:pt>
              </c:numCache>
            </c:numRef>
          </c:yVal>
          <c:smooth val="0"/>
          <c:extLst>
            <c:ext xmlns:c16="http://schemas.microsoft.com/office/drawing/2014/chart" uri="{C3380CC4-5D6E-409C-BE32-E72D297353CC}">
              <c16:uniqueId val="{00000001-0AB6-48F5-82FB-1F74F0385986}"/>
            </c:ext>
          </c:extLst>
        </c:ser>
        <c:dLbls>
          <c:showLegendKey val="0"/>
          <c:showVal val="0"/>
          <c:showCatName val="0"/>
          <c:showSerName val="0"/>
          <c:showPercent val="0"/>
          <c:showBubbleSize val="0"/>
        </c:dLbls>
        <c:axId val="1579715856"/>
        <c:axId val="1579716816"/>
      </c:scatterChart>
      <c:valAx>
        <c:axId val="1579715856"/>
        <c:scaling>
          <c:orientation val="minMax"/>
        </c:scaling>
        <c:delete val="0"/>
        <c:axPos val="b"/>
        <c:title>
          <c:tx>
            <c:rich>
              <a:bodyPr/>
              <a:lstStyle/>
              <a:p>
                <a:pPr>
                  <a:defRPr/>
                </a:pPr>
                <a:r>
                  <a:rPr lang="en-US"/>
                  <a:t>Sample Percentile</a:t>
                </a:r>
              </a:p>
            </c:rich>
          </c:tx>
          <c:overlay val="0"/>
        </c:title>
        <c:numFmt formatCode="General" sourceLinked="1"/>
        <c:majorTickMark val="out"/>
        <c:minorTickMark val="none"/>
        <c:tickLblPos val="nextTo"/>
        <c:crossAx val="1579716816"/>
        <c:crosses val="autoZero"/>
        <c:crossBetween val="midCat"/>
      </c:valAx>
      <c:valAx>
        <c:axId val="1579716816"/>
        <c:scaling>
          <c:orientation val="minMax"/>
        </c:scaling>
        <c:delete val="0"/>
        <c:axPos val="l"/>
        <c:title>
          <c:tx>
            <c:rich>
              <a:bodyPr/>
              <a:lstStyle/>
              <a:p>
                <a:pPr>
                  <a:defRPr/>
                </a:pPr>
                <a:r>
                  <a:rPr lang="en-US"/>
                  <a:t>Passengers</a:t>
                </a:r>
              </a:p>
            </c:rich>
          </c:tx>
          <c:overlay val="0"/>
        </c:title>
        <c:numFmt formatCode="General" sourceLinked="1"/>
        <c:majorTickMark val="out"/>
        <c:minorTickMark val="none"/>
        <c:tickLblPos val="nextTo"/>
        <c:crossAx val="1579715856"/>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'durbin watson autocorr check 6'!$A$13:$A$156</c:f>
              <c:numCache>
                <c:formatCode>General</c:formatCode>
                <c:ptCount val="14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numCache>
            </c:numRef>
          </c:xVal>
          <c:yVal>
            <c:numRef>
              <c:f>'durbin watson autocorr check 6'!$C$13:$C$156</c:f>
              <c:numCache>
                <c:formatCode>General</c:formatCode>
                <c:ptCount val="144"/>
                <c:pt idx="0">
                  <c:v>6.8017510226907234</c:v>
                </c:pt>
                <c:pt idx="1">
                  <c:v>-25.174409636369319</c:v>
                </c:pt>
                <c:pt idx="2">
                  <c:v>-3.5906498906489333</c:v>
                </c:pt>
                <c:pt idx="3">
                  <c:v>55.982320058308801</c:v>
                </c:pt>
                <c:pt idx="4">
                  <c:v>26.656503225845199</c:v>
                </c:pt>
                <c:pt idx="5">
                  <c:v>35.173060782876519</c:v>
                </c:pt>
                <c:pt idx="6">
                  <c:v>-26.577854885629108</c:v>
                </c:pt>
                <c:pt idx="7">
                  <c:v>6.6491526639200629</c:v>
                </c:pt>
                <c:pt idx="8">
                  <c:v>-69.619235787462458</c:v>
                </c:pt>
                <c:pt idx="9">
                  <c:v>-57.13444105847941</c:v>
                </c:pt>
                <c:pt idx="10">
                  <c:v>-32.44655063611367</c:v>
                </c:pt>
                <c:pt idx="11">
                  <c:v>-3.954601420079598</c:v>
                </c:pt>
                <c:pt idx="12">
                  <c:v>-3.0365826768079387</c:v>
                </c:pt>
                <c:pt idx="13">
                  <c:v>4.2685581447457253</c:v>
                </c:pt>
                <c:pt idx="14">
                  <c:v>18.935460730942282</c:v>
                </c:pt>
                <c:pt idx="15">
                  <c:v>11.808308424347388</c:v>
                </c:pt>
                <c:pt idx="16">
                  <c:v>12.39030685046805</c:v>
                </c:pt>
                <c:pt idx="17">
                  <c:v>1.7134564228402951</c:v>
                </c:pt>
                <c:pt idx="18">
                  <c:v>15.022589996695842</c:v>
                </c:pt>
                <c:pt idx="19">
                  <c:v>7.9124308912760171</c:v>
                </c:pt>
                <c:pt idx="20">
                  <c:v>44.90429612070966</c:v>
                </c:pt>
                <c:pt idx="21">
                  <c:v>42.889104010773963</c:v>
                </c:pt>
                <c:pt idx="22">
                  <c:v>54.050612604801699</c:v>
                </c:pt>
                <c:pt idx="23">
                  <c:v>10.901625714683632</c:v>
                </c:pt>
                <c:pt idx="24">
                  <c:v>-19.935996546221759</c:v>
                </c:pt>
                <c:pt idx="25">
                  <c:v>-51.782200425209794</c:v>
                </c:pt>
                <c:pt idx="26">
                  <c:v>-33.07998496449477</c:v>
                </c:pt>
                <c:pt idx="27">
                  <c:v>-81.168513389237432</c:v>
                </c:pt>
                <c:pt idx="28">
                  <c:v>-6.596089857433526</c:v>
                </c:pt>
                <c:pt idx="29">
                  <c:v>-0.31682015617116122</c:v>
                </c:pt>
                <c:pt idx="30">
                  <c:v>13.400395314776915</c:v>
                </c:pt>
                <c:pt idx="31">
                  <c:v>12.64597870682428</c:v>
                </c:pt>
                <c:pt idx="32">
                  <c:v>8.43504764820932</c:v>
                </c:pt>
                <c:pt idx="33">
                  <c:v>50.363691914991477</c:v>
                </c:pt>
                <c:pt idx="34">
                  <c:v>-5.7140182703333267</c:v>
                </c:pt>
                <c:pt idx="35">
                  <c:v>-20.776701650045197</c:v>
                </c:pt>
              </c:numCache>
            </c:numRef>
          </c:yVal>
          <c:smooth val="1"/>
          <c:extLst>
            <c:ext xmlns:c16="http://schemas.microsoft.com/office/drawing/2014/chart" uri="{C3380CC4-5D6E-409C-BE32-E72D297353CC}">
              <c16:uniqueId val="{00000000-E5DF-4827-A682-C58993AA9A99}"/>
            </c:ext>
          </c:extLst>
        </c:ser>
        <c:dLbls>
          <c:showLegendKey val="0"/>
          <c:showVal val="0"/>
          <c:showCatName val="0"/>
          <c:showSerName val="0"/>
          <c:showPercent val="0"/>
          <c:showBubbleSize val="0"/>
        </c:dLbls>
        <c:axId val="1234748496"/>
        <c:axId val="218655424"/>
      </c:scatterChart>
      <c:valAx>
        <c:axId val="12347484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index</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8655424"/>
        <c:crosses val="autoZero"/>
        <c:crossBetween val="midCat"/>
      </c:valAx>
      <c:valAx>
        <c:axId val="2186554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residual</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474849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Normal Probability Plot</a:t>
            </a:r>
          </a:p>
        </c:rich>
      </c:tx>
      <c:overlay val="0"/>
    </c:title>
    <c:autoTitleDeleted val="0"/>
    <c:plotArea>
      <c:layout/>
      <c:scatterChart>
        <c:scatterStyle val="lineMarker"/>
        <c:varyColors val="0"/>
        <c:ser>
          <c:idx val="0"/>
          <c:order val="0"/>
          <c:spPr>
            <a:ln w="19050">
              <a:noFill/>
            </a:ln>
          </c:spPr>
          <c:xVal>
            <c:numRef>
              <c:f>'lagg 1, 4, 8, 11,12'!$S$47:$S$82</c:f>
              <c:numCache>
                <c:formatCode>General</c:formatCode>
                <c:ptCount val="36"/>
                <c:pt idx="0">
                  <c:v>1.3888888888888888</c:v>
                </c:pt>
                <c:pt idx="1">
                  <c:v>4.1666666666666661</c:v>
                </c:pt>
                <c:pt idx="2">
                  <c:v>6.9444444444444446</c:v>
                </c:pt>
                <c:pt idx="3">
                  <c:v>9.7222222222222214</c:v>
                </c:pt>
                <c:pt idx="4">
                  <c:v>12.5</c:v>
                </c:pt>
                <c:pt idx="5">
                  <c:v>15.277777777777779</c:v>
                </c:pt>
                <c:pt idx="6">
                  <c:v>18.055555555555554</c:v>
                </c:pt>
                <c:pt idx="7">
                  <c:v>20.833333333333332</c:v>
                </c:pt>
                <c:pt idx="8">
                  <c:v>23.611111111111111</c:v>
                </c:pt>
                <c:pt idx="9">
                  <c:v>26.388888888888889</c:v>
                </c:pt>
                <c:pt idx="10">
                  <c:v>29.166666666666668</c:v>
                </c:pt>
                <c:pt idx="11">
                  <c:v>31.944444444444443</c:v>
                </c:pt>
                <c:pt idx="12">
                  <c:v>34.722222222222214</c:v>
                </c:pt>
                <c:pt idx="13">
                  <c:v>37.499999999999993</c:v>
                </c:pt>
                <c:pt idx="14">
                  <c:v>40.277777777777771</c:v>
                </c:pt>
                <c:pt idx="15">
                  <c:v>43.05555555555555</c:v>
                </c:pt>
                <c:pt idx="16">
                  <c:v>45.833333333333329</c:v>
                </c:pt>
                <c:pt idx="17">
                  <c:v>48.611111111111107</c:v>
                </c:pt>
                <c:pt idx="18">
                  <c:v>51.388888888888886</c:v>
                </c:pt>
                <c:pt idx="19">
                  <c:v>54.166666666666664</c:v>
                </c:pt>
                <c:pt idx="20">
                  <c:v>56.944444444444443</c:v>
                </c:pt>
                <c:pt idx="21">
                  <c:v>59.722222222222214</c:v>
                </c:pt>
                <c:pt idx="22">
                  <c:v>62.499999999999993</c:v>
                </c:pt>
                <c:pt idx="23">
                  <c:v>65.277777777777771</c:v>
                </c:pt>
                <c:pt idx="24">
                  <c:v>68.055555555555543</c:v>
                </c:pt>
                <c:pt idx="25">
                  <c:v>70.833333333333329</c:v>
                </c:pt>
                <c:pt idx="26">
                  <c:v>73.6111111111111</c:v>
                </c:pt>
                <c:pt idx="27">
                  <c:v>76.388888888888886</c:v>
                </c:pt>
                <c:pt idx="28">
                  <c:v>79.166666666666657</c:v>
                </c:pt>
                <c:pt idx="29">
                  <c:v>81.944444444444443</c:v>
                </c:pt>
                <c:pt idx="30">
                  <c:v>84.722222222222214</c:v>
                </c:pt>
                <c:pt idx="31">
                  <c:v>87.5</c:v>
                </c:pt>
                <c:pt idx="32">
                  <c:v>90.277777777777771</c:v>
                </c:pt>
                <c:pt idx="33">
                  <c:v>93.055555555555543</c:v>
                </c:pt>
                <c:pt idx="34">
                  <c:v>95.833333333333329</c:v>
                </c:pt>
                <c:pt idx="35">
                  <c:v>98.6111111111111</c:v>
                </c:pt>
              </c:numCache>
            </c:numRef>
          </c:xVal>
          <c:yVal>
            <c:numRef>
              <c:f>'lagg 1, 4, 8, 11,12'!$T$47:$T$82</c:f>
              <c:numCache>
                <c:formatCode>General</c:formatCode>
                <c:ptCount val="36"/>
                <c:pt idx="0">
                  <c:v>544</c:v>
                </c:pt>
                <c:pt idx="1">
                  <c:v>557</c:v>
                </c:pt>
                <c:pt idx="2">
                  <c:v>582</c:v>
                </c:pt>
                <c:pt idx="3">
                  <c:v>592</c:v>
                </c:pt>
                <c:pt idx="4">
                  <c:v>627</c:v>
                </c:pt>
                <c:pt idx="5">
                  <c:v>628</c:v>
                </c:pt>
                <c:pt idx="6">
                  <c:v>661</c:v>
                </c:pt>
                <c:pt idx="7">
                  <c:v>681</c:v>
                </c:pt>
                <c:pt idx="8">
                  <c:v>707</c:v>
                </c:pt>
                <c:pt idx="9">
                  <c:v>725</c:v>
                </c:pt>
                <c:pt idx="10">
                  <c:v>742</c:v>
                </c:pt>
                <c:pt idx="11">
                  <c:v>773</c:v>
                </c:pt>
                <c:pt idx="12">
                  <c:v>789</c:v>
                </c:pt>
                <c:pt idx="13">
                  <c:v>854</c:v>
                </c:pt>
                <c:pt idx="14">
                  <c:v>854</c:v>
                </c:pt>
                <c:pt idx="15">
                  <c:v>878</c:v>
                </c:pt>
                <c:pt idx="16">
                  <c:v>883</c:v>
                </c:pt>
                <c:pt idx="17">
                  <c:v>972</c:v>
                </c:pt>
                <c:pt idx="18">
                  <c:v>988</c:v>
                </c:pt>
                <c:pt idx="19">
                  <c:v>1005</c:v>
                </c:pt>
                <c:pt idx="20">
                  <c:v>1006</c:v>
                </c:pt>
                <c:pt idx="21">
                  <c:v>1020</c:v>
                </c:pt>
                <c:pt idx="22">
                  <c:v>1023</c:v>
                </c:pt>
                <c:pt idx="23">
                  <c:v>1108</c:v>
                </c:pt>
                <c:pt idx="24">
                  <c:v>1125</c:v>
                </c:pt>
                <c:pt idx="25">
                  <c:v>1146</c:v>
                </c:pt>
                <c:pt idx="26">
                  <c:v>1173</c:v>
                </c:pt>
                <c:pt idx="27">
                  <c:v>1174</c:v>
                </c:pt>
                <c:pt idx="28">
                  <c:v>1227</c:v>
                </c:pt>
                <c:pt idx="29">
                  <c:v>1283</c:v>
                </c:pt>
                <c:pt idx="30">
                  <c:v>1288</c:v>
                </c:pt>
                <c:pt idx="31">
                  <c:v>1336</c:v>
                </c:pt>
                <c:pt idx="32">
                  <c:v>1400</c:v>
                </c:pt>
                <c:pt idx="33">
                  <c:v>1468</c:v>
                </c:pt>
                <c:pt idx="34">
                  <c:v>1570</c:v>
                </c:pt>
                <c:pt idx="35">
                  <c:v>1736</c:v>
                </c:pt>
              </c:numCache>
            </c:numRef>
          </c:yVal>
          <c:smooth val="0"/>
          <c:extLst>
            <c:ext xmlns:c16="http://schemas.microsoft.com/office/drawing/2014/chart" uri="{C3380CC4-5D6E-409C-BE32-E72D297353CC}">
              <c16:uniqueId val="{00000001-F2A2-43F7-8323-60FD2C7023F5}"/>
            </c:ext>
          </c:extLst>
        </c:ser>
        <c:dLbls>
          <c:showLegendKey val="0"/>
          <c:showVal val="0"/>
          <c:showCatName val="0"/>
          <c:showSerName val="0"/>
          <c:showPercent val="0"/>
          <c:showBubbleSize val="0"/>
        </c:dLbls>
        <c:axId val="1602050368"/>
        <c:axId val="1602051328"/>
      </c:scatterChart>
      <c:valAx>
        <c:axId val="1602050368"/>
        <c:scaling>
          <c:orientation val="minMax"/>
        </c:scaling>
        <c:delete val="0"/>
        <c:axPos val="b"/>
        <c:title>
          <c:tx>
            <c:rich>
              <a:bodyPr/>
              <a:lstStyle/>
              <a:p>
                <a:pPr>
                  <a:defRPr/>
                </a:pPr>
                <a:r>
                  <a:rPr lang="en-US"/>
                  <a:t>Sample Percentile</a:t>
                </a:r>
              </a:p>
            </c:rich>
          </c:tx>
          <c:overlay val="0"/>
        </c:title>
        <c:numFmt formatCode="General" sourceLinked="1"/>
        <c:majorTickMark val="out"/>
        <c:minorTickMark val="none"/>
        <c:tickLblPos val="nextTo"/>
        <c:crossAx val="1602051328"/>
        <c:crosses val="autoZero"/>
        <c:crossBetween val="midCat"/>
      </c:valAx>
      <c:valAx>
        <c:axId val="1602051328"/>
        <c:scaling>
          <c:orientation val="minMax"/>
        </c:scaling>
        <c:delete val="0"/>
        <c:axPos val="l"/>
        <c:title>
          <c:tx>
            <c:rich>
              <a:bodyPr/>
              <a:lstStyle/>
              <a:p>
                <a:pPr>
                  <a:defRPr/>
                </a:pPr>
                <a:r>
                  <a:rPr lang="en-US"/>
                  <a:t>Passengers</a:t>
                </a:r>
              </a:p>
            </c:rich>
          </c:tx>
          <c:overlay val="0"/>
        </c:title>
        <c:numFmt formatCode="General" sourceLinked="1"/>
        <c:majorTickMark val="out"/>
        <c:minorTickMark val="none"/>
        <c:tickLblPos val="nextTo"/>
        <c:crossAx val="1602050368"/>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v>Actual Passengers</c:v>
          </c:tx>
          <c:spPr>
            <a:ln w="28575" cap="rnd">
              <a:solidFill>
                <a:schemeClr val="accent1"/>
              </a:solidFill>
              <a:round/>
            </a:ln>
            <a:effectLst/>
          </c:spPr>
          <c:marker>
            <c:symbol val="none"/>
          </c:marker>
          <c:val>
            <c:numRef>
              <c:f>'lagg 1, 4, 8, 11,12'!$M$15:$M$50</c:f>
              <c:numCache>
                <c:formatCode>General</c:formatCode>
                <c:ptCount val="36"/>
                <c:pt idx="0">
                  <c:v>544</c:v>
                </c:pt>
                <c:pt idx="1">
                  <c:v>582</c:v>
                </c:pt>
                <c:pt idx="2">
                  <c:v>681</c:v>
                </c:pt>
                <c:pt idx="3">
                  <c:v>557</c:v>
                </c:pt>
                <c:pt idx="4">
                  <c:v>628</c:v>
                </c:pt>
                <c:pt idx="5">
                  <c:v>707</c:v>
                </c:pt>
                <c:pt idx="6">
                  <c:v>773</c:v>
                </c:pt>
                <c:pt idx="7">
                  <c:v>592</c:v>
                </c:pt>
                <c:pt idx="8">
                  <c:v>627</c:v>
                </c:pt>
                <c:pt idx="9">
                  <c:v>725</c:v>
                </c:pt>
                <c:pt idx="10">
                  <c:v>854</c:v>
                </c:pt>
                <c:pt idx="11">
                  <c:v>661</c:v>
                </c:pt>
                <c:pt idx="12">
                  <c:v>742</c:v>
                </c:pt>
                <c:pt idx="13">
                  <c:v>854</c:v>
                </c:pt>
                <c:pt idx="14">
                  <c:v>1023</c:v>
                </c:pt>
                <c:pt idx="15">
                  <c:v>789</c:v>
                </c:pt>
                <c:pt idx="16">
                  <c:v>878</c:v>
                </c:pt>
                <c:pt idx="17">
                  <c:v>1005</c:v>
                </c:pt>
                <c:pt idx="18">
                  <c:v>1173</c:v>
                </c:pt>
                <c:pt idx="19">
                  <c:v>883</c:v>
                </c:pt>
                <c:pt idx="20">
                  <c:v>972</c:v>
                </c:pt>
                <c:pt idx="21">
                  <c:v>1125</c:v>
                </c:pt>
                <c:pt idx="22">
                  <c:v>1336</c:v>
                </c:pt>
                <c:pt idx="23">
                  <c:v>988</c:v>
                </c:pt>
                <c:pt idx="24">
                  <c:v>1020</c:v>
                </c:pt>
                <c:pt idx="25">
                  <c:v>1146</c:v>
                </c:pt>
                <c:pt idx="26">
                  <c:v>1400</c:v>
                </c:pt>
                <c:pt idx="27">
                  <c:v>1006</c:v>
                </c:pt>
                <c:pt idx="28">
                  <c:v>1108</c:v>
                </c:pt>
                <c:pt idx="29">
                  <c:v>1288</c:v>
                </c:pt>
                <c:pt idx="30">
                  <c:v>1570</c:v>
                </c:pt>
                <c:pt idx="31">
                  <c:v>1174</c:v>
                </c:pt>
                <c:pt idx="32">
                  <c:v>1227</c:v>
                </c:pt>
                <c:pt idx="33">
                  <c:v>1468</c:v>
                </c:pt>
                <c:pt idx="34">
                  <c:v>1736</c:v>
                </c:pt>
                <c:pt idx="35">
                  <c:v>1283</c:v>
                </c:pt>
              </c:numCache>
            </c:numRef>
          </c:val>
          <c:smooth val="0"/>
          <c:extLst>
            <c:ext xmlns:c16="http://schemas.microsoft.com/office/drawing/2014/chart" uri="{C3380CC4-5D6E-409C-BE32-E72D297353CC}">
              <c16:uniqueId val="{00000000-BE3F-494E-9123-EC345D856672}"/>
            </c:ext>
          </c:extLst>
        </c:ser>
        <c:ser>
          <c:idx val="1"/>
          <c:order val="1"/>
          <c:tx>
            <c:v>Forecasted Passengers</c:v>
          </c:tx>
          <c:spPr>
            <a:ln w="28575" cap="rnd">
              <a:solidFill>
                <a:schemeClr val="accent2"/>
              </a:solidFill>
              <a:round/>
            </a:ln>
            <a:effectLst/>
          </c:spPr>
          <c:marker>
            <c:symbol val="none"/>
          </c:marker>
          <c:val>
            <c:numRef>
              <c:f>'lagg 1, 4, 8, 11,12'!$P$47:$P$82</c:f>
              <c:numCache>
                <c:formatCode>General</c:formatCode>
                <c:ptCount val="36"/>
                <c:pt idx="0">
                  <c:v>541.26186705896816</c:v>
                </c:pt>
                <c:pt idx="1">
                  <c:v>604.23528833985017</c:v>
                </c:pt>
                <c:pt idx="2">
                  <c:v>685.67605124111719</c:v>
                </c:pt>
                <c:pt idx="3">
                  <c:v>498.8873797478177</c:v>
                </c:pt>
                <c:pt idx="4">
                  <c:v>602.84549941034618</c:v>
                </c:pt>
                <c:pt idx="5">
                  <c:v>670.31026904555517</c:v>
                </c:pt>
                <c:pt idx="6">
                  <c:v>801.88428313455938</c:v>
                </c:pt>
                <c:pt idx="7">
                  <c:v>586.76583436474027</c:v>
                </c:pt>
                <c:pt idx="8">
                  <c:v>698.23527573556066</c:v>
                </c:pt>
                <c:pt idx="9">
                  <c:v>777.12882716934382</c:v>
                </c:pt>
                <c:pt idx="10">
                  <c:v>886.21122940336136</c:v>
                </c:pt>
                <c:pt idx="11">
                  <c:v>663.8140196369136</c:v>
                </c:pt>
                <c:pt idx="12">
                  <c:v>742.25915665446735</c:v>
                </c:pt>
                <c:pt idx="13">
                  <c:v>846.73305124743274</c:v>
                </c:pt>
                <c:pt idx="14">
                  <c:v>1005.4844671415007</c:v>
                </c:pt>
                <c:pt idx="15">
                  <c:v>779.27818071797526</c:v>
                </c:pt>
                <c:pt idx="16">
                  <c:v>868.35849509953857</c:v>
                </c:pt>
                <c:pt idx="17">
                  <c:v>1002.3533604508809</c:v>
                </c:pt>
                <c:pt idx="18">
                  <c:v>1158.7427495977647</c:v>
                </c:pt>
                <c:pt idx="19">
                  <c:v>872.50745283870162</c:v>
                </c:pt>
                <c:pt idx="20">
                  <c:v>924.97555442338501</c:v>
                </c:pt>
                <c:pt idx="21">
                  <c:v>1082.5051917588466</c:v>
                </c:pt>
                <c:pt idx="22">
                  <c:v>1283.0852917799753</c:v>
                </c:pt>
                <c:pt idx="23">
                  <c:v>980.04667665147724</c:v>
                </c:pt>
                <c:pt idx="24">
                  <c:v>1040.1527001367649</c:v>
                </c:pt>
                <c:pt idx="25">
                  <c:v>1201.471555138846</c:v>
                </c:pt>
                <c:pt idx="26">
                  <c:v>1431.8038026636259</c:v>
                </c:pt>
                <c:pt idx="27">
                  <c:v>1089.4451772845609</c:v>
                </c:pt>
                <c:pt idx="28">
                  <c:v>1110.9258189022298</c:v>
                </c:pt>
                <c:pt idx="29">
                  <c:v>1291.022352394541</c:v>
                </c:pt>
                <c:pt idx="30">
                  <c:v>1553.1950894592824</c:v>
                </c:pt>
                <c:pt idx="31">
                  <c:v>1162.1876097413613</c:v>
                </c:pt>
                <c:pt idx="32">
                  <c:v>1216.9856325787396</c:v>
                </c:pt>
                <c:pt idx="33">
                  <c:v>1424.2401044547023</c:v>
                </c:pt>
                <c:pt idx="34">
                  <c:v>1739.9170355788131</c:v>
                </c:pt>
                <c:pt idx="35">
                  <c:v>1300.0676690164512</c:v>
                </c:pt>
              </c:numCache>
            </c:numRef>
          </c:val>
          <c:smooth val="0"/>
          <c:extLst>
            <c:ext xmlns:c16="http://schemas.microsoft.com/office/drawing/2014/chart" uri="{C3380CC4-5D6E-409C-BE32-E72D297353CC}">
              <c16:uniqueId val="{00000001-BE3F-494E-9123-EC345D856672}"/>
            </c:ext>
          </c:extLst>
        </c:ser>
        <c:dLbls>
          <c:showLegendKey val="0"/>
          <c:showVal val="0"/>
          <c:showCatName val="0"/>
          <c:showSerName val="0"/>
          <c:showPercent val="0"/>
          <c:showBubbleSize val="0"/>
        </c:dLbls>
        <c:smooth val="0"/>
        <c:axId val="2008745872"/>
        <c:axId val="2008752112"/>
      </c:lineChart>
      <c:catAx>
        <c:axId val="200874587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8752112"/>
        <c:crosses val="autoZero"/>
        <c:auto val="1"/>
        <c:lblAlgn val="ctr"/>
        <c:lblOffset val="100"/>
        <c:noMultiLvlLbl val="0"/>
      </c:catAx>
      <c:valAx>
        <c:axId val="2008752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8745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'durbin watson autocorr check 7'!$A$13:$A$156</c:f>
              <c:numCache>
                <c:formatCode>General</c:formatCode>
                <c:ptCount val="14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numCache>
            </c:numRef>
          </c:xVal>
          <c:yVal>
            <c:numRef>
              <c:f>'durbin watson autocorr check 7'!$C$13:$C$156</c:f>
              <c:numCache>
                <c:formatCode>General</c:formatCode>
                <c:ptCount val="144"/>
                <c:pt idx="0">
                  <c:v>2.7381329410318358</c:v>
                </c:pt>
                <c:pt idx="1">
                  <c:v>-22.235288339850172</c:v>
                </c:pt>
                <c:pt idx="2">
                  <c:v>-4.6760512411171931</c:v>
                </c:pt>
                <c:pt idx="3">
                  <c:v>58.112620252182296</c:v>
                </c:pt>
                <c:pt idx="4">
                  <c:v>25.154500589653821</c:v>
                </c:pt>
                <c:pt idx="5">
                  <c:v>36.689730954444826</c:v>
                </c:pt>
                <c:pt idx="6">
                  <c:v>-28.884283134559382</c:v>
                </c:pt>
                <c:pt idx="7">
                  <c:v>5.2341656352597283</c:v>
                </c:pt>
                <c:pt idx="8">
                  <c:v>-71.235275735560663</c:v>
                </c:pt>
                <c:pt idx="9">
                  <c:v>-52.128827169343822</c:v>
                </c:pt>
                <c:pt idx="10">
                  <c:v>-32.211229403361358</c:v>
                </c:pt>
                <c:pt idx="11">
                  <c:v>-2.8140196369135992</c:v>
                </c:pt>
                <c:pt idx="12">
                  <c:v>-0.25915665446734693</c:v>
                </c:pt>
                <c:pt idx="13">
                  <c:v>7.2669487525672594</c:v>
                </c:pt>
                <c:pt idx="14">
                  <c:v>17.515532858499341</c:v>
                </c:pt>
                <c:pt idx="15">
                  <c:v>9.7218192820247396</c:v>
                </c:pt>
                <c:pt idx="16">
                  <c:v>9.6415049004614275</c:v>
                </c:pt>
                <c:pt idx="17">
                  <c:v>2.6466395491190724</c:v>
                </c:pt>
                <c:pt idx="18">
                  <c:v>14.257250402235286</c:v>
                </c:pt>
                <c:pt idx="19">
                  <c:v>10.492547161298376</c:v>
                </c:pt>
                <c:pt idx="20">
                  <c:v>47.024445576614994</c:v>
                </c:pt>
                <c:pt idx="21">
                  <c:v>42.494808241153351</c:v>
                </c:pt>
                <c:pt idx="22">
                  <c:v>52.91470822002475</c:v>
                </c:pt>
                <c:pt idx="23">
                  <c:v>7.9533233485227584</c:v>
                </c:pt>
                <c:pt idx="24">
                  <c:v>-20.152700136764906</c:v>
                </c:pt>
                <c:pt idx="25">
                  <c:v>-55.471555138846043</c:v>
                </c:pt>
                <c:pt idx="26">
                  <c:v>-31.803802663625902</c:v>
                </c:pt>
                <c:pt idx="27">
                  <c:v>-83.445177284560941</c:v>
                </c:pt>
                <c:pt idx="28">
                  <c:v>-2.9258189022298211</c:v>
                </c:pt>
                <c:pt idx="29">
                  <c:v>-3.0223523945410307</c:v>
                </c:pt>
                <c:pt idx="30">
                  <c:v>16.804910540717628</c:v>
                </c:pt>
                <c:pt idx="31">
                  <c:v>11.812390258638743</c:v>
                </c:pt>
                <c:pt idx="32">
                  <c:v>10.014367421260431</c:v>
                </c:pt>
                <c:pt idx="33">
                  <c:v>43.759895545297695</c:v>
                </c:pt>
                <c:pt idx="34">
                  <c:v>-3.9170355788130564</c:v>
                </c:pt>
                <c:pt idx="35">
                  <c:v>-17.067669016451191</c:v>
                </c:pt>
              </c:numCache>
            </c:numRef>
          </c:yVal>
          <c:smooth val="1"/>
          <c:extLst>
            <c:ext xmlns:c16="http://schemas.microsoft.com/office/drawing/2014/chart" uri="{C3380CC4-5D6E-409C-BE32-E72D297353CC}">
              <c16:uniqueId val="{00000000-5508-4A86-8633-A0618EF3EA67}"/>
            </c:ext>
          </c:extLst>
        </c:ser>
        <c:dLbls>
          <c:showLegendKey val="0"/>
          <c:showVal val="0"/>
          <c:showCatName val="0"/>
          <c:showSerName val="0"/>
          <c:showPercent val="0"/>
          <c:showBubbleSize val="0"/>
        </c:dLbls>
        <c:axId val="1234748496"/>
        <c:axId val="218655424"/>
      </c:scatterChart>
      <c:valAx>
        <c:axId val="12347484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index</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8655424"/>
        <c:crosses val="autoZero"/>
        <c:crossBetween val="midCat"/>
      </c:valAx>
      <c:valAx>
        <c:axId val="2186554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residual</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474849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Normal Probability Plot</a:t>
            </a:r>
          </a:p>
        </c:rich>
      </c:tx>
      <c:overlay val="0"/>
    </c:title>
    <c:autoTitleDeleted val="0"/>
    <c:plotArea>
      <c:layout/>
      <c:scatterChart>
        <c:scatterStyle val="lineMarker"/>
        <c:varyColors val="0"/>
        <c:ser>
          <c:idx val="0"/>
          <c:order val="0"/>
          <c:spPr>
            <a:ln w="19050">
              <a:noFill/>
            </a:ln>
          </c:spPr>
          <c:xVal>
            <c:numRef>
              <c:f>'Cochrane–Orcutt  p(rho)'!$I$38:$I$72</c:f>
              <c:numCache>
                <c:formatCode>General</c:formatCode>
                <c:ptCount val="35"/>
                <c:pt idx="0">
                  <c:v>1.4285714285714286</c:v>
                </c:pt>
                <c:pt idx="1">
                  <c:v>4.2857142857142856</c:v>
                </c:pt>
                <c:pt idx="2">
                  <c:v>7.1428571428571432</c:v>
                </c:pt>
                <c:pt idx="3">
                  <c:v>10</c:v>
                </c:pt>
                <c:pt idx="4">
                  <c:v>12.857142857142858</c:v>
                </c:pt>
                <c:pt idx="5">
                  <c:v>15.714285714285715</c:v>
                </c:pt>
                <c:pt idx="6">
                  <c:v>18.571428571428569</c:v>
                </c:pt>
                <c:pt idx="7">
                  <c:v>21.428571428571427</c:v>
                </c:pt>
                <c:pt idx="8">
                  <c:v>24.285714285714285</c:v>
                </c:pt>
                <c:pt idx="9">
                  <c:v>27.142857142857142</c:v>
                </c:pt>
                <c:pt idx="10">
                  <c:v>30</c:v>
                </c:pt>
                <c:pt idx="11">
                  <c:v>32.857142857142861</c:v>
                </c:pt>
                <c:pt idx="12">
                  <c:v>35.714285714285715</c:v>
                </c:pt>
                <c:pt idx="13">
                  <c:v>38.571428571428577</c:v>
                </c:pt>
                <c:pt idx="14">
                  <c:v>41.428571428571431</c:v>
                </c:pt>
                <c:pt idx="15">
                  <c:v>44.285714285714292</c:v>
                </c:pt>
                <c:pt idx="16">
                  <c:v>47.142857142857146</c:v>
                </c:pt>
                <c:pt idx="17">
                  <c:v>50</c:v>
                </c:pt>
                <c:pt idx="18">
                  <c:v>52.857142857142861</c:v>
                </c:pt>
                <c:pt idx="19">
                  <c:v>55.714285714285715</c:v>
                </c:pt>
                <c:pt idx="20">
                  <c:v>58.571428571428577</c:v>
                </c:pt>
                <c:pt idx="21">
                  <c:v>61.428571428571431</c:v>
                </c:pt>
                <c:pt idx="22">
                  <c:v>64.285714285714292</c:v>
                </c:pt>
                <c:pt idx="23">
                  <c:v>67.142857142857153</c:v>
                </c:pt>
                <c:pt idx="24">
                  <c:v>70</c:v>
                </c:pt>
                <c:pt idx="25">
                  <c:v>72.857142857142861</c:v>
                </c:pt>
                <c:pt idx="26">
                  <c:v>75.714285714285722</c:v>
                </c:pt>
                <c:pt idx="27">
                  <c:v>78.571428571428569</c:v>
                </c:pt>
                <c:pt idx="28">
                  <c:v>81.428571428571431</c:v>
                </c:pt>
                <c:pt idx="29">
                  <c:v>84.285714285714292</c:v>
                </c:pt>
                <c:pt idx="30">
                  <c:v>87.142857142857153</c:v>
                </c:pt>
                <c:pt idx="31">
                  <c:v>90</c:v>
                </c:pt>
                <c:pt idx="32">
                  <c:v>92.857142857142861</c:v>
                </c:pt>
                <c:pt idx="33">
                  <c:v>95.714285714285722</c:v>
                </c:pt>
                <c:pt idx="34">
                  <c:v>98.571428571428569</c:v>
                </c:pt>
              </c:numCache>
            </c:numRef>
          </c:xVal>
          <c:yVal>
            <c:numRef>
              <c:f>'Cochrane–Orcutt  p(rho)'!$J$38:$J$72</c:f>
              <c:numCache>
                <c:formatCode>General</c:formatCode>
                <c:ptCount val="35"/>
                <c:pt idx="0">
                  <c:v>-83.445177284560941</c:v>
                </c:pt>
                <c:pt idx="1">
                  <c:v>-71.235275735560663</c:v>
                </c:pt>
                <c:pt idx="2">
                  <c:v>-55.471555138846043</c:v>
                </c:pt>
                <c:pt idx="3">
                  <c:v>-52.128827169343822</c:v>
                </c:pt>
                <c:pt idx="4">
                  <c:v>-32.211229403361358</c:v>
                </c:pt>
                <c:pt idx="5">
                  <c:v>-31.803802663625902</c:v>
                </c:pt>
                <c:pt idx="6">
                  <c:v>-28.884283134559382</c:v>
                </c:pt>
                <c:pt idx="7">
                  <c:v>-22.235288339850172</c:v>
                </c:pt>
                <c:pt idx="8">
                  <c:v>-20.152700136764906</c:v>
                </c:pt>
                <c:pt idx="9">
                  <c:v>-17.067669016451191</c:v>
                </c:pt>
                <c:pt idx="10">
                  <c:v>-4.6760512411171931</c:v>
                </c:pt>
                <c:pt idx="11">
                  <c:v>-3.9170355788130564</c:v>
                </c:pt>
                <c:pt idx="12">
                  <c:v>-3.0223523945410307</c:v>
                </c:pt>
                <c:pt idx="13">
                  <c:v>-2.9258189022298211</c:v>
                </c:pt>
                <c:pt idx="14">
                  <c:v>-2.8140196369135992</c:v>
                </c:pt>
                <c:pt idx="15">
                  <c:v>-0.25915665446734693</c:v>
                </c:pt>
                <c:pt idx="16">
                  <c:v>2.6466395491190724</c:v>
                </c:pt>
                <c:pt idx="17">
                  <c:v>5.2341656352597283</c:v>
                </c:pt>
                <c:pt idx="18">
                  <c:v>7.2669487525672594</c:v>
                </c:pt>
                <c:pt idx="19">
                  <c:v>7.9533233485227584</c:v>
                </c:pt>
                <c:pt idx="20">
                  <c:v>9.6415049004614275</c:v>
                </c:pt>
                <c:pt idx="21">
                  <c:v>9.7218192820247396</c:v>
                </c:pt>
                <c:pt idx="22">
                  <c:v>10.014367421260431</c:v>
                </c:pt>
                <c:pt idx="23">
                  <c:v>10.492547161298376</c:v>
                </c:pt>
                <c:pt idx="24">
                  <c:v>11.812390258638743</c:v>
                </c:pt>
                <c:pt idx="25">
                  <c:v>14.257250402235286</c:v>
                </c:pt>
                <c:pt idx="26">
                  <c:v>16.804910540717628</c:v>
                </c:pt>
                <c:pt idx="27">
                  <c:v>17.515532858499341</c:v>
                </c:pt>
                <c:pt idx="28">
                  <c:v>25.154500589653821</c:v>
                </c:pt>
                <c:pt idx="29">
                  <c:v>36.689730954444826</c:v>
                </c:pt>
                <c:pt idx="30">
                  <c:v>42.494808241153351</c:v>
                </c:pt>
                <c:pt idx="31">
                  <c:v>43.759895545297695</c:v>
                </c:pt>
                <c:pt idx="32">
                  <c:v>47.024445576614994</c:v>
                </c:pt>
                <c:pt idx="33">
                  <c:v>52.91470822002475</c:v>
                </c:pt>
                <c:pt idx="34">
                  <c:v>58.112620252182296</c:v>
                </c:pt>
              </c:numCache>
            </c:numRef>
          </c:yVal>
          <c:smooth val="0"/>
          <c:extLst>
            <c:ext xmlns:c16="http://schemas.microsoft.com/office/drawing/2014/chart" uri="{C3380CC4-5D6E-409C-BE32-E72D297353CC}">
              <c16:uniqueId val="{00000001-B9AA-4083-8EE4-A86EF8DDD5E5}"/>
            </c:ext>
          </c:extLst>
        </c:ser>
        <c:dLbls>
          <c:showLegendKey val="0"/>
          <c:showVal val="0"/>
          <c:showCatName val="0"/>
          <c:showSerName val="0"/>
          <c:showPercent val="0"/>
          <c:showBubbleSize val="0"/>
        </c:dLbls>
        <c:axId val="1573947664"/>
        <c:axId val="1573949104"/>
      </c:scatterChart>
      <c:valAx>
        <c:axId val="1573947664"/>
        <c:scaling>
          <c:orientation val="minMax"/>
        </c:scaling>
        <c:delete val="0"/>
        <c:axPos val="b"/>
        <c:title>
          <c:tx>
            <c:rich>
              <a:bodyPr/>
              <a:lstStyle/>
              <a:p>
                <a:pPr>
                  <a:defRPr/>
                </a:pPr>
                <a:r>
                  <a:rPr lang="en-US"/>
                  <a:t>Sample Percentile</a:t>
                </a:r>
              </a:p>
            </c:rich>
          </c:tx>
          <c:overlay val="0"/>
        </c:title>
        <c:numFmt formatCode="General" sourceLinked="1"/>
        <c:majorTickMark val="out"/>
        <c:minorTickMark val="none"/>
        <c:tickLblPos val="nextTo"/>
        <c:crossAx val="1573949104"/>
        <c:crosses val="autoZero"/>
        <c:crossBetween val="midCat"/>
      </c:valAx>
      <c:valAx>
        <c:axId val="1573949104"/>
        <c:scaling>
          <c:orientation val="minMax"/>
        </c:scaling>
        <c:delete val="0"/>
        <c:axPos val="l"/>
        <c:title>
          <c:tx>
            <c:rich>
              <a:bodyPr/>
              <a:lstStyle/>
              <a:p>
                <a:pPr>
                  <a:defRPr/>
                </a:pPr>
                <a:r>
                  <a:rPr lang="en-US"/>
                  <a:t>Y</a:t>
                </a:r>
              </a:p>
            </c:rich>
          </c:tx>
          <c:overlay val="0"/>
        </c:title>
        <c:numFmt formatCode="General" sourceLinked="1"/>
        <c:majorTickMark val="out"/>
        <c:minorTickMark val="none"/>
        <c:tickLblPos val="nextTo"/>
        <c:crossAx val="1573947664"/>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Normal Probability Plot</a:t>
            </a:r>
          </a:p>
        </c:rich>
      </c:tx>
      <c:overlay val="0"/>
    </c:title>
    <c:autoTitleDeleted val="0"/>
    <c:plotArea>
      <c:layout/>
      <c:scatterChart>
        <c:scatterStyle val="lineMarker"/>
        <c:varyColors val="0"/>
        <c:ser>
          <c:idx val="0"/>
          <c:order val="0"/>
          <c:spPr>
            <a:ln w="19050">
              <a:noFill/>
            </a:ln>
          </c:spPr>
          <c:xVal>
            <c:numRef>
              <c:f>'Applying Cochrane Orcutt'!$Y$45:$Y$91</c:f>
              <c:numCache>
                <c:formatCode>General</c:formatCode>
                <c:ptCount val="47"/>
                <c:pt idx="0">
                  <c:v>1.0638297872340425</c:v>
                </c:pt>
                <c:pt idx="1">
                  <c:v>3.1914893617021276</c:v>
                </c:pt>
                <c:pt idx="2">
                  <c:v>5.3191489361702127</c:v>
                </c:pt>
                <c:pt idx="3">
                  <c:v>7.4468085106382977</c:v>
                </c:pt>
                <c:pt idx="4">
                  <c:v>9.5744680851063819</c:v>
                </c:pt>
                <c:pt idx="5">
                  <c:v>11.702127659574469</c:v>
                </c:pt>
                <c:pt idx="6">
                  <c:v>13.829787234042552</c:v>
                </c:pt>
                <c:pt idx="7">
                  <c:v>15.957446808510639</c:v>
                </c:pt>
                <c:pt idx="8">
                  <c:v>18.085106382978722</c:v>
                </c:pt>
                <c:pt idx="9">
                  <c:v>20.212765957446805</c:v>
                </c:pt>
                <c:pt idx="10">
                  <c:v>22.340425531914892</c:v>
                </c:pt>
                <c:pt idx="11">
                  <c:v>24.468085106382979</c:v>
                </c:pt>
                <c:pt idx="12">
                  <c:v>26.595744680851062</c:v>
                </c:pt>
                <c:pt idx="13">
                  <c:v>28.723404255319146</c:v>
                </c:pt>
                <c:pt idx="14">
                  <c:v>30.851063829787233</c:v>
                </c:pt>
                <c:pt idx="15">
                  <c:v>32.978723404255319</c:v>
                </c:pt>
                <c:pt idx="16">
                  <c:v>35.106382978723403</c:v>
                </c:pt>
                <c:pt idx="17">
                  <c:v>37.234042553191486</c:v>
                </c:pt>
                <c:pt idx="18">
                  <c:v>39.361702127659569</c:v>
                </c:pt>
                <c:pt idx="19">
                  <c:v>41.48936170212766</c:v>
                </c:pt>
                <c:pt idx="20">
                  <c:v>43.617021276595743</c:v>
                </c:pt>
                <c:pt idx="21">
                  <c:v>45.744680851063826</c:v>
                </c:pt>
                <c:pt idx="22">
                  <c:v>47.872340425531917</c:v>
                </c:pt>
                <c:pt idx="23">
                  <c:v>50</c:v>
                </c:pt>
                <c:pt idx="24">
                  <c:v>52.127659574468083</c:v>
                </c:pt>
                <c:pt idx="25">
                  <c:v>54.255319148936167</c:v>
                </c:pt>
                <c:pt idx="26">
                  <c:v>56.38297872340425</c:v>
                </c:pt>
                <c:pt idx="27">
                  <c:v>58.51063829787234</c:v>
                </c:pt>
                <c:pt idx="28">
                  <c:v>60.638297872340424</c:v>
                </c:pt>
                <c:pt idx="29">
                  <c:v>62.765957446808507</c:v>
                </c:pt>
                <c:pt idx="30">
                  <c:v>64.893617021276597</c:v>
                </c:pt>
                <c:pt idx="31">
                  <c:v>67.021276595744681</c:v>
                </c:pt>
                <c:pt idx="32">
                  <c:v>69.148936170212764</c:v>
                </c:pt>
                <c:pt idx="33">
                  <c:v>71.276595744680847</c:v>
                </c:pt>
                <c:pt idx="34">
                  <c:v>73.40425531914893</c:v>
                </c:pt>
                <c:pt idx="35">
                  <c:v>75.531914893617014</c:v>
                </c:pt>
                <c:pt idx="36">
                  <c:v>77.659574468085097</c:v>
                </c:pt>
                <c:pt idx="37">
                  <c:v>79.787234042553195</c:v>
                </c:pt>
                <c:pt idx="38">
                  <c:v>81.914893617021278</c:v>
                </c:pt>
                <c:pt idx="39">
                  <c:v>84.042553191489361</c:v>
                </c:pt>
                <c:pt idx="40">
                  <c:v>86.170212765957444</c:v>
                </c:pt>
                <c:pt idx="41">
                  <c:v>88.297872340425528</c:v>
                </c:pt>
                <c:pt idx="42">
                  <c:v>90.425531914893611</c:v>
                </c:pt>
                <c:pt idx="43">
                  <c:v>92.553191489361694</c:v>
                </c:pt>
                <c:pt idx="44">
                  <c:v>94.680851063829792</c:v>
                </c:pt>
                <c:pt idx="45">
                  <c:v>96.808510638297875</c:v>
                </c:pt>
                <c:pt idx="46">
                  <c:v>98.936170212765958</c:v>
                </c:pt>
              </c:numCache>
            </c:numRef>
          </c:xVal>
          <c:yVal>
            <c:numRef>
              <c:f>'Applying Cochrane Orcutt'!$Z$45:$Z$91</c:f>
              <c:numCache>
                <c:formatCode>General</c:formatCode>
                <c:ptCount val="47"/>
                <c:pt idx="0">
                  <c:v>131.655824</c:v>
                </c:pt>
                <c:pt idx="1">
                  <c:v>145.672686</c:v>
                </c:pt>
                <c:pt idx="2">
                  <c:v>191.96687400000002</c:v>
                </c:pt>
                <c:pt idx="3">
                  <c:v>209.57733400000001</c:v>
                </c:pt>
                <c:pt idx="4">
                  <c:v>216.75378699999999</c:v>
                </c:pt>
                <c:pt idx="5">
                  <c:v>217.40961099999998</c:v>
                </c:pt>
                <c:pt idx="6">
                  <c:v>223.88547399999999</c:v>
                </c:pt>
                <c:pt idx="7">
                  <c:v>226.99216699999999</c:v>
                </c:pt>
                <c:pt idx="8">
                  <c:v>245.43169499999999</c:v>
                </c:pt>
                <c:pt idx="9">
                  <c:v>247.157578</c:v>
                </c:pt>
                <c:pt idx="10">
                  <c:v>283.78751099999999</c:v>
                </c:pt>
                <c:pt idx="11">
                  <c:v>285.46250900000001</c:v>
                </c:pt>
                <c:pt idx="12">
                  <c:v>293.26136100000002</c:v>
                </c:pt>
                <c:pt idx="13">
                  <c:v>299.80146300000001</c:v>
                </c:pt>
                <c:pt idx="14">
                  <c:v>314.30291799999998</c:v>
                </c:pt>
                <c:pt idx="15">
                  <c:v>314.57241099999999</c:v>
                </c:pt>
                <c:pt idx="16">
                  <c:v>318.38140800000002</c:v>
                </c:pt>
                <c:pt idx="17">
                  <c:v>327.56979999999999</c:v>
                </c:pt>
                <c:pt idx="18">
                  <c:v>333.40379100000001</c:v>
                </c:pt>
                <c:pt idx="19">
                  <c:v>340.12094400000001</c:v>
                </c:pt>
                <c:pt idx="20">
                  <c:v>340.583752</c:v>
                </c:pt>
                <c:pt idx="21">
                  <c:v>358.08169900000001</c:v>
                </c:pt>
                <c:pt idx="22">
                  <c:v>398.96687400000002</c:v>
                </c:pt>
                <c:pt idx="23">
                  <c:v>402.67559599999998</c:v>
                </c:pt>
                <c:pt idx="24">
                  <c:v>413.18898999999999</c:v>
                </c:pt>
                <c:pt idx="25">
                  <c:v>421.160189</c:v>
                </c:pt>
                <c:pt idx="26">
                  <c:v>421.68402700000001</c:v>
                </c:pt>
                <c:pt idx="27">
                  <c:v>430.39274899999998</c:v>
                </c:pt>
                <c:pt idx="28">
                  <c:v>441.74655199999995</c:v>
                </c:pt>
                <c:pt idx="29">
                  <c:v>494.43199399999997</c:v>
                </c:pt>
                <c:pt idx="30">
                  <c:v>495.65612299999998</c:v>
                </c:pt>
                <c:pt idx="31">
                  <c:v>502.670075</c:v>
                </c:pt>
                <c:pt idx="32">
                  <c:v>541.22211600000003</c:v>
                </c:pt>
                <c:pt idx="33">
                  <c:v>544.10438099999999</c:v>
                </c:pt>
                <c:pt idx="34">
                  <c:v>579.52734600000008</c:v>
                </c:pt>
                <c:pt idx="35">
                  <c:v>609.15757800000006</c:v>
                </c:pt>
                <c:pt idx="36">
                  <c:v>620.49944200000004</c:v>
                </c:pt>
                <c:pt idx="37">
                  <c:v>651.71514000000002</c:v>
                </c:pt>
                <c:pt idx="38">
                  <c:v>653.97560399999998</c:v>
                </c:pt>
                <c:pt idx="39">
                  <c:v>658.08781799999997</c:v>
                </c:pt>
                <c:pt idx="40">
                  <c:v>685.98403499999995</c:v>
                </c:pt>
                <c:pt idx="41">
                  <c:v>751.07095600000002</c:v>
                </c:pt>
                <c:pt idx="42">
                  <c:v>790.83287500000006</c:v>
                </c:pt>
                <c:pt idx="43">
                  <c:v>844.65642200000002</c:v>
                </c:pt>
                <c:pt idx="44">
                  <c:v>873.40438900000004</c:v>
                </c:pt>
                <c:pt idx="45">
                  <c:v>945.84421599999996</c:v>
                </c:pt>
                <c:pt idx="46">
                  <c:v>1024.6174759999999</c:v>
                </c:pt>
              </c:numCache>
            </c:numRef>
          </c:yVal>
          <c:smooth val="0"/>
          <c:extLst>
            <c:ext xmlns:c16="http://schemas.microsoft.com/office/drawing/2014/chart" uri="{C3380CC4-5D6E-409C-BE32-E72D297353CC}">
              <c16:uniqueId val="{00000001-DC44-4184-BAAD-EF16F3F4FDA6}"/>
            </c:ext>
          </c:extLst>
        </c:ser>
        <c:dLbls>
          <c:showLegendKey val="0"/>
          <c:showVal val="0"/>
          <c:showCatName val="0"/>
          <c:showSerName val="0"/>
          <c:showPercent val="0"/>
          <c:showBubbleSize val="0"/>
        </c:dLbls>
        <c:axId val="1602043648"/>
        <c:axId val="1602050368"/>
      </c:scatterChart>
      <c:valAx>
        <c:axId val="1602043648"/>
        <c:scaling>
          <c:orientation val="minMax"/>
        </c:scaling>
        <c:delete val="0"/>
        <c:axPos val="b"/>
        <c:title>
          <c:tx>
            <c:rich>
              <a:bodyPr/>
              <a:lstStyle/>
              <a:p>
                <a:pPr>
                  <a:defRPr/>
                </a:pPr>
                <a:r>
                  <a:rPr lang="en-US"/>
                  <a:t>Sample Percentile</a:t>
                </a:r>
              </a:p>
            </c:rich>
          </c:tx>
          <c:overlay val="0"/>
        </c:title>
        <c:numFmt formatCode="General" sourceLinked="1"/>
        <c:majorTickMark val="out"/>
        <c:minorTickMark val="none"/>
        <c:tickLblPos val="nextTo"/>
        <c:crossAx val="1602050368"/>
        <c:crosses val="autoZero"/>
        <c:crossBetween val="midCat"/>
      </c:valAx>
      <c:valAx>
        <c:axId val="1602050368"/>
        <c:scaling>
          <c:orientation val="minMax"/>
        </c:scaling>
        <c:delete val="0"/>
        <c:axPos val="l"/>
        <c:title>
          <c:tx>
            <c:rich>
              <a:bodyPr/>
              <a:lstStyle/>
              <a:p>
                <a:pPr>
                  <a:defRPr/>
                </a:pPr>
                <a:r>
                  <a:rPr lang="en-US"/>
                  <a:t>Passengers</a:t>
                </a:r>
              </a:p>
            </c:rich>
          </c:tx>
          <c:overlay val="0"/>
        </c:title>
        <c:numFmt formatCode="General" sourceLinked="1"/>
        <c:majorTickMark val="out"/>
        <c:minorTickMark val="none"/>
        <c:tickLblPos val="nextTo"/>
        <c:crossAx val="1602043648"/>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'durbin watson check 8'!$A$13:$A$156</c:f>
              <c:numCache>
                <c:formatCode>General</c:formatCode>
                <c:ptCount val="14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numCache>
            </c:numRef>
          </c:xVal>
          <c:yVal>
            <c:numRef>
              <c:f>'durbin watson check 8'!$C$13:$C$156</c:f>
              <c:numCache>
                <c:formatCode>General</c:formatCode>
                <c:ptCount val="144"/>
                <c:pt idx="0">
                  <c:v>-20.737487227229821</c:v>
                </c:pt>
                <c:pt idx="1">
                  <c:v>-86.065844474210678</c:v>
                </c:pt>
                <c:pt idx="2">
                  <c:v>121.32122886214222</c:v>
                </c:pt>
                <c:pt idx="3">
                  <c:v>19.880073707093118</c:v>
                </c:pt>
                <c:pt idx="4">
                  <c:v>-46.532870951322991</c:v>
                </c:pt>
                <c:pt idx="5">
                  <c:v>-72.314353062489204</c:v>
                </c:pt>
                <c:pt idx="6">
                  <c:v>94.205061409678393</c:v>
                </c:pt>
                <c:pt idx="7">
                  <c:v>46.941013390443942</c:v>
                </c:pt>
                <c:pt idx="8">
                  <c:v>-28.793369132157522</c:v>
                </c:pt>
                <c:pt idx="9">
                  <c:v>-81.389313107509054</c:v>
                </c:pt>
                <c:pt idx="10">
                  <c:v>97.307208500473223</c:v>
                </c:pt>
                <c:pt idx="11">
                  <c:v>32.074628617053406</c:v>
                </c:pt>
                <c:pt idx="12">
                  <c:v>-38.421018769733394</c:v>
                </c:pt>
                <c:pt idx="13">
                  <c:v>-60.562529609270257</c:v>
                </c:pt>
                <c:pt idx="14">
                  <c:v>87.081449134526707</c:v>
                </c:pt>
                <c:pt idx="15">
                  <c:v>30.087604386921612</c:v>
                </c:pt>
                <c:pt idx="16">
                  <c:v>-0.40738886405068797</c:v>
                </c:pt>
                <c:pt idx="17">
                  <c:v>-75.93196556777275</c:v>
                </c:pt>
                <c:pt idx="18">
                  <c:v>30.188829311838816</c:v>
                </c:pt>
                <c:pt idx="19">
                  <c:v>-35.697967299951586</c:v>
                </c:pt>
                <c:pt idx="20">
                  <c:v>-30.262365415109059</c:v>
                </c:pt>
                <c:pt idx="21">
                  <c:v>-52.508961983016661</c:v>
                </c:pt>
                <c:pt idx="22">
                  <c:v>10.567721032409651</c:v>
                </c:pt>
                <c:pt idx="23">
                  <c:v>-4.0187124435661303</c:v>
                </c:pt>
                <c:pt idx="24">
                  <c:v>-7.3891414229089492</c:v>
                </c:pt>
                <c:pt idx="25">
                  <c:v>3.0652071449983396</c:v>
                </c:pt>
                <c:pt idx="26">
                  <c:v>5.2434172962392154</c:v>
                </c:pt>
                <c:pt idx="27">
                  <c:v>18.010543956078038</c:v>
                </c:pt>
                <c:pt idx="28">
                  <c:v>25.248618112549934</c:v>
                </c:pt>
                <c:pt idx="29">
                  <c:v>26.919318816271698</c:v>
                </c:pt>
                <c:pt idx="30">
                  <c:v>-26.932630896672663</c:v>
                </c:pt>
                <c:pt idx="31">
                  <c:v>12.456950898980949</c:v>
                </c:pt>
                <c:pt idx="32">
                  <c:v>45.180272191267363</c:v>
                </c:pt>
                <c:pt idx="33">
                  <c:v>76.736802030804029</c:v>
                </c:pt>
                <c:pt idx="34">
                  <c:v>-56.467399546325737</c:v>
                </c:pt>
                <c:pt idx="35">
                  <c:v>-46.486176614857527</c:v>
                </c:pt>
                <c:pt idx="36">
                  <c:v>-13.655807186756419</c:v>
                </c:pt>
                <c:pt idx="37">
                  <c:v>73.469980788594739</c:v>
                </c:pt>
                <c:pt idx="38">
                  <c:v>-127.08647265272032</c:v>
                </c:pt>
                <c:pt idx="39">
                  <c:v>-25.328724585437271</c:v>
                </c:pt>
                <c:pt idx="40">
                  <c:v>27.065381978478513</c:v>
                </c:pt>
                <c:pt idx="41">
                  <c:v>115.5083950896443</c:v>
                </c:pt>
                <c:pt idx="42">
                  <c:v>-101.13141521585601</c:v>
                </c:pt>
                <c:pt idx="43">
                  <c:v>-47.919234012758466</c:v>
                </c:pt>
                <c:pt idx="44">
                  <c:v>88.705176686971981</c:v>
                </c:pt>
                <c:pt idx="45">
                  <c:v>133.07326393395249</c:v>
                </c:pt>
                <c:pt idx="46">
                  <c:v>-134.29699723573322</c:v>
                </c:pt>
              </c:numCache>
            </c:numRef>
          </c:yVal>
          <c:smooth val="1"/>
          <c:extLst>
            <c:ext xmlns:c16="http://schemas.microsoft.com/office/drawing/2014/chart" uri="{C3380CC4-5D6E-409C-BE32-E72D297353CC}">
              <c16:uniqueId val="{00000000-5098-4663-9486-DE564783E4DD}"/>
            </c:ext>
          </c:extLst>
        </c:ser>
        <c:dLbls>
          <c:showLegendKey val="0"/>
          <c:showVal val="0"/>
          <c:showCatName val="0"/>
          <c:showSerName val="0"/>
          <c:showPercent val="0"/>
          <c:showBubbleSize val="0"/>
        </c:dLbls>
        <c:axId val="1234748496"/>
        <c:axId val="218655424"/>
      </c:scatterChart>
      <c:valAx>
        <c:axId val="12347484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index</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8655424"/>
        <c:crosses val="autoZero"/>
        <c:crossBetween val="midCat"/>
      </c:valAx>
      <c:valAx>
        <c:axId val="2186554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residual</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474849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v>Observerd Passengers</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 model performance &amp; forecast'!$C$2:$C$49</c:f>
              <c:numCache>
                <c:formatCode>General</c:formatCode>
                <c:ptCount val="4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numCache>
            </c:numRef>
          </c:xVal>
          <c:yVal>
            <c:numRef>
              <c:f>' model performance &amp; forecast'!$H$2:$H$49</c:f>
              <c:numCache>
                <c:formatCode>General</c:formatCode>
                <c:ptCount val="48"/>
                <c:pt idx="0">
                  <c:v>362</c:v>
                </c:pt>
                <c:pt idx="1">
                  <c:v>385</c:v>
                </c:pt>
                <c:pt idx="2">
                  <c:v>432</c:v>
                </c:pt>
                <c:pt idx="3">
                  <c:v>341</c:v>
                </c:pt>
                <c:pt idx="4">
                  <c:v>382</c:v>
                </c:pt>
                <c:pt idx="5">
                  <c:v>409</c:v>
                </c:pt>
                <c:pt idx="6">
                  <c:v>498</c:v>
                </c:pt>
                <c:pt idx="7">
                  <c:v>387</c:v>
                </c:pt>
                <c:pt idx="8">
                  <c:v>473</c:v>
                </c:pt>
                <c:pt idx="9">
                  <c:v>513</c:v>
                </c:pt>
                <c:pt idx="10">
                  <c:v>582</c:v>
                </c:pt>
                <c:pt idx="11">
                  <c:v>474</c:v>
                </c:pt>
                <c:pt idx="12">
                  <c:v>544</c:v>
                </c:pt>
                <c:pt idx="13">
                  <c:v>582</c:v>
                </c:pt>
                <c:pt idx="14">
                  <c:v>681</c:v>
                </c:pt>
                <c:pt idx="15">
                  <c:v>557</c:v>
                </c:pt>
                <c:pt idx="16">
                  <c:v>628</c:v>
                </c:pt>
                <c:pt idx="17">
                  <c:v>707</c:v>
                </c:pt>
                <c:pt idx="18">
                  <c:v>773</c:v>
                </c:pt>
                <c:pt idx="19">
                  <c:v>592</c:v>
                </c:pt>
                <c:pt idx="20">
                  <c:v>627</c:v>
                </c:pt>
                <c:pt idx="21">
                  <c:v>725</c:v>
                </c:pt>
                <c:pt idx="22">
                  <c:v>854</c:v>
                </c:pt>
                <c:pt idx="23">
                  <c:v>661</c:v>
                </c:pt>
                <c:pt idx="24">
                  <c:v>742</c:v>
                </c:pt>
                <c:pt idx="25">
                  <c:v>854</c:v>
                </c:pt>
                <c:pt idx="26">
                  <c:v>1023</c:v>
                </c:pt>
                <c:pt idx="27">
                  <c:v>789</c:v>
                </c:pt>
                <c:pt idx="28">
                  <c:v>878</c:v>
                </c:pt>
                <c:pt idx="29">
                  <c:v>1005</c:v>
                </c:pt>
                <c:pt idx="30">
                  <c:v>1173</c:v>
                </c:pt>
                <c:pt idx="31">
                  <c:v>883</c:v>
                </c:pt>
                <c:pt idx="32">
                  <c:v>972</c:v>
                </c:pt>
                <c:pt idx="33">
                  <c:v>1125</c:v>
                </c:pt>
                <c:pt idx="34">
                  <c:v>1336</c:v>
                </c:pt>
                <c:pt idx="35">
                  <c:v>988</c:v>
                </c:pt>
                <c:pt idx="36">
                  <c:v>1020</c:v>
                </c:pt>
                <c:pt idx="37">
                  <c:v>1146</c:v>
                </c:pt>
                <c:pt idx="38">
                  <c:v>1400</c:v>
                </c:pt>
                <c:pt idx="39">
                  <c:v>1006</c:v>
                </c:pt>
                <c:pt idx="40">
                  <c:v>1108</c:v>
                </c:pt>
                <c:pt idx="41">
                  <c:v>1288</c:v>
                </c:pt>
                <c:pt idx="42">
                  <c:v>1570</c:v>
                </c:pt>
                <c:pt idx="43">
                  <c:v>1174</c:v>
                </c:pt>
                <c:pt idx="44">
                  <c:v>1227</c:v>
                </c:pt>
                <c:pt idx="45">
                  <c:v>1468</c:v>
                </c:pt>
                <c:pt idx="46">
                  <c:v>1736</c:v>
                </c:pt>
                <c:pt idx="47">
                  <c:v>1283</c:v>
                </c:pt>
              </c:numCache>
            </c:numRef>
          </c:yVal>
          <c:smooth val="0"/>
          <c:extLst>
            <c:ext xmlns:c16="http://schemas.microsoft.com/office/drawing/2014/chart" uri="{C3380CC4-5D6E-409C-BE32-E72D297353CC}">
              <c16:uniqueId val="{00000008-0696-4732-898F-89DEF37393DE}"/>
            </c:ext>
          </c:extLst>
        </c:ser>
        <c:ser>
          <c:idx val="1"/>
          <c:order val="1"/>
          <c:tx>
            <c:v>Predicted Passengers</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 model performance &amp; forecast'!$C$2:$C$49</c:f>
              <c:numCache>
                <c:formatCode>General</c:formatCode>
                <c:ptCount val="4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numCache>
            </c:numRef>
          </c:xVal>
          <c:yVal>
            <c:numRef>
              <c:f>' model performance &amp; forecast'!$J$2:$J$49</c:f>
              <c:numCache>
                <c:formatCode>0.000</c:formatCode>
                <c:ptCount val="48"/>
                <c:pt idx="0">
                  <c:v>157.284942432999</c:v>
                </c:pt>
                <c:pt idx="1">
                  <c:v>262.10205663830737</c:v>
                </c:pt>
                <c:pt idx="2">
                  <c:v>414.07841470938121</c:v>
                </c:pt>
                <c:pt idx="3">
                  <c:v>166.56214965976417</c:v>
                </c:pt>
                <c:pt idx="4">
                  <c:v>233.15661838562423</c:v>
                </c:pt>
                <c:pt idx="5">
                  <c:v>338.97246342731108</c:v>
                </c:pt>
                <c:pt idx="6">
                  <c:v>491.94755233476337</c:v>
                </c:pt>
                <c:pt idx="7">
                  <c:v>245.43001812152485</c:v>
                </c:pt>
                <c:pt idx="8">
                  <c:v>313.02321768376345</c:v>
                </c:pt>
                <c:pt idx="9">
                  <c:v>419.83779356182879</c:v>
                </c:pt>
                <c:pt idx="10">
                  <c:v>573.81161330565965</c:v>
                </c:pt>
                <c:pt idx="11">
                  <c:v>328.29280992879956</c:v>
                </c:pt>
                <c:pt idx="12">
                  <c:v>396.88474032741664</c:v>
                </c:pt>
                <c:pt idx="13">
                  <c:v>504.69804704186049</c:v>
                </c:pt>
                <c:pt idx="14">
                  <c:v>659.67059762206986</c:v>
                </c:pt>
                <c:pt idx="15">
                  <c:v>415.15052508158823</c:v>
                </c:pt>
                <c:pt idx="16">
                  <c:v>484.74118631658376</c:v>
                </c:pt>
                <c:pt idx="17">
                  <c:v>593.55322386740613</c:v>
                </c:pt>
                <c:pt idx="18">
                  <c:v>749.5245052839939</c:v>
                </c:pt>
                <c:pt idx="19">
                  <c:v>506.0031635798909</c:v>
                </c:pt>
                <c:pt idx="20">
                  <c:v>576.59255565126489</c:v>
                </c:pt>
                <c:pt idx="21">
                  <c:v>686.40332403846583</c:v>
                </c:pt>
                <c:pt idx="22">
                  <c:v>843.37333629143211</c:v>
                </c:pt>
                <c:pt idx="23">
                  <c:v>600.85072542370756</c:v>
                </c:pt>
                <c:pt idx="24">
                  <c:v>672.43884833146001</c:v>
                </c:pt>
                <c:pt idx="25">
                  <c:v>783.24834755503946</c:v>
                </c:pt>
                <c:pt idx="26">
                  <c:v>941.21709064438414</c:v>
                </c:pt>
                <c:pt idx="27">
                  <c:v>699.6932106130381</c:v>
                </c:pt>
                <c:pt idx="28">
                  <c:v>772.28006435716918</c:v>
                </c:pt>
                <c:pt idx="29">
                  <c:v>884.08829441712703</c:v>
                </c:pt>
                <c:pt idx="30">
                  <c:v>1043.0557683428501</c:v>
                </c:pt>
                <c:pt idx="31">
                  <c:v>802.53061914788282</c:v>
                </c:pt>
                <c:pt idx="32">
                  <c:v>876.11620372839229</c:v>
                </c:pt>
                <c:pt idx="33">
                  <c:v>988.92316462472854</c:v>
                </c:pt>
                <c:pt idx="34">
                  <c:v>1148.8893693868304</c:v>
                </c:pt>
                <c:pt idx="35">
                  <c:v>909.36295102824135</c:v>
                </c:pt>
                <c:pt idx="36">
                  <c:v>983.94726644512934</c:v>
                </c:pt>
                <c:pt idx="37">
                  <c:v>1097.7529581778442</c:v>
                </c:pt>
                <c:pt idx="38">
                  <c:v>1258.7178937763247</c:v>
                </c:pt>
                <c:pt idx="39">
                  <c:v>1020.1902062541139</c:v>
                </c:pt>
                <c:pt idx="40">
                  <c:v>1095.7732525073804</c:v>
                </c:pt>
                <c:pt idx="41">
                  <c:v>1210.5776750764737</c:v>
                </c:pt>
                <c:pt idx="42">
                  <c:v>1372.5413415113326</c:v>
                </c:pt>
                <c:pt idx="43">
                  <c:v>1135.0123848255005</c:v>
                </c:pt>
                <c:pt idx="44">
                  <c:v>1211.5941619151454</c:v>
                </c:pt>
                <c:pt idx="45">
                  <c:v>1327.3973153206173</c:v>
                </c:pt>
                <c:pt idx="46">
                  <c:v>1490.3597125918545</c:v>
                </c:pt>
                <c:pt idx="47">
                  <c:v>1253.8294867424011</c:v>
                </c:pt>
              </c:numCache>
            </c:numRef>
          </c:yVal>
          <c:smooth val="0"/>
          <c:extLst>
            <c:ext xmlns:c16="http://schemas.microsoft.com/office/drawing/2014/chart" uri="{C3380CC4-5D6E-409C-BE32-E72D297353CC}">
              <c16:uniqueId val="{00000009-0696-4732-898F-89DEF37393DE}"/>
            </c:ext>
          </c:extLst>
        </c:ser>
        <c:ser>
          <c:idx val="2"/>
          <c:order val="2"/>
          <c:tx>
            <c:v>Cochrane Regression Predicted</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 model performance &amp; forecast'!$C$3:$C$49</c:f>
              <c:numCache>
                <c:formatCode>General</c:formatCode>
                <c:ptCount val="47"/>
                <c:pt idx="0">
                  <c:v>2</c:v>
                </c:pt>
                <c:pt idx="1">
                  <c:v>3</c:v>
                </c:pt>
                <c:pt idx="2">
                  <c:v>4</c:v>
                </c:pt>
                <c:pt idx="3">
                  <c:v>5</c:v>
                </c:pt>
                <c:pt idx="4">
                  <c:v>6</c:v>
                </c:pt>
                <c:pt idx="5">
                  <c:v>7</c:v>
                </c:pt>
                <c:pt idx="6">
                  <c:v>8</c:v>
                </c:pt>
                <c:pt idx="7">
                  <c:v>9</c:v>
                </c:pt>
                <c:pt idx="8">
                  <c:v>10</c:v>
                </c:pt>
                <c:pt idx="9">
                  <c:v>11</c:v>
                </c:pt>
                <c:pt idx="10">
                  <c:v>12</c:v>
                </c:pt>
                <c:pt idx="11">
                  <c:v>13</c:v>
                </c:pt>
                <c:pt idx="12">
                  <c:v>14</c:v>
                </c:pt>
                <c:pt idx="13">
                  <c:v>15</c:v>
                </c:pt>
                <c:pt idx="14">
                  <c:v>16</c:v>
                </c:pt>
                <c:pt idx="15">
                  <c:v>17</c:v>
                </c:pt>
                <c:pt idx="16">
                  <c:v>18</c:v>
                </c:pt>
                <c:pt idx="17">
                  <c:v>19</c:v>
                </c:pt>
                <c:pt idx="18">
                  <c:v>20</c:v>
                </c:pt>
                <c:pt idx="19">
                  <c:v>21</c:v>
                </c:pt>
                <c:pt idx="20">
                  <c:v>22</c:v>
                </c:pt>
                <c:pt idx="21">
                  <c:v>23</c:v>
                </c:pt>
                <c:pt idx="22">
                  <c:v>24</c:v>
                </c:pt>
                <c:pt idx="23">
                  <c:v>25</c:v>
                </c:pt>
                <c:pt idx="24">
                  <c:v>26</c:v>
                </c:pt>
                <c:pt idx="25">
                  <c:v>27</c:v>
                </c:pt>
                <c:pt idx="26">
                  <c:v>28</c:v>
                </c:pt>
                <c:pt idx="27">
                  <c:v>29</c:v>
                </c:pt>
                <c:pt idx="28">
                  <c:v>30</c:v>
                </c:pt>
                <c:pt idx="29">
                  <c:v>31</c:v>
                </c:pt>
                <c:pt idx="30">
                  <c:v>32</c:v>
                </c:pt>
                <c:pt idx="31">
                  <c:v>33</c:v>
                </c:pt>
                <c:pt idx="32">
                  <c:v>34</c:v>
                </c:pt>
                <c:pt idx="33">
                  <c:v>35</c:v>
                </c:pt>
                <c:pt idx="34">
                  <c:v>36</c:v>
                </c:pt>
                <c:pt idx="35">
                  <c:v>37</c:v>
                </c:pt>
                <c:pt idx="36">
                  <c:v>38</c:v>
                </c:pt>
                <c:pt idx="37">
                  <c:v>39</c:v>
                </c:pt>
                <c:pt idx="38">
                  <c:v>40</c:v>
                </c:pt>
                <c:pt idx="39">
                  <c:v>41</c:v>
                </c:pt>
                <c:pt idx="40">
                  <c:v>42</c:v>
                </c:pt>
                <c:pt idx="41">
                  <c:v>43</c:v>
                </c:pt>
                <c:pt idx="42">
                  <c:v>44</c:v>
                </c:pt>
                <c:pt idx="43">
                  <c:v>45</c:v>
                </c:pt>
                <c:pt idx="44">
                  <c:v>46</c:v>
                </c:pt>
                <c:pt idx="45">
                  <c:v>47</c:v>
                </c:pt>
                <c:pt idx="46">
                  <c:v>48</c:v>
                </c:pt>
              </c:numCache>
            </c:numRef>
          </c:xVal>
          <c:yVal>
            <c:numRef>
              <c:f>' model performance &amp; forecast'!$K$3:$K$49</c:f>
              <c:numCache>
                <c:formatCode>General</c:formatCode>
                <c:ptCount val="47"/>
                <c:pt idx="0">
                  <c:v>230.31482122722983</c:v>
                </c:pt>
                <c:pt idx="1">
                  <c:v>331.49753947421067</c:v>
                </c:pt>
                <c:pt idx="2">
                  <c:v>10.334595137857775</c:v>
                </c:pt>
                <c:pt idx="3">
                  <c:v>196.87371329290687</c:v>
                </c:pt>
                <c:pt idx="4">
                  <c:v>270.41834495132298</c:v>
                </c:pt>
                <c:pt idx="5">
                  <c:v>372.11581606248922</c:v>
                </c:pt>
                <c:pt idx="6">
                  <c:v>51.467624590321606</c:v>
                </c:pt>
                <c:pt idx="7">
                  <c:v>238.52149560955607</c:v>
                </c:pt>
                <c:pt idx="8">
                  <c:v>312.58088013215752</c:v>
                </c:pt>
                <c:pt idx="9">
                  <c:v>414.79310410750907</c:v>
                </c:pt>
                <c:pt idx="10">
                  <c:v>94.659665499526795</c:v>
                </c:pt>
                <c:pt idx="11">
                  <c:v>282.22828938294657</c:v>
                </c:pt>
                <c:pt idx="12">
                  <c:v>356.80242676973342</c:v>
                </c:pt>
                <c:pt idx="13">
                  <c:v>459.52940360927028</c:v>
                </c:pt>
                <c:pt idx="14">
                  <c:v>139.91071786547329</c:v>
                </c:pt>
                <c:pt idx="15">
                  <c:v>327.9940946130784</c:v>
                </c:pt>
                <c:pt idx="16">
                  <c:v>403.08298486405067</c:v>
                </c:pt>
                <c:pt idx="17">
                  <c:v>506.32471456777273</c:v>
                </c:pt>
                <c:pt idx="18">
                  <c:v>187.22078168816117</c:v>
                </c:pt>
                <c:pt idx="19">
                  <c:v>375.81891129995159</c:v>
                </c:pt>
                <c:pt idx="20">
                  <c:v>451.42255441510906</c:v>
                </c:pt>
                <c:pt idx="21">
                  <c:v>555.17903698301666</c:v>
                </c:pt>
                <c:pt idx="22">
                  <c:v>236.58985696759035</c:v>
                </c:pt>
                <c:pt idx="23">
                  <c:v>425.70273944356614</c:v>
                </c:pt>
                <c:pt idx="24">
                  <c:v>501.82113542290892</c:v>
                </c:pt>
                <c:pt idx="25">
                  <c:v>606.09237085500172</c:v>
                </c:pt>
                <c:pt idx="26">
                  <c:v>288.01794370376081</c:v>
                </c:pt>
                <c:pt idx="27">
                  <c:v>477.64557904392194</c:v>
                </c:pt>
                <c:pt idx="28">
                  <c:v>554.27872788745015</c:v>
                </c:pt>
                <c:pt idx="29">
                  <c:v>659.06471618372825</c:v>
                </c:pt>
                <c:pt idx="30">
                  <c:v>341.50504189667265</c:v>
                </c:pt>
                <c:pt idx="31">
                  <c:v>531.64743010101904</c:v>
                </c:pt>
                <c:pt idx="32">
                  <c:v>608.79533180873261</c:v>
                </c:pt>
                <c:pt idx="33">
                  <c:v>714.09607296919603</c:v>
                </c:pt>
                <c:pt idx="34">
                  <c:v>397.05115154632574</c:v>
                </c:pt>
                <c:pt idx="35">
                  <c:v>587.70829261485756</c:v>
                </c:pt>
                <c:pt idx="36">
                  <c:v>665.37094718675644</c:v>
                </c:pt>
                <c:pt idx="37">
                  <c:v>771.18644121140528</c:v>
                </c:pt>
                <c:pt idx="38">
                  <c:v>454.6562726527203</c:v>
                </c:pt>
                <c:pt idx="39">
                  <c:v>645.82816658543732</c:v>
                </c:pt>
                <c:pt idx="40">
                  <c:v>724.00557402152151</c:v>
                </c:pt>
                <c:pt idx="41">
                  <c:v>830.33582091035566</c:v>
                </c:pt>
                <c:pt idx="42">
                  <c:v>514.320405215856</c:v>
                </c:pt>
                <c:pt idx="43">
                  <c:v>706.00705201275844</c:v>
                </c:pt>
                <c:pt idx="44">
                  <c:v>784.69921231302806</c:v>
                </c:pt>
                <c:pt idx="45">
                  <c:v>891.54421206604741</c:v>
                </c:pt>
                <c:pt idx="46">
                  <c:v>576.04354923573317</c:v>
                </c:pt>
              </c:numCache>
            </c:numRef>
          </c:yVal>
          <c:smooth val="0"/>
          <c:extLst>
            <c:ext xmlns:c16="http://schemas.microsoft.com/office/drawing/2014/chart" uri="{C3380CC4-5D6E-409C-BE32-E72D297353CC}">
              <c16:uniqueId val="{0000000A-0696-4732-898F-89DEF37393DE}"/>
            </c:ext>
          </c:extLst>
        </c:ser>
        <c:ser>
          <c:idx val="3"/>
          <c:order val="3"/>
          <c:tx>
            <c:v>Future Forecast</c:v>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 model performance &amp; forecast'!$C$51:$C$62</c:f>
              <c:numCache>
                <c:formatCode>General</c:formatCode>
                <c:ptCount val="12"/>
                <c:pt idx="0">
                  <c:v>49</c:v>
                </c:pt>
                <c:pt idx="1">
                  <c:v>50</c:v>
                </c:pt>
                <c:pt idx="2">
                  <c:v>51</c:v>
                </c:pt>
                <c:pt idx="3">
                  <c:v>52</c:v>
                </c:pt>
                <c:pt idx="4">
                  <c:v>53</c:v>
                </c:pt>
                <c:pt idx="5">
                  <c:v>54</c:v>
                </c:pt>
                <c:pt idx="6">
                  <c:v>55</c:v>
                </c:pt>
                <c:pt idx="7">
                  <c:v>56</c:v>
                </c:pt>
                <c:pt idx="8">
                  <c:v>57</c:v>
                </c:pt>
                <c:pt idx="9">
                  <c:v>58</c:v>
                </c:pt>
                <c:pt idx="10">
                  <c:v>59</c:v>
                </c:pt>
                <c:pt idx="11">
                  <c:v>60</c:v>
                </c:pt>
              </c:numCache>
            </c:numRef>
          </c:xVal>
          <c:yVal>
            <c:numRef>
              <c:f>' model performance &amp; forecast'!$J$51:$J$62</c:f>
              <c:numCache>
                <c:formatCode>0.000</c:formatCode>
                <c:ptCount val="12"/>
                <c:pt idx="0">
                  <c:v>1331.4099946684246</c:v>
                </c:pt>
                <c:pt idx="1">
                  <c:v>1448.2118789102749</c:v>
                </c:pt>
                <c:pt idx="2">
                  <c:v>1612.1730070178905</c:v>
                </c:pt>
                <c:pt idx="3">
                  <c:v>1376.6415120048155</c:v>
                </c:pt>
                <c:pt idx="4">
                  <c:v>1455.2207507672174</c:v>
                </c:pt>
                <c:pt idx="5">
                  <c:v>1573.0213658454461</c:v>
                </c:pt>
                <c:pt idx="6">
                  <c:v>1737.9812247894406</c:v>
                </c:pt>
                <c:pt idx="7">
                  <c:v>1503.4484606127439</c:v>
                </c:pt>
                <c:pt idx="8">
                  <c:v>1583.0264302115247</c:v>
                </c:pt>
                <c:pt idx="9">
                  <c:v>1701.8257761261318</c:v>
                </c:pt>
                <c:pt idx="10">
                  <c:v>1867.7843659065047</c:v>
                </c:pt>
                <c:pt idx="11">
                  <c:v>1634.2503325661867</c:v>
                </c:pt>
              </c:numCache>
            </c:numRef>
          </c:yVal>
          <c:smooth val="0"/>
          <c:extLst>
            <c:ext xmlns:c16="http://schemas.microsoft.com/office/drawing/2014/chart" uri="{C3380CC4-5D6E-409C-BE32-E72D297353CC}">
              <c16:uniqueId val="{0000000B-0696-4732-898F-89DEF37393DE}"/>
            </c:ext>
          </c:extLst>
        </c:ser>
        <c:dLbls>
          <c:showLegendKey val="0"/>
          <c:showVal val="0"/>
          <c:showCatName val="0"/>
          <c:showSerName val="0"/>
          <c:showPercent val="0"/>
          <c:showBubbleSize val="0"/>
        </c:dLbls>
        <c:axId val="1800504368"/>
        <c:axId val="1800497168"/>
      </c:scatterChart>
      <c:valAx>
        <c:axId val="18005043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0497168"/>
        <c:crosses val="autoZero"/>
        <c:crossBetween val="midCat"/>
      </c:valAx>
      <c:valAx>
        <c:axId val="1800497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050436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'durbin watson check 9'!$A$13:$A$156</c:f>
              <c:numCache>
                <c:formatCode>General</c:formatCode>
                <c:ptCount val="14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numCache>
            </c:numRef>
          </c:xVal>
          <c:yVal>
            <c:numRef>
              <c:f>'durbin watson check 9'!$D$13:$D$156</c:f>
              <c:numCache>
                <c:formatCode>General</c:formatCode>
                <c:ptCount val="144"/>
                <c:pt idx="0">
                  <c:v>204.715057567001</c:v>
                </c:pt>
                <c:pt idx="1">
                  <c:v>122.89794336169263</c:v>
                </c:pt>
                <c:pt idx="2">
                  <c:v>17.921585290618793</c:v>
                </c:pt>
                <c:pt idx="3">
                  <c:v>174.43785034023583</c:v>
                </c:pt>
                <c:pt idx="4">
                  <c:v>148.84338161437577</c:v>
                </c:pt>
                <c:pt idx="5">
                  <c:v>70.027536572688916</c:v>
                </c:pt>
                <c:pt idx="6">
                  <c:v>6.0524476652366275</c:v>
                </c:pt>
                <c:pt idx="7">
                  <c:v>141.56998187847515</c:v>
                </c:pt>
                <c:pt idx="8">
                  <c:v>159.97678231623655</c:v>
                </c:pt>
                <c:pt idx="9">
                  <c:v>93.162206438171211</c:v>
                </c:pt>
                <c:pt idx="10">
                  <c:v>8.1883866943403518</c:v>
                </c:pt>
                <c:pt idx="11">
                  <c:v>145.70719007120044</c:v>
                </c:pt>
                <c:pt idx="12">
                  <c:v>147.11525967258336</c:v>
                </c:pt>
                <c:pt idx="13">
                  <c:v>77.301952958139509</c:v>
                </c:pt>
                <c:pt idx="14">
                  <c:v>21.329402377930137</c:v>
                </c:pt>
                <c:pt idx="15">
                  <c:v>141.84947491841177</c:v>
                </c:pt>
                <c:pt idx="16">
                  <c:v>143.25881368341624</c:v>
                </c:pt>
                <c:pt idx="17">
                  <c:v>113.44677613259387</c:v>
                </c:pt>
                <c:pt idx="18">
                  <c:v>23.475494716006096</c:v>
                </c:pt>
                <c:pt idx="19">
                  <c:v>85.996836420109105</c:v>
                </c:pt>
                <c:pt idx="20">
                  <c:v>50.407444348735112</c:v>
                </c:pt>
                <c:pt idx="21">
                  <c:v>38.596675961534174</c:v>
                </c:pt>
                <c:pt idx="22">
                  <c:v>10.626663708567889</c:v>
                </c:pt>
                <c:pt idx="23">
                  <c:v>60.149274576292441</c:v>
                </c:pt>
                <c:pt idx="24">
                  <c:v>69.561151668539992</c:v>
                </c:pt>
                <c:pt idx="25">
                  <c:v>70.751652444960541</c:v>
                </c:pt>
                <c:pt idx="26">
                  <c:v>81.782909355615857</c:v>
                </c:pt>
                <c:pt idx="27">
                  <c:v>89.306789386961896</c:v>
                </c:pt>
                <c:pt idx="28">
                  <c:v>105.71993564283082</c:v>
                </c:pt>
                <c:pt idx="29">
                  <c:v>120.91170558287297</c:v>
                </c:pt>
                <c:pt idx="30">
                  <c:v>129.94423165714988</c:v>
                </c:pt>
                <c:pt idx="31">
                  <c:v>80.469380852117183</c:v>
                </c:pt>
                <c:pt idx="32">
                  <c:v>95.883796271607707</c:v>
                </c:pt>
                <c:pt idx="33">
                  <c:v>136.07683537527146</c:v>
                </c:pt>
                <c:pt idx="34">
                  <c:v>187.11063061316963</c:v>
                </c:pt>
                <c:pt idx="35">
                  <c:v>78.637048971758645</c:v>
                </c:pt>
                <c:pt idx="36">
                  <c:v>36.052733554870656</c:v>
                </c:pt>
                <c:pt idx="37">
                  <c:v>48.247041822155779</c:v>
                </c:pt>
                <c:pt idx="38">
                  <c:v>141.28210622367533</c:v>
                </c:pt>
                <c:pt idx="39">
                  <c:v>-14.190206254113946</c:v>
                </c:pt>
                <c:pt idx="40">
                  <c:v>12.226747492619552</c:v>
                </c:pt>
                <c:pt idx="41">
                  <c:v>77.422324923526276</c:v>
                </c:pt>
                <c:pt idx="42">
                  <c:v>197.45865848866742</c:v>
                </c:pt>
                <c:pt idx="43">
                  <c:v>38.987615174499524</c:v>
                </c:pt>
                <c:pt idx="44">
                  <c:v>15.405838084854622</c:v>
                </c:pt>
                <c:pt idx="45">
                  <c:v>140.60268467938272</c:v>
                </c:pt>
                <c:pt idx="46">
                  <c:v>245.64028740814547</c:v>
                </c:pt>
                <c:pt idx="47">
                  <c:v>29.170513257598941</c:v>
                </c:pt>
              </c:numCache>
            </c:numRef>
          </c:yVal>
          <c:smooth val="1"/>
          <c:extLst>
            <c:ext xmlns:c16="http://schemas.microsoft.com/office/drawing/2014/chart" uri="{C3380CC4-5D6E-409C-BE32-E72D297353CC}">
              <c16:uniqueId val="{00000000-0D8F-479B-ABC9-242A68400465}"/>
            </c:ext>
          </c:extLst>
        </c:ser>
        <c:dLbls>
          <c:showLegendKey val="0"/>
          <c:showVal val="0"/>
          <c:showCatName val="0"/>
          <c:showSerName val="0"/>
          <c:showPercent val="0"/>
          <c:showBubbleSize val="0"/>
        </c:dLbls>
        <c:axId val="1234748496"/>
        <c:axId val="218655424"/>
      </c:scatterChart>
      <c:valAx>
        <c:axId val="12347484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index</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8655424"/>
        <c:crosses val="autoZero"/>
        <c:crossBetween val="midCat"/>
      </c:valAx>
      <c:valAx>
        <c:axId val="2186554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residual</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474849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1">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3" Type="http://schemas.openxmlformats.org/officeDocument/2006/relationships/customXml" Target="../ink/ink2.xml"/><Relationship Id="rId2" Type="http://schemas.openxmlformats.org/officeDocument/2006/relationships/image" Target="../media/image1.png"/><Relationship Id="rId1" Type="http://schemas.openxmlformats.org/officeDocument/2006/relationships/customXml" Target="../ink/ink1.xml"/><Relationship Id="rId4"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7.xml"/><Relationship Id="rId1" Type="http://schemas.openxmlformats.org/officeDocument/2006/relationships/chart" Target="../charts/chart6.xml"/></Relationships>
</file>

<file path=xl/drawings/_rels/drawing9.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10.xml.rels><?xml version="1.0" encoding="UTF-8" standalone="yes"?>
<Relationships xmlns="http://schemas.openxmlformats.org/package/2006/relationships"><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8" Type="http://schemas.openxmlformats.org/officeDocument/2006/relationships/customXml" Target="../ink/ink4.xml"/><Relationship Id="rId3" Type="http://schemas.openxmlformats.org/officeDocument/2006/relationships/chart" Target="../charts/chart12.xml"/><Relationship Id="rId7" Type="http://schemas.openxmlformats.org/officeDocument/2006/relationships/image" Target="../media/image6.png"/><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ustomXml" Target="../ink/ink3.xml"/><Relationship Id="rId11" Type="http://schemas.openxmlformats.org/officeDocument/2006/relationships/image" Target="../media/image8.png"/><Relationship Id="rId5" Type="http://schemas.openxmlformats.org/officeDocument/2006/relationships/image" Target="../media/image5.png"/><Relationship Id="rId10" Type="http://schemas.openxmlformats.org/officeDocument/2006/relationships/customXml" Target="../ink/ink5.xml"/><Relationship Id="rId4" Type="http://schemas.openxmlformats.org/officeDocument/2006/relationships/chart" Target="../charts/chart13.xml"/><Relationship Id="rId9" Type="http://schemas.openxmlformats.org/officeDocument/2006/relationships/image" Target="../media/image7.png"/></Relationships>
</file>

<file path=xl/drawings/_rels/drawing12.xml.rels><?xml version="1.0" encoding="UTF-8" standalone="yes"?>
<Relationships xmlns="http://schemas.openxmlformats.org/package/2006/relationships"><Relationship Id="rId8" Type="http://schemas.openxmlformats.org/officeDocument/2006/relationships/customXml" Target="../ink/ink6.xml"/><Relationship Id="rId13" Type="http://schemas.openxmlformats.org/officeDocument/2006/relationships/image" Target="../media/image130.png"/><Relationship Id="rId18" Type="http://schemas.openxmlformats.org/officeDocument/2006/relationships/image" Target="../media/image16.png"/><Relationship Id="rId3" Type="http://schemas.openxmlformats.org/officeDocument/2006/relationships/image" Target="../media/image11.png"/><Relationship Id="rId21" Type="http://schemas.openxmlformats.org/officeDocument/2006/relationships/image" Target="../media/image18.png"/><Relationship Id="rId7" Type="http://schemas.openxmlformats.org/officeDocument/2006/relationships/image" Target="../media/image14.png"/><Relationship Id="rId12" Type="http://schemas.openxmlformats.org/officeDocument/2006/relationships/customXml" Target="../ink/ink8.xml"/><Relationship Id="rId17" Type="http://schemas.openxmlformats.org/officeDocument/2006/relationships/image" Target="../media/image15.png"/><Relationship Id="rId2" Type="http://schemas.openxmlformats.org/officeDocument/2006/relationships/image" Target="../media/image10.png"/><Relationship Id="rId16" Type="http://schemas.openxmlformats.org/officeDocument/2006/relationships/customXml" Target="../ink/ink10.xml"/><Relationship Id="rId20" Type="http://schemas.openxmlformats.org/officeDocument/2006/relationships/customXml" Target="../ink/ink11.xml"/><Relationship Id="rId1" Type="http://schemas.openxmlformats.org/officeDocument/2006/relationships/image" Target="../media/image9.png"/><Relationship Id="rId6" Type="http://schemas.openxmlformats.org/officeDocument/2006/relationships/chart" Target="../charts/chart14.xml"/><Relationship Id="rId11" Type="http://schemas.openxmlformats.org/officeDocument/2006/relationships/image" Target="../media/image120.png"/><Relationship Id="rId5" Type="http://schemas.openxmlformats.org/officeDocument/2006/relationships/image" Target="../media/image13.png"/><Relationship Id="rId15" Type="http://schemas.openxmlformats.org/officeDocument/2006/relationships/image" Target="../media/image140.png"/><Relationship Id="rId23" Type="http://schemas.openxmlformats.org/officeDocument/2006/relationships/image" Target="../media/image19.png"/><Relationship Id="rId10" Type="http://schemas.openxmlformats.org/officeDocument/2006/relationships/customXml" Target="../ink/ink7.xml"/><Relationship Id="rId19" Type="http://schemas.openxmlformats.org/officeDocument/2006/relationships/image" Target="../media/image17.png"/><Relationship Id="rId4" Type="http://schemas.openxmlformats.org/officeDocument/2006/relationships/image" Target="../media/image12.png"/><Relationship Id="rId9" Type="http://schemas.openxmlformats.org/officeDocument/2006/relationships/image" Target="../media/image110.png"/><Relationship Id="rId14" Type="http://schemas.openxmlformats.org/officeDocument/2006/relationships/customXml" Target="../ink/ink9.xml"/><Relationship Id="rId22" Type="http://schemas.openxmlformats.org/officeDocument/2006/relationships/customXml" Target="../ink/ink12.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 Id="rId5" Type="http://schemas.openxmlformats.org/officeDocument/2006/relationships/chart" Target="../charts/chart19.xml"/><Relationship Id="rId4" Type="http://schemas.openxmlformats.org/officeDocument/2006/relationships/chart" Target="../charts/chart18.xml"/></Relationships>
</file>

<file path=xl/drawings/_rels/drawing14.xml.rels><?xml version="1.0" encoding="UTF-8" standalone="yes"?>
<Relationships xmlns="http://schemas.openxmlformats.org/package/2006/relationships"><Relationship Id="rId8" Type="http://schemas.openxmlformats.org/officeDocument/2006/relationships/customXml" Target="../ink/ink13.xml"/><Relationship Id="rId13" Type="http://schemas.openxmlformats.org/officeDocument/2006/relationships/image" Target="../media/image140.png"/><Relationship Id="rId18" Type="http://schemas.openxmlformats.org/officeDocument/2006/relationships/image" Target="../media/image17.png"/><Relationship Id="rId3" Type="http://schemas.openxmlformats.org/officeDocument/2006/relationships/image" Target="../media/image11.png"/><Relationship Id="rId21" Type="http://schemas.openxmlformats.org/officeDocument/2006/relationships/customXml" Target="../ink/ink19.xml"/><Relationship Id="rId7" Type="http://schemas.openxmlformats.org/officeDocument/2006/relationships/image" Target="../media/image14.png"/><Relationship Id="rId12" Type="http://schemas.openxmlformats.org/officeDocument/2006/relationships/customXml" Target="../ink/ink15.xml"/><Relationship Id="rId17" Type="http://schemas.openxmlformats.org/officeDocument/2006/relationships/image" Target="../media/image20.png"/><Relationship Id="rId2" Type="http://schemas.openxmlformats.org/officeDocument/2006/relationships/image" Target="../media/image10.png"/><Relationship Id="rId16" Type="http://schemas.openxmlformats.org/officeDocument/2006/relationships/customXml" Target="../ink/ink17.xml"/><Relationship Id="rId20" Type="http://schemas.openxmlformats.org/officeDocument/2006/relationships/image" Target="../media/image19.png"/><Relationship Id="rId1" Type="http://schemas.openxmlformats.org/officeDocument/2006/relationships/image" Target="../media/image9.png"/><Relationship Id="rId6" Type="http://schemas.openxmlformats.org/officeDocument/2006/relationships/chart" Target="../charts/chart20.xml"/><Relationship Id="rId11" Type="http://schemas.openxmlformats.org/officeDocument/2006/relationships/image" Target="../media/image120.png"/><Relationship Id="rId5" Type="http://schemas.openxmlformats.org/officeDocument/2006/relationships/image" Target="../media/image13.png"/><Relationship Id="rId15" Type="http://schemas.openxmlformats.org/officeDocument/2006/relationships/image" Target="../media/image15.png"/><Relationship Id="rId10" Type="http://schemas.openxmlformats.org/officeDocument/2006/relationships/customXml" Target="../ink/ink14.xml"/><Relationship Id="rId19" Type="http://schemas.openxmlformats.org/officeDocument/2006/relationships/customXml" Target="../ink/ink18.xml"/><Relationship Id="rId4" Type="http://schemas.openxmlformats.org/officeDocument/2006/relationships/image" Target="../media/image12.png"/><Relationship Id="rId9" Type="http://schemas.openxmlformats.org/officeDocument/2006/relationships/image" Target="../media/image110.png"/><Relationship Id="rId14" Type="http://schemas.openxmlformats.org/officeDocument/2006/relationships/customXml" Target="../ink/ink16.xml"/><Relationship Id="rId22" Type="http://schemas.openxmlformats.org/officeDocument/2006/relationships/image" Target="../media/image21.png"/></Relationships>
</file>

<file path=xl/drawings/_rels/drawing15.xml.rels><?xml version="1.0" encoding="UTF-8" standalone="yes"?>
<Relationships xmlns="http://schemas.openxmlformats.org/package/2006/relationships"><Relationship Id="rId8" Type="http://schemas.openxmlformats.org/officeDocument/2006/relationships/chart" Target="../charts/chart28.xml"/><Relationship Id="rId13" Type="http://schemas.openxmlformats.org/officeDocument/2006/relationships/chart" Target="../charts/chart33.xml"/><Relationship Id="rId3" Type="http://schemas.openxmlformats.org/officeDocument/2006/relationships/chart" Target="../charts/chart23.xml"/><Relationship Id="rId7" Type="http://schemas.openxmlformats.org/officeDocument/2006/relationships/chart" Target="../charts/chart27.xml"/><Relationship Id="rId12" Type="http://schemas.openxmlformats.org/officeDocument/2006/relationships/chart" Target="../charts/chart32.xml"/><Relationship Id="rId2" Type="http://schemas.openxmlformats.org/officeDocument/2006/relationships/chart" Target="../charts/chart22.xml"/><Relationship Id="rId16" Type="http://schemas.openxmlformats.org/officeDocument/2006/relationships/image" Target="../media/image5.png"/><Relationship Id="rId1" Type="http://schemas.openxmlformats.org/officeDocument/2006/relationships/chart" Target="../charts/chart21.xml"/><Relationship Id="rId6" Type="http://schemas.openxmlformats.org/officeDocument/2006/relationships/chart" Target="../charts/chart26.xml"/><Relationship Id="rId11" Type="http://schemas.openxmlformats.org/officeDocument/2006/relationships/chart" Target="../charts/chart31.xml"/><Relationship Id="rId5" Type="http://schemas.openxmlformats.org/officeDocument/2006/relationships/chart" Target="../charts/chart25.xml"/><Relationship Id="rId15" Type="http://schemas.openxmlformats.org/officeDocument/2006/relationships/image" Target="../media/image22.png"/><Relationship Id="rId10" Type="http://schemas.openxmlformats.org/officeDocument/2006/relationships/chart" Target="../charts/chart30.xml"/><Relationship Id="rId4" Type="http://schemas.openxmlformats.org/officeDocument/2006/relationships/chart" Target="../charts/chart24.xml"/><Relationship Id="rId9" Type="http://schemas.openxmlformats.org/officeDocument/2006/relationships/chart" Target="../charts/chart29.xml"/><Relationship Id="rId14" Type="http://schemas.openxmlformats.org/officeDocument/2006/relationships/chart" Target="../charts/chart34.xml"/></Relationships>
</file>

<file path=xl/drawings/_rels/drawing16.xml.rels><?xml version="1.0" encoding="UTF-8" standalone="yes"?>
<Relationships xmlns="http://schemas.openxmlformats.org/package/2006/relationships"><Relationship Id="rId8" Type="http://schemas.openxmlformats.org/officeDocument/2006/relationships/customXml" Target="../ink/ink20.xml"/><Relationship Id="rId13" Type="http://schemas.openxmlformats.org/officeDocument/2006/relationships/image" Target="../media/image140.png"/><Relationship Id="rId18" Type="http://schemas.openxmlformats.org/officeDocument/2006/relationships/image" Target="../media/image19.png"/><Relationship Id="rId3" Type="http://schemas.openxmlformats.org/officeDocument/2006/relationships/image" Target="../media/image11.png"/><Relationship Id="rId21" Type="http://schemas.openxmlformats.org/officeDocument/2006/relationships/customXml" Target="../ink/ink26.xml"/><Relationship Id="rId7" Type="http://schemas.openxmlformats.org/officeDocument/2006/relationships/image" Target="../media/image14.png"/><Relationship Id="rId12" Type="http://schemas.openxmlformats.org/officeDocument/2006/relationships/customXml" Target="../ink/ink22.xml"/><Relationship Id="rId17" Type="http://schemas.openxmlformats.org/officeDocument/2006/relationships/customXml" Target="../ink/ink24.xml"/><Relationship Id="rId2" Type="http://schemas.openxmlformats.org/officeDocument/2006/relationships/image" Target="../media/image10.png"/><Relationship Id="rId16" Type="http://schemas.openxmlformats.org/officeDocument/2006/relationships/image" Target="../media/image17.png"/><Relationship Id="rId20" Type="http://schemas.openxmlformats.org/officeDocument/2006/relationships/image" Target="../media/image18.png"/><Relationship Id="rId1" Type="http://schemas.openxmlformats.org/officeDocument/2006/relationships/image" Target="../media/image9.png"/><Relationship Id="rId6" Type="http://schemas.openxmlformats.org/officeDocument/2006/relationships/chart" Target="../charts/chart35.xml"/><Relationship Id="rId11" Type="http://schemas.openxmlformats.org/officeDocument/2006/relationships/image" Target="../media/image120.png"/><Relationship Id="rId5" Type="http://schemas.openxmlformats.org/officeDocument/2006/relationships/image" Target="../media/image13.png"/><Relationship Id="rId15" Type="http://schemas.openxmlformats.org/officeDocument/2006/relationships/image" Target="../media/image15.png"/><Relationship Id="rId10" Type="http://schemas.openxmlformats.org/officeDocument/2006/relationships/customXml" Target="../ink/ink21.xml"/><Relationship Id="rId19" Type="http://schemas.openxmlformats.org/officeDocument/2006/relationships/customXml" Target="../ink/ink25.xml"/><Relationship Id="rId4" Type="http://schemas.openxmlformats.org/officeDocument/2006/relationships/image" Target="../media/image12.png"/><Relationship Id="rId9" Type="http://schemas.openxmlformats.org/officeDocument/2006/relationships/image" Target="../media/image110.png"/><Relationship Id="rId14" Type="http://schemas.openxmlformats.org/officeDocument/2006/relationships/customXml" Target="../ink/ink23.xml"/><Relationship Id="rId22" Type="http://schemas.openxmlformats.org/officeDocument/2006/relationships/image" Target="../media/image220.png"/></Relationships>
</file>

<file path=xl/drawings/_rels/drawing17.xml.rels><?xml version="1.0" encoding="UTF-8" standalone="yes"?>
<Relationships xmlns="http://schemas.openxmlformats.org/package/2006/relationships"><Relationship Id="rId3" Type="http://schemas.openxmlformats.org/officeDocument/2006/relationships/image" Target="../media/image25.png"/><Relationship Id="rId2" Type="http://schemas.openxmlformats.org/officeDocument/2006/relationships/image" Target="../media/image24.png"/><Relationship Id="rId1" Type="http://schemas.openxmlformats.org/officeDocument/2006/relationships/image" Target="../media/image23.png"/></Relationships>
</file>

<file path=xl/drawings/_rels/drawing18.xml.rels><?xml version="1.0" encoding="UTF-8" standalone="yes"?>
<Relationships xmlns="http://schemas.openxmlformats.org/package/2006/relationships"><Relationship Id="rId3" Type="http://schemas.openxmlformats.org/officeDocument/2006/relationships/chart" Target="../charts/chart36.xml"/><Relationship Id="rId2" Type="http://schemas.openxmlformats.org/officeDocument/2006/relationships/image" Target="../media/image27.png"/><Relationship Id="rId1" Type="http://schemas.openxmlformats.org/officeDocument/2006/relationships/image" Target="../media/image26.png"/><Relationship Id="rId4" Type="http://schemas.openxmlformats.org/officeDocument/2006/relationships/chart" Target="../charts/chart37.xml"/></Relationships>
</file>

<file path=xl/drawings/_rels/drawing19.xml.rels><?xml version="1.0" encoding="UTF-8" standalone="yes"?>
<Relationships xmlns="http://schemas.openxmlformats.org/package/2006/relationships"><Relationship Id="rId8" Type="http://schemas.openxmlformats.org/officeDocument/2006/relationships/customXml" Target="../ink/ink27.xml"/><Relationship Id="rId13" Type="http://schemas.openxmlformats.org/officeDocument/2006/relationships/image" Target="../media/image140.png"/><Relationship Id="rId18" Type="http://schemas.openxmlformats.org/officeDocument/2006/relationships/image" Target="../media/image17.png"/><Relationship Id="rId3" Type="http://schemas.openxmlformats.org/officeDocument/2006/relationships/image" Target="../media/image11.png"/><Relationship Id="rId21" Type="http://schemas.openxmlformats.org/officeDocument/2006/relationships/customXml" Target="../ink/ink33.xml"/><Relationship Id="rId7" Type="http://schemas.openxmlformats.org/officeDocument/2006/relationships/image" Target="../media/image14.png"/><Relationship Id="rId12" Type="http://schemas.openxmlformats.org/officeDocument/2006/relationships/customXml" Target="../ink/ink29.xml"/><Relationship Id="rId17" Type="http://schemas.openxmlformats.org/officeDocument/2006/relationships/image" Target="../media/image20.png"/><Relationship Id="rId2" Type="http://schemas.openxmlformats.org/officeDocument/2006/relationships/image" Target="../media/image10.png"/><Relationship Id="rId16" Type="http://schemas.openxmlformats.org/officeDocument/2006/relationships/customXml" Target="../ink/ink31.xml"/><Relationship Id="rId20" Type="http://schemas.openxmlformats.org/officeDocument/2006/relationships/image" Target="../media/image19.png"/><Relationship Id="rId1" Type="http://schemas.openxmlformats.org/officeDocument/2006/relationships/image" Target="../media/image9.png"/><Relationship Id="rId6" Type="http://schemas.openxmlformats.org/officeDocument/2006/relationships/chart" Target="../charts/chart38.xml"/><Relationship Id="rId11" Type="http://schemas.openxmlformats.org/officeDocument/2006/relationships/image" Target="../media/image120.png"/><Relationship Id="rId5" Type="http://schemas.openxmlformats.org/officeDocument/2006/relationships/image" Target="../media/image13.png"/><Relationship Id="rId15" Type="http://schemas.openxmlformats.org/officeDocument/2006/relationships/image" Target="../media/image15.png"/><Relationship Id="rId10" Type="http://schemas.openxmlformats.org/officeDocument/2006/relationships/customXml" Target="../ink/ink28.xml"/><Relationship Id="rId19" Type="http://schemas.openxmlformats.org/officeDocument/2006/relationships/customXml" Target="../ink/ink32.xml"/><Relationship Id="rId4" Type="http://schemas.openxmlformats.org/officeDocument/2006/relationships/image" Target="../media/image12.png"/><Relationship Id="rId9" Type="http://schemas.openxmlformats.org/officeDocument/2006/relationships/image" Target="../media/image110.png"/><Relationship Id="rId14" Type="http://schemas.openxmlformats.org/officeDocument/2006/relationships/customXml" Target="../ink/ink30.xml"/><Relationship Id="rId22" Type="http://schemas.openxmlformats.org/officeDocument/2006/relationships/image" Target="../media/image18.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8.png"/></Relationships>
</file>

<file path=xl/drawings/_rels/drawing21.xml.rels><?xml version="1.0" encoding="UTF-8" standalone="yes"?>
<Relationships xmlns="http://schemas.openxmlformats.org/package/2006/relationships"><Relationship Id="rId8" Type="http://schemas.openxmlformats.org/officeDocument/2006/relationships/customXml" Target="../ink/ink34.xml"/><Relationship Id="rId13" Type="http://schemas.openxmlformats.org/officeDocument/2006/relationships/image" Target="../media/image140.png"/><Relationship Id="rId18" Type="http://schemas.openxmlformats.org/officeDocument/2006/relationships/image" Target="../media/image17.png"/><Relationship Id="rId3" Type="http://schemas.openxmlformats.org/officeDocument/2006/relationships/image" Target="../media/image11.png"/><Relationship Id="rId21" Type="http://schemas.openxmlformats.org/officeDocument/2006/relationships/customXml" Target="../ink/ink40.xml"/><Relationship Id="rId7" Type="http://schemas.openxmlformats.org/officeDocument/2006/relationships/image" Target="../media/image14.png"/><Relationship Id="rId12" Type="http://schemas.openxmlformats.org/officeDocument/2006/relationships/customXml" Target="../ink/ink36.xml"/><Relationship Id="rId17" Type="http://schemas.openxmlformats.org/officeDocument/2006/relationships/image" Target="../media/image20.png"/><Relationship Id="rId2" Type="http://schemas.openxmlformats.org/officeDocument/2006/relationships/image" Target="../media/image10.png"/><Relationship Id="rId16" Type="http://schemas.openxmlformats.org/officeDocument/2006/relationships/customXml" Target="../ink/ink38.xml"/><Relationship Id="rId20" Type="http://schemas.openxmlformats.org/officeDocument/2006/relationships/image" Target="../media/image19.png"/><Relationship Id="rId1" Type="http://schemas.openxmlformats.org/officeDocument/2006/relationships/image" Target="../media/image9.png"/><Relationship Id="rId6" Type="http://schemas.openxmlformats.org/officeDocument/2006/relationships/chart" Target="../charts/chart39.xml"/><Relationship Id="rId11" Type="http://schemas.openxmlformats.org/officeDocument/2006/relationships/image" Target="../media/image120.png"/><Relationship Id="rId5" Type="http://schemas.openxmlformats.org/officeDocument/2006/relationships/image" Target="../media/image13.png"/><Relationship Id="rId15" Type="http://schemas.openxmlformats.org/officeDocument/2006/relationships/image" Target="../media/image15.png"/><Relationship Id="rId10" Type="http://schemas.openxmlformats.org/officeDocument/2006/relationships/customXml" Target="../ink/ink35.xml"/><Relationship Id="rId19" Type="http://schemas.openxmlformats.org/officeDocument/2006/relationships/customXml" Target="../ink/ink39.xml"/><Relationship Id="rId4" Type="http://schemas.openxmlformats.org/officeDocument/2006/relationships/image" Target="../media/image12.png"/><Relationship Id="rId9" Type="http://schemas.openxmlformats.org/officeDocument/2006/relationships/image" Target="../media/image110.png"/><Relationship Id="rId14" Type="http://schemas.openxmlformats.org/officeDocument/2006/relationships/customXml" Target="../ink/ink37.xml"/><Relationship Id="rId22" Type="http://schemas.openxmlformats.org/officeDocument/2006/relationships/image" Target="../media/image18.png"/></Relationships>
</file>

<file path=xl/drawings/_rels/drawing22.xml.rels><?xml version="1.0" encoding="UTF-8" standalone="yes"?>
<Relationships xmlns="http://schemas.openxmlformats.org/package/2006/relationships"><Relationship Id="rId1" Type="http://schemas.openxmlformats.org/officeDocument/2006/relationships/chart" Target="../charts/chart40.xml"/></Relationships>
</file>

<file path=xl/drawings/_rels/drawing23.xml.rels><?xml version="1.0" encoding="UTF-8" standalone="yes"?>
<Relationships xmlns="http://schemas.openxmlformats.org/package/2006/relationships"><Relationship Id="rId8" Type="http://schemas.openxmlformats.org/officeDocument/2006/relationships/customXml" Target="../ink/ink41.xml"/><Relationship Id="rId13" Type="http://schemas.openxmlformats.org/officeDocument/2006/relationships/image" Target="../media/image140.png"/><Relationship Id="rId18" Type="http://schemas.openxmlformats.org/officeDocument/2006/relationships/image" Target="../media/image29.png"/><Relationship Id="rId3" Type="http://schemas.openxmlformats.org/officeDocument/2006/relationships/image" Target="../media/image11.png"/><Relationship Id="rId21" Type="http://schemas.openxmlformats.org/officeDocument/2006/relationships/customXml" Target="../ink/ink47.xml"/><Relationship Id="rId7" Type="http://schemas.openxmlformats.org/officeDocument/2006/relationships/image" Target="../media/image14.png"/><Relationship Id="rId12" Type="http://schemas.openxmlformats.org/officeDocument/2006/relationships/customXml" Target="../ink/ink43.xml"/><Relationship Id="rId17" Type="http://schemas.openxmlformats.org/officeDocument/2006/relationships/image" Target="../media/image20.png"/><Relationship Id="rId2" Type="http://schemas.openxmlformats.org/officeDocument/2006/relationships/image" Target="../media/image10.png"/><Relationship Id="rId16" Type="http://schemas.openxmlformats.org/officeDocument/2006/relationships/customXml" Target="../ink/ink45.xml"/><Relationship Id="rId20" Type="http://schemas.openxmlformats.org/officeDocument/2006/relationships/image" Target="../media/image19.png"/><Relationship Id="rId1" Type="http://schemas.openxmlformats.org/officeDocument/2006/relationships/image" Target="../media/image9.png"/><Relationship Id="rId6" Type="http://schemas.openxmlformats.org/officeDocument/2006/relationships/chart" Target="../charts/chart41.xml"/><Relationship Id="rId11" Type="http://schemas.openxmlformats.org/officeDocument/2006/relationships/image" Target="../media/image120.png"/><Relationship Id="rId5" Type="http://schemas.openxmlformats.org/officeDocument/2006/relationships/image" Target="../media/image13.png"/><Relationship Id="rId15" Type="http://schemas.openxmlformats.org/officeDocument/2006/relationships/image" Target="../media/image15.png"/><Relationship Id="rId10" Type="http://schemas.openxmlformats.org/officeDocument/2006/relationships/customXml" Target="../ink/ink42.xml"/><Relationship Id="rId19" Type="http://schemas.openxmlformats.org/officeDocument/2006/relationships/customXml" Target="../ink/ink46.xml"/><Relationship Id="rId4" Type="http://schemas.openxmlformats.org/officeDocument/2006/relationships/image" Target="../media/image12.png"/><Relationship Id="rId9" Type="http://schemas.openxmlformats.org/officeDocument/2006/relationships/image" Target="../media/image110.png"/><Relationship Id="rId14" Type="http://schemas.openxmlformats.org/officeDocument/2006/relationships/customXml" Target="../ink/ink44.xml"/><Relationship Id="rId22" Type="http://schemas.openxmlformats.org/officeDocument/2006/relationships/image" Target="../media/image18.png"/></Relationships>
</file>

<file path=xl/drawings/_rels/drawing24.xml.rels><?xml version="1.0" encoding="UTF-8" standalone="yes"?>
<Relationships xmlns="http://schemas.openxmlformats.org/package/2006/relationships"><Relationship Id="rId2" Type="http://schemas.openxmlformats.org/officeDocument/2006/relationships/chart" Target="../charts/chart43.xml"/><Relationship Id="rId1" Type="http://schemas.openxmlformats.org/officeDocument/2006/relationships/chart" Target="../charts/chart42.xml"/></Relationships>
</file>

<file path=xl/drawings/_rels/drawing25.xml.rels><?xml version="1.0" encoding="UTF-8" standalone="yes"?>
<Relationships xmlns="http://schemas.openxmlformats.org/package/2006/relationships"><Relationship Id="rId8" Type="http://schemas.openxmlformats.org/officeDocument/2006/relationships/customXml" Target="../ink/ink48.xml"/><Relationship Id="rId13" Type="http://schemas.openxmlformats.org/officeDocument/2006/relationships/image" Target="../media/image140.png"/><Relationship Id="rId18" Type="http://schemas.openxmlformats.org/officeDocument/2006/relationships/image" Target="../media/image29.png"/><Relationship Id="rId3" Type="http://schemas.openxmlformats.org/officeDocument/2006/relationships/image" Target="../media/image11.png"/><Relationship Id="rId21" Type="http://schemas.openxmlformats.org/officeDocument/2006/relationships/customXml" Target="../ink/ink54.xml"/><Relationship Id="rId7" Type="http://schemas.openxmlformats.org/officeDocument/2006/relationships/image" Target="../media/image14.png"/><Relationship Id="rId12" Type="http://schemas.openxmlformats.org/officeDocument/2006/relationships/customXml" Target="../ink/ink50.xml"/><Relationship Id="rId17" Type="http://schemas.openxmlformats.org/officeDocument/2006/relationships/image" Target="../media/image20.png"/><Relationship Id="rId2" Type="http://schemas.openxmlformats.org/officeDocument/2006/relationships/image" Target="../media/image10.png"/><Relationship Id="rId16" Type="http://schemas.openxmlformats.org/officeDocument/2006/relationships/customXml" Target="../ink/ink52.xml"/><Relationship Id="rId20" Type="http://schemas.openxmlformats.org/officeDocument/2006/relationships/image" Target="../media/image19.png"/><Relationship Id="rId1" Type="http://schemas.openxmlformats.org/officeDocument/2006/relationships/image" Target="../media/image9.png"/><Relationship Id="rId6" Type="http://schemas.openxmlformats.org/officeDocument/2006/relationships/chart" Target="../charts/chart44.xml"/><Relationship Id="rId11" Type="http://schemas.openxmlformats.org/officeDocument/2006/relationships/image" Target="../media/image120.png"/><Relationship Id="rId5" Type="http://schemas.openxmlformats.org/officeDocument/2006/relationships/image" Target="../media/image13.png"/><Relationship Id="rId15" Type="http://schemas.openxmlformats.org/officeDocument/2006/relationships/image" Target="../media/image15.png"/><Relationship Id="rId10" Type="http://schemas.openxmlformats.org/officeDocument/2006/relationships/customXml" Target="../ink/ink49.xml"/><Relationship Id="rId19" Type="http://schemas.openxmlformats.org/officeDocument/2006/relationships/customXml" Target="../ink/ink53.xml"/><Relationship Id="rId4" Type="http://schemas.openxmlformats.org/officeDocument/2006/relationships/image" Target="../media/image12.png"/><Relationship Id="rId9" Type="http://schemas.openxmlformats.org/officeDocument/2006/relationships/image" Target="../media/image110.png"/><Relationship Id="rId14" Type="http://schemas.openxmlformats.org/officeDocument/2006/relationships/customXml" Target="../ink/ink51.xml"/><Relationship Id="rId22" Type="http://schemas.openxmlformats.org/officeDocument/2006/relationships/image" Target="../media/image18.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0.png"/><Relationship Id="rId1" Type="http://schemas.openxmlformats.org/officeDocument/2006/relationships/chart" Target="../charts/chart45.xml"/></Relationships>
</file>

<file path=xl/drawings/_rels/drawing27.xml.rels><?xml version="1.0" encoding="UTF-8" standalone="yes"?>
<Relationships xmlns="http://schemas.openxmlformats.org/package/2006/relationships"><Relationship Id="rId3" Type="http://schemas.openxmlformats.org/officeDocument/2006/relationships/image" Target="../media/image32.png"/><Relationship Id="rId2" Type="http://schemas.openxmlformats.org/officeDocument/2006/relationships/chart" Target="../charts/chart46.xml"/><Relationship Id="rId1" Type="http://schemas.openxmlformats.org/officeDocument/2006/relationships/image" Target="../media/image31.png"/></Relationships>
</file>

<file path=xl/drawings/_rels/drawing28.xml.rels><?xml version="1.0" encoding="UTF-8" standalone="yes"?>
<Relationships xmlns="http://schemas.openxmlformats.org/package/2006/relationships"><Relationship Id="rId8" Type="http://schemas.openxmlformats.org/officeDocument/2006/relationships/customXml" Target="../ink/ink55.xml"/><Relationship Id="rId13" Type="http://schemas.openxmlformats.org/officeDocument/2006/relationships/image" Target="../media/image140.png"/><Relationship Id="rId18" Type="http://schemas.openxmlformats.org/officeDocument/2006/relationships/image" Target="../media/image29.png"/><Relationship Id="rId3" Type="http://schemas.openxmlformats.org/officeDocument/2006/relationships/image" Target="../media/image11.png"/><Relationship Id="rId21" Type="http://schemas.openxmlformats.org/officeDocument/2006/relationships/customXml" Target="../ink/ink61.xml"/><Relationship Id="rId7" Type="http://schemas.openxmlformats.org/officeDocument/2006/relationships/image" Target="../media/image14.png"/><Relationship Id="rId12" Type="http://schemas.openxmlformats.org/officeDocument/2006/relationships/customXml" Target="../ink/ink57.xml"/><Relationship Id="rId17" Type="http://schemas.openxmlformats.org/officeDocument/2006/relationships/image" Target="../media/image20.png"/><Relationship Id="rId2" Type="http://schemas.openxmlformats.org/officeDocument/2006/relationships/image" Target="../media/image10.png"/><Relationship Id="rId16" Type="http://schemas.openxmlformats.org/officeDocument/2006/relationships/customXml" Target="../ink/ink59.xml"/><Relationship Id="rId20" Type="http://schemas.openxmlformats.org/officeDocument/2006/relationships/image" Target="../media/image19.png"/><Relationship Id="rId1" Type="http://schemas.openxmlformats.org/officeDocument/2006/relationships/image" Target="../media/image9.png"/><Relationship Id="rId6" Type="http://schemas.openxmlformats.org/officeDocument/2006/relationships/chart" Target="../charts/chart47.xml"/><Relationship Id="rId11" Type="http://schemas.openxmlformats.org/officeDocument/2006/relationships/image" Target="../media/image120.png"/><Relationship Id="rId5" Type="http://schemas.openxmlformats.org/officeDocument/2006/relationships/image" Target="../media/image13.png"/><Relationship Id="rId15" Type="http://schemas.openxmlformats.org/officeDocument/2006/relationships/image" Target="../media/image15.png"/><Relationship Id="rId23" Type="http://schemas.openxmlformats.org/officeDocument/2006/relationships/image" Target="../media/image33.png"/><Relationship Id="rId10" Type="http://schemas.openxmlformats.org/officeDocument/2006/relationships/customXml" Target="../ink/ink56.xml"/><Relationship Id="rId19" Type="http://schemas.openxmlformats.org/officeDocument/2006/relationships/customXml" Target="../ink/ink60.xml"/><Relationship Id="rId4" Type="http://schemas.openxmlformats.org/officeDocument/2006/relationships/image" Target="../media/image12.png"/><Relationship Id="rId9" Type="http://schemas.openxmlformats.org/officeDocument/2006/relationships/image" Target="../media/image110.png"/><Relationship Id="rId14" Type="http://schemas.openxmlformats.org/officeDocument/2006/relationships/customXml" Target="../ink/ink58.xml"/><Relationship Id="rId22" Type="http://schemas.openxmlformats.org/officeDocument/2006/relationships/image" Target="../media/image18.png"/></Relationships>
</file>

<file path=xl/drawings/_rels/drawing29.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chart" Target="../charts/chart48.xml"/></Relationships>
</file>

<file path=xl/drawings/_rels/drawing30.xml.rels><?xml version="1.0" encoding="UTF-8" standalone="yes"?>
<Relationships xmlns="http://schemas.openxmlformats.org/package/2006/relationships"><Relationship Id="rId8" Type="http://schemas.openxmlformats.org/officeDocument/2006/relationships/customXml" Target="../ink/ink62.xml"/><Relationship Id="rId13" Type="http://schemas.openxmlformats.org/officeDocument/2006/relationships/image" Target="../media/image140.png"/><Relationship Id="rId18" Type="http://schemas.openxmlformats.org/officeDocument/2006/relationships/image" Target="../media/image29.png"/><Relationship Id="rId3" Type="http://schemas.openxmlformats.org/officeDocument/2006/relationships/image" Target="../media/image11.png"/><Relationship Id="rId21" Type="http://schemas.openxmlformats.org/officeDocument/2006/relationships/customXml" Target="../ink/ink68.xml"/><Relationship Id="rId7" Type="http://schemas.openxmlformats.org/officeDocument/2006/relationships/image" Target="../media/image14.png"/><Relationship Id="rId12" Type="http://schemas.openxmlformats.org/officeDocument/2006/relationships/customXml" Target="../ink/ink64.xml"/><Relationship Id="rId17" Type="http://schemas.openxmlformats.org/officeDocument/2006/relationships/image" Target="../media/image20.png"/><Relationship Id="rId2" Type="http://schemas.openxmlformats.org/officeDocument/2006/relationships/image" Target="../media/image10.png"/><Relationship Id="rId16" Type="http://schemas.openxmlformats.org/officeDocument/2006/relationships/customXml" Target="../ink/ink66.xml"/><Relationship Id="rId20" Type="http://schemas.openxmlformats.org/officeDocument/2006/relationships/image" Target="../media/image19.png"/><Relationship Id="rId1" Type="http://schemas.openxmlformats.org/officeDocument/2006/relationships/image" Target="../media/image9.png"/><Relationship Id="rId6" Type="http://schemas.openxmlformats.org/officeDocument/2006/relationships/chart" Target="../charts/chart49.xml"/><Relationship Id="rId11" Type="http://schemas.openxmlformats.org/officeDocument/2006/relationships/image" Target="../media/image120.png"/><Relationship Id="rId24" Type="http://schemas.openxmlformats.org/officeDocument/2006/relationships/image" Target="../media/image35.png"/><Relationship Id="rId5" Type="http://schemas.openxmlformats.org/officeDocument/2006/relationships/image" Target="../media/image13.png"/><Relationship Id="rId15" Type="http://schemas.openxmlformats.org/officeDocument/2006/relationships/image" Target="../media/image15.png"/><Relationship Id="rId23" Type="http://schemas.openxmlformats.org/officeDocument/2006/relationships/image" Target="../media/image34.png"/><Relationship Id="rId10" Type="http://schemas.openxmlformats.org/officeDocument/2006/relationships/customXml" Target="../ink/ink63.xml"/><Relationship Id="rId19" Type="http://schemas.openxmlformats.org/officeDocument/2006/relationships/customXml" Target="../ink/ink67.xml"/><Relationship Id="rId4" Type="http://schemas.openxmlformats.org/officeDocument/2006/relationships/image" Target="../media/image12.png"/><Relationship Id="rId9" Type="http://schemas.openxmlformats.org/officeDocument/2006/relationships/image" Target="../media/image110.png"/><Relationship Id="rId14" Type="http://schemas.openxmlformats.org/officeDocument/2006/relationships/customXml" Target="../ink/ink65.xml"/><Relationship Id="rId22" Type="http://schemas.openxmlformats.org/officeDocument/2006/relationships/image" Target="../media/image18.png"/></Relationships>
</file>

<file path=xl/drawings/drawing1.xml><?xml version="1.0" encoding="utf-8"?>
<xdr:wsDr xmlns:xdr="http://schemas.openxmlformats.org/drawingml/2006/spreadsheetDrawing" xmlns:a="http://schemas.openxmlformats.org/drawingml/2006/main">
  <xdr:twoCellAnchor>
    <xdr:from>
      <xdr:col>1</xdr:col>
      <xdr:colOff>96320</xdr:colOff>
      <xdr:row>13</xdr:row>
      <xdr:rowOff>96320</xdr:rowOff>
    </xdr:from>
    <xdr:to>
      <xdr:col>6</xdr:col>
      <xdr:colOff>42809</xdr:colOff>
      <xdr:row>16</xdr:row>
      <xdr:rowOff>128427</xdr:rowOff>
    </xdr:to>
    <xdr:sp macro="" textlink="">
      <xdr:nvSpPr>
        <xdr:cNvPr id="2" name="TextBox 1">
          <a:extLst>
            <a:ext uri="{FF2B5EF4-FFF2-40B4-BE49-F238E27FC236}">
              <a16:creationId xmlns:a16="http://schemas.microsoft.com/office/drawing/2014/main" id="{1C39AAB4-7E8A-8518-10F3-3DFE2CB8CAD9}"/>
            </a:ext>
          </a:extLst>
        </xdr:cNvPr>
        <xdr:cNvSpPr txBox="1"/>
      </xdr:nvSpPr>
      <xdr:spPr>
        <a:xfrm>
          <a:off x="749157" y="2600646"/>
          <a:ext cx="2996630" cy="61002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Transpose</a:t>
          </a:r>
          <a:r>
            <a:rPr lang="en-US" sz="1100" baseline="0"/>
            <a:t> from this table</a:t>
          </a:r>
        </a:p>
        <a:p>
          <a:r>
            <a:rPr lang="en-US" sz="1100" baseline="0"/>
            <a:t>to this table for step one. (Copy table, right click, under paste options select transpose)</a:t>
          </a:r>
        </a:p>
      </xdr:txBody>
    </xdr:sp>
    <xdr:clientData/>
  </xdr:twoCellAnchor>
  <xdr:twoCellAnchor>
    <xdr:from>
      <xdr:col>3</xdr:col>
      <xdr:colOff>513707</xdr:colOff>
      <xdr:row>13</xdr:row>
      <xdr:rowOff>64213</xdr:rowOff>
    </xdr:from>
    <xdr:to>
      <xdr:col>4</xdr:col>
      <xdr:colOff>64214</xdr:colOff>
      <xdr:row>14</xdr:row>
      <xdr:rowOff>64214</xdr:rowOff>
    </xdr:to>
    <xdr:cxnSp macro="">
      <xdr:nvCxnSpPr>
        <xdr:cNvPr id="4" name="Straight Arrow Connector 3">
          <a:extLst>
            <a:ext uri="{FF2B5EF4-FFF2-40B4-BE49-F238E27FC236}">
              <a16:creationId xmlns:a16="http://schemas.microsoft.com/office/drawing/2014/main" id="{58953021-FB13-B228-C1D8-C9677707AD0B}"/>
            </a:ext>
          </a:extLst>
        </xdr:cNvPr>
        <xdr:cNvCxnSpPr/>
      </xdr:nvCxnSpPr>
      <xdr:spPr>
        <a:xfrm flipV="1">
          <a:off x="2386600" y="2568539"/>
          <a:ext cx="160535" cy="19264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545816</xdr:colOff>
      <xdr:row>15</xdr:row>
      <xdr:rowOff>171236</xdr:rowOff>
    </xdr:from>
    <xdr:to>
      <xdr:col>5</xdr:col>
      <xdr:colOff>149833</xdr:colOff>
      <xdr:row>17</xdr:row>
      <xdr:rowOff>32106</xdr:rowOff>
    </xdr:to>
    <xdr:cxnSp macro="">
      <xdr:nvCxnSpPr>
        <xdr:cNvPr id="6" name="Straight Arrow Connector 5">
          <a:extLst>
            <a:ext uri="{FF2B5EF4-FFF2-40B4-BE49-F238E27FC236}">
              <a16:creationId xmlns:a16="http://schemas.microsoft.com/office/drawing/2014/main" id="{8F7E7BCF-37CC-3DD4-C657-FF6442BA3995}"/>
            </a:ext>
          </a:extLst>
        </xdr:cNvPr>
        <xdr:cNvCxnSpPr/>
      </xdr:nvCxnSpPr>
      <xdr:spPr>
        <a:xfrm>
          <a:off x="3028737" y="3060843"/>
          <a:ext cx="214045" cy="24615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466725</xdr:colOff>
      <xdr:row>17</xdr:row>
      <xdr:rowOff>57149</xdr:rowOff>
    </xdr:from>
    <xdr:to>
      <xdr:col>9</xdr:col>
      <xdr:colOff>590550</xdr:colOff>
      <xdr:row>28</xdr:row>
      <xdr:rowOff>104775</xdr:rowOff>
    </xdr:to>
    <xdr:sp macro="" textlink="">
      <xdr:nvSpPr>
        <xdr:cNvPr id="2" name="TextBox 1">
          <a:extLst>
            <a:ext uri="{FF2B5EF4-FFF2-40B4-BE49-F238E27FC236}">
              <a16:creationId xmlns:a16="http://schemas.microsoft.com/office/drawing/2014/main" id="{DAA7A359-9E66-6E04-EAE9-C438A4C8360D}"/>
            </a:ext>
          </a:extLst>
        </xdr:cNvPr>
        <xdr:cNvSpPr txBox="1"/>
      </xdr:nvSpPr>
      <xdr:spPr>
        <a:xfrm>
          <a:off x="2905125" y="3295649"/>
          <a:ext cx="3171825" cy="21431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Paste</a:t>
          </a:r>
          <a:r>
            <a:rPr lang="en-US" sz="1100" baseline="0"/>
            <a:t> the transposed table here. Make three columns labeled </a:t>
          </a:r>
          <a:r>
            <a:rPr lang="en-US" sz="1100" b="1" baseline="0">
              <a:solidFill>
                <a:schemeClr val="tx1"/>
              </a:solidFill>
            </a:rPr>
            <a:t>Year, Month, Passengers (thousands). </a:t>
          </a:r>
          <a:r>
            <a:rPr lang="en-US" sz="1100"/>
            <a:t>Ignore the month column for now, but </a:t>
          </a:r>
          <a:r>
            <a:rPr lang="en-US" sz="1100">
              <a:solidFill>
                <a:srgbClr val="00B050"/>
              </a:solidFill>
            </a:rPr>
            <a:t>select</a:t>
          </a:r>
          <a:r>
            <a:rPr lang="en-US" sz="1100" baseline="0">
              <a:solidFill>
                <a:srgbClr val="00B050"/>
              </a:solidFill>
            </a:rPr>
            <a:t> the first column values for the first year, </a:t>
          </a:r>
          <a:r>
            <a:rPr lang="en-US" sz="1100" baseline="0"/>
            <a:t>drag it over to the passenger column, and drag the </a:t>
          </a:r>
          <a:r>
            <a:rPr lang="en-US" sz="1100" baseline="0">
              <a:solidFill>
                <a:srgbClr val="FFC000"/>
              </a:solidFill>
            </a:rPr>
            <a:t>year at the top </a:t>
          </a:r>
          <a:r>
            <a:rPr lang="en-US" sz="1100" baseline="0"/>
            <a:t>next to it.  Repeat it for each column and </a:t>
          </a:r>
          <a:r>
            <a:rPr lang="en-US" sz="1100" baseline="0">
              <a:solidFill>
                <a:srgbClr val="7030A0"/>
              </a:solidFill>
            </a:rPr>
            <a:t>year</a:t>
          </a:r>
          <a:r>
            <a:rPr lang="en-US" sz="1100" baseline="0"/>
            <a:t>. Then flash fill each year down. (</a:t>
          </a:r>
          <a:r>
            <a:rPr lang="en-US" sz="1100" baseline="0">
              <a:solidFill>
                <a:schemeClr val="dk1"/>
              </a:solidFill>
              <a:effectLst/>
              <a:latin typeface="+mn-lt"/>
              <a:ea typeface="+mn-ea"/>
              <a:cs typeface="+mn-cs"/>
            </a:rPr>
            <a:t>double click plus sign on bottom right corner of the cell). </a:t>
          </a:r>
          <a:r>
            <a:rPr lang="en-US" sz="1100" baseline="0"/>
            <a:t>Then for the Month column just type "Jan" without quotation marks and you can flash fill it down. </a:t>
          </a:r>
          <a:endParaRPr lang="en-US" sz="1100"/>
        </a:p>
      </xdr:txBody>
    </xdr:sp>
    <xdr:clientData/>
  </xdr:twoCellAnchor>
  <xdr:twoCellAnchor>
    <xdr:from>
      <xdr:col>4</xdr:col>
      <xdr:colOff>113971</xdr:colOff>
      <xdr:row>15</xdr:row>
      <xdr:rowOff>114299</xdr:rowOff>
    </xdr:from>
    <xdr:to>
      <xdr:col>7</xdr:col>
      <xdr:colOff>388291</xdr:colOff>
      <xdr:row>20</xdr:row>
      <xdr:rowOff>167639</xdr:rowOff>
    </xdr:to>
    <xdr:sp macro="" textlink="">
      <xdr:nvSpPr>
        <xdr:cNvPr id="18" name="Freeform: Shape 17">
          <a:extLst>
            <a:ext uri="{FF2B5EF4-FFF2-40B4-BE49-F238E27FC236}">
              <a16:creationId xmlns:a16="http://schemas.microsoft.com/office/drawing/2014/main" id="{10CB383F-152E-64D4-CC8C-9D733CA17ADF}"/>
            </a:ext>
          </a:extLst>
        </xdr:cNvPr>
        <xdr:cNvSpPr/>
      </xdr:nvSpPr>
      <xdr:spPr>
        <a:xfrm>
          <a:off x="2552371" y="2971799"/>
          <a:ext cx="2103120" cy="1005840"/>
        </a:xfrm>
        <a:custGeom>
          <a:avLst/>
          <a:gdLst>
            <a:gd name="connsiteX0" fmla="*/ 267028 w 2067253"/>
            <a:gd name="connsiteY0" fmla="*/ 1019175 h 1019175"/>
            <a:gd name="connsiteX1" fmla="*/ 328 w 2067253"/>
            <a:gd name="connsiteY1" fmla="*/ 638175 h 1019175"/>
            <a:gd name="connsiteX2" fmla="*/ 314653 w 2067253"/>
            <a:gd name="connsiteY2" fmla="*/ 161925 h 1019175"/>
            <a:gd name="connsiteX3" fmla="*/ 1057603 w 2067253"/>
            <a:gd name="connsiteY3" fmla="*/ 238125 h 1019175"/>
            <a:gd name="connsiteX4" fmla="*/ 1895803 w 2067253"/>
            <a:gd name="connsiteY4" fmla="*/ 142875 h 1019175"/>
            <a:gd name="connsiteX5" fmla="*/ 2067253 w 2067253"/>
            <a:gd name="connsiteY5" fmla="*/ 0 h 101917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2067253" h="1019175">
              <a:moveTo>
                <a:pt x="267028" y="1019175"/>
              </a:moveTo>
              <a:cubicBezTo>
                <a:pt x="129709" y="900112"/>
                <a:pt x="-7609" y="781050"/>
                <a:pt x="328" y="638175"/>
              </a:cubicBezTo>
              <a:cubicBezTo>
                <a:pt x="8265" y="495300"/>
                <a:pt x="138441" y="228600"/>
                <a:pt x="314653" y="161925"/>
              </a:cubicBezTo>
              <a:cubicBezTo>
                <a:pt x="490865" y="95250"/>
                <a:pt x="794078" y="241300"/>
                <a:pt x="1057603" y="238125"/>
              </a:cubicBezTo>
              <a:cubicBezTo>
                <a:pt x="1321128" y="234950"/>
                <a:pt x="1727528" y="182562"/>
                <a:pt x="1895803" y="142875"/>
              </a:cubicBezTo>
              <a:cubicBezTo>
                <a:pt x="2064078" y="103188"/>
                <a:pt x="2065665" y="51594"/>
                <a:pt x="2067253" y="0"/>
              </a:cubicBezTo>
            </a:path>
          </a:pathLst>
        </a:custGeom>
        <a:noFill/>
        <a:ln w="38100">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7</xdr:col>
      <xdr:colOff>276225</xdr:colOff>
      <xdr:row>15</xdr:row>
      <xdr:rowOff>47625</xdr:rowOff>
    </xdr:from>
    <xdr:to>
      <xdr:col>7</xdr:col>
      <xdr:colOff>504825</xdr:colOff>
      <xdr:row>15</xdr:row>
      <xdr:rowOff>161925</xdr:rowOff>
    </xdr:to>
    <xdr:sp macro="" textlink="">
      <xdr:nvSpPr>
        <xdr:cNvPr id="19" name="Isosceles Triangle 18">
          <a:extLst>
            <a:ext uri="{FF2B5EF4-FFF2-40B4-BE49-F238E27FC236}">
              <a16:creationId xmlns:a16="http://schemas.microsoft.com/office/drawing/2014/main" id="{202E1AF8-1A84-C09C-AB43-5AA62E07E093}"/>
            </a:ext>
          </a:extLst>
        </xdr:cNvPr>
        <xdr:cNvSpPr/>
      </xdr:nvSpPr>
      <xdr:spPr>
        <a:xfrm>
          <a:off x="4543425" y="2905125"/>
          <a:ext cx="228600" cy="114300"/>
        </a:xfrm>
        <a:prstGeom prst="triangle">
          <a:avLst/>
        </a:prstGeom>
        <a:solidFill>
          <a:schemeClr val="accent6">
            <a:lumMod val="60000"/>
            <a:lumOff val="40000"/>
          </a:schemeClr>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438791</xdr:colOff>
      <xdr:row>12</xdr:row>
      <xdr:rowOff>192639</xdr:rowOff>
    </xdr:from>
    <xdr:to>
      <xdr:col>12</xdr:col>
      <xdr:colOff>288960</xdr:colOff>
      <xdr:row>34</xdr:row>
      <xdr:rowOff>160533</xdr:rowOff>
    </xdr:to>
    <xdr:sp macro="" textlink="">
      <xdr:nvSpPr>
        <xdr:cNvPr id="3" name="TextBox 2">
          <a:extLst>
            <a:ext uri="{FF2B5EF4-FFF2-40B4-BE49-F238E27FC236}">
              <a16:creationId xmlns:a16="http://schemas.microsoft.com/office/drawing/2014/main" id="{020DB51F-9C1C-36AF-7552-1B3469649625}"/>
            </a:ext>
          </a:extLst>
        </xdr:cNvPr>
        <xdr:cNvSpPr txBox="1"/>
      </xdr:nvSpPr>
      <xdr:spPr>
        <a:xfrm>
          <a:off x="1701656" y="2504324"/>
          <a:ext cx="5950450" cy="420598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WIth</a:t>
          </a:r>
          <a:r>
            <a:rPr lang="en-US" sz="1200" baseline="0"/>
            <a:t> the first table (not the transposed one). Use the formulas in the cells I have here in the highlighted green cells. (Look at them by double clicking it). Make sure you use them exactly under the last cell in the first and second column respectively. (row 14 column A and B). Then drag down until you reach the last year and the last cell from that year. Be aware that it starts back from the first year after it pastes the last cell. So maybe multiply the number of years time 12 and add that to the row number to see where you should stop dragging it at. (12 years times 12 months=144 plus row 14 = 158. Minus one because I guess the first row doesnt count but thats the correct length, row 157. If you flash fill it down it will end at one after by repeating the first value (112)</a:t>
          </a:r>
        </a:p>
        <a:p>
          <a:endParaRPr lang="en-US" sz="1200" baseline="0"/>
        </a:p>
        <a:p>
          <a:endParaRPr lang="en-US" sz="1200" baseline="0"/>
        </a:p>
        <a:p>
          <a:r>
            <a:rPr lang="en-US" sz="1200" baseline="0"/>
            <a:t>Next you can copy these two columns and paste just the values (since you dont want to referencet the cells in the table with the formulas anymore). You can then just make the Month column by typing in the column header "Month", and typing "Jan" under that, and flash filling it down. </a:t>
          </a:r>
          <a:r>
            <a:rPr lang="en-US" sz="1200" baseline="0">
              <a:solidFill>
                <a:schemeClr val="dk1"/>
              </a:solidFill>
              <a:effectLst/>
              <a:latin typeface="+mn-lt"/>
              <a:ea typeface="+mn-ea"/>
              <a:cs typeface="+mn-cs"/>
            </a:rPr>
            <a:t>double click plus sign on bottom right corner of the cell).</a:t>
          </a:r>
          <a:endParaRPr lang="en-US" sz="1200"/>
        </a:p>
      </xdr:txBody>
    </xdr:sp>
    <xdr:clientData/>
  </xdr:twoCellAnchor>
  <xdr:twoCellAnchor editAs="oneCell">
    <xdr:from>
      <xdr:col>8</xdr:col>
      <xdr:colOff>306555</xdr:colOff>
      <xdr:row>28</xdr:row>
      <xdr:rowOff>177565</xdr:rowOff>
    </xdr:from>
    <xdr:to>
      <xdr:col>12</xdr:col>
      <xdr:colOff>336297</xdr:colOff>
      <xdr:row>30</xdr:row>
      <xdr:rowOff>180708</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
          <xdr14:nvContentPartPr>
            <xdr14:cNvPr id="2" name="Ink 1">
              <a:extLst>
                <a:ext uri="{FF2B5EF4-FFF2-40B4-BE49-F238E27FC236}">
                  <a16:creationId xmlns:a16="http://schemas.microsoft.com/office/drawing/2014/main" id="{B0B23716-7B92-FFB6-4E61-8D08EDC5E82D}"/>
                </a:ext>
              </a:extLst>
            </xdr14:cNvPr>
            <xdr14:cNvContentPartPr/>
          </xdr14:nvContentPartPr>
          <xdr14:nvPr macro=""/>
          <xdr14:xfrm>
            <a:off x="5246640" y="5601972"/>
            <a:ext cx="2483640" cy="390600"/>
          </xdr14:xfrm>
        </xdr:contentPart>
      </mc:Choice>
      <mc:Fallback xmlns="">
        <xdr:pic>
          <xdr:nvPicPr>
            <xdr:cNvPr id="2" name="Ink 1">
              <a:extLst>
                <a:ext uri="{FF2B5EF4-FFF2-40B4-BE49-F238E27FC236}">
                  <a16:creationId xmlns:a16="http://schemas.microsoft.com/office/drawing/2014/main" id="{B0B23716-7B92-FFB6-4E61-8D08EDC5E82D}"/>
                </a:ext>
              </a:extLst>
            </xdr:cNvPr>
            <xdr:cNvPicPr/>
          </xdr:nvPicPr>
          <xdr:blipFill>
            <a:blip xmlns:r="http://schemas.openxmlformats.org/officeDocument/2006/relationships" r:embed="rId2"/>
            <a:stretch>
              <a:fillRect/>
            </a:stretch>
          </xdr:blipFill>
          <xdr:spPr>
            <a:xfrm>
              <a:off x="5229000" y="5583972"/>
              <a:ext cx="2519280" cy="426240"/>
            </a:xfrm>
            <a:prstGeom prst="rect">
              <a:avLst/>
            </a:prstGeom>
          </xdr:spPr>
        </xdr:pic>
      </mc:Fallback>
    </mc:AlternateContent>
    <xdr:clientData/>
  </xdr:twoCellAnchor>
  <xdr:twoCellAnchor editAs="oneCell">
    <xdr:from>
      <xdr:col>12</xdr:col>
      <xdr:colOff>307137</xdr:colOff>
      <xdr:row>29</xdr:row>
      <xdr:rowOff>181116</xdr:rowOff>
    </xdr:from>
    <xdr:to>
      <xdr:col>12</xdr:col>
      <xdr:colOff>547617</xdr:colOff>
      <xdr:row>31</xdr:row>
      <xdr:rowOff>39179</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
          <xdr14:nvContentPartPr>
            <xdr14:cNvPr id="4" name="Ink 3">
              <a:extLst>
                <a:ext uri="{FF2B5EF4-FFF2-40B4-BE49-F238E27FC236}">
                  <a16:creationId xmlns:a16="http://schemas.microsoft.com/office/drawing/2014/main" id="{48789BD3-A578-A588-D595-90E050AABB6B}"/>
                </a:ext>
              </a:extLst>
            </xdr14:cNvPr>
            <xdr14:cNvContentPartPr/>
          </xdr14:nvContentPartPr>
          <xdr14:nvPr macro=""/>
          <xdr14:xfrm>
            <a:off x="7701120" y="5799252"/>
            <a:ext cx="240480" cy="245520"/>
          </xdr14:xfrm>
        </xdr:contentPart>
      </mc:Choice>
      <mc:Fallback xmlns="">
        <xdr:pic>
          <xdr:nvPicPr>
            <xdr:cNvPr id="4" name="Ink 3">
              <a:extLst>
                <a:ext uri="{FF2B5EF4-FFF2-40B4-BE49-F238E27FC236}">
                  <a16:creationId xmlns:a16="http://schemas.microsoft.com/office/drawing/2014/main" id="{48789BD3-A578-A588-D595-90E050AABB6B}"/>
                </a:ext>
              </a:extLst>
            </xdr:cNvPr>
            <xdr:cNvPicPr/>
          </xdr:nvPicPr>
          <xdr:blipFill>
            <a:blip xmlns:r="http://schemas.openxmlformats.org/officeDocument/2006/relationships" r:embed="rId4"/>
            <a:stretch>
              <a:fillRect/>
            </a:stretch>
          </xdr:blipFill>
          <xdr:spPr>
            <a:xfrm>
              <a:off x="7683480" y="5781252"/>
              <a:ext cx="276120" cy="281160"/>
            </a:xfrm>
            <a:prstGeom prst="rect">
              <a:avLst/>
            </a:prstGeom>
          </xdr:spPr>
        </xdr:pic>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381000</xdr:colOff>
      <xdr:row>3</xdr:row>
      <xdr:rowOff>90487</xdr:rowOff>
    </xdr:from>
    <xdr:to>
      <xdr:col>11</xdr:col>
      <xdr:colOff>590550</xdr:colOff>
      <xdr:row>17</xdr:row>
      <xdr:rowOff>166687</xdr:rowOff>
    </xdr:to>
    <xdr:graphicFrame macro="">
      <xdr:nvGraphicFramePr>
        <xdr:cNvPr id="4" name="Chart 3">
          <a:extLst>
            <a:ext uri="{FF2B5EF4-FFF2-40B4-BE49-F238E27FC236}">
              <a16:creationId xmlns:a16="http://schemas.microsoft.com/office/drawing/2014/main" id="{7999F33B-810E-BB3A-5395-51F5A4B856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14</xdr:col>
      <xdr:colOff>400050</xdr:colOff>
      <xdr:row>4</xdr:row>
      <xdr:rowOff>114301</xdr:rowOff>
    </xdr:from>
    <xdr:to>
      <xdr:col>17</xdr:col>
      <xdr:colOff>523875</xdr:colOff>
      <xdr:row>11</xdr:row>
      <xdr:rowOff>76200</xdr:rowOff>
    </xdr:to>
    <xdr:sp macro="" textlink="">
      <xdr:nvSpPr>
        <xdr:cNvPr id="2" name="TextBox 1">
          <a:extLst>
            <a:ext uri="{FF2B5EF4-FFF2-40B4-BE49-F238E27FC236}">
              <a16:creationId xmlns:a16="http://schemas.microsoft.com/office/drawing/2014/main" id="{50531DCD-902A-12E4-A4EF-936C4D9D7A43}"/>
            </a:ext>
          </a:extLst>
        </xdr:cNvPr>
        <xdr:cNvSpPr txBox="1"/>
      </xdr:nvSpPr>
      <xdr:spPr>
        <a:xfrm>
          <a:off x="7810500" y="876301"/>
          <a:ext cx="1952625" cy="12953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Make</a:t>
          </a:r>
          <a:r>
            <a:rPr lang="en-US" sz="1100" baseline="0"/>
            <a:t> a pivot table using the "long" data set to allow you to also have the Grand Totals for the rows. (Select it, insert, pivot table). </a:t>
          </a:r>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18</xdr:col>
      <xdr:colOff>23044</xdr:colOff>
      <xdr:row>7</xdr:row>
      <xdr:rowOff>92178</xdr:rowOff>
    </xdr:from>
    <xdr:to>
      <xdr:col>28</xdr:col>
      <xdr:colOff>405388</xdr:colOff>
      <xdr:row>28</xdr:row>
      <xdr:rowOff>1164</xdr:rowOff>
    </xdr:to>
    <xdr:graphicFrame macro="">
      <xdr:nvGraphicFramePr>
        <xdr:cNvPr id="2" name="Chart 1">
          <a:extLst>
            <a:ext uri="{FF2B5EF4-FFF2-40B4-BE49-F238E27FC236}">
              <a16:creationId xmlns:a16="http://schemas.microsoft.com/office/drawing/2014/main" id="{1FA283AF-FE0C-9DDE-914F-79DB1264D2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49417</xdr:colOff>
      <xdr:row>22</xdr:row>
      <xdr:rowOff>52362</xdr:rowOff>
    </xdr:from>
    <xdr:to>
      <xdr:col>16</xdr:col>
      <xdr:colOff>544869</xdr:colOff>
      <xdr:row>42</xdr:row>
      <xdr:rowOff>171948</xdr:rowOff>
    </xdr:to>
    <xdr:graphicFrame macro="">
      <xdr:nvGraphicFramePr>
        <xdr:cNvPr id="3" name="Chart 2">
          <a:extLst>
            <a:ext uri="{FF2B5EF4-FFF2-40B4-BE49-F238E27FC236}">
              <a16:creationId xmlns:a16="http://schemas.microsoft.com/office/drawing/2014/main" id="{3FFDBB3E-2584-B915-97D3-67922CD50C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607218</xdr:colOff>
      <xdr:row>0</xdr:row>
      <xdr:rowOff>182165</xdr:rowOff>
    </xdr:from>
    <xdr:to>
      <xdr:col>17</xdr:col>
      <xdr:colOff>557123</xdr:colOff>
      <xdr:row>15</xdr:row>
      <xdr:rowOff>67865</xdr:rowOff>
    </xdr:to>
    <xdr:graphicFrame macro="">
      <xdr:nvGraphicFramePr>
        <xdr:cNvPr id="5" name="Chart 4">
          <a:extLst>
            <a:ext uri="{FF2B5EF4-FFF2-40B4-BE49-F238E27FC236}">
              <a16:creationId xmlns:a16="http://schemas.microsoft.com/office/drawing/2014/main" id="{64833D62-D59F-0617-A956-433907010E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604274</xdr:colOff>
      <xdr:row>16</xdr:row>
      <xdr:rowOff>71693</xdr:rowOff>
    </xdr:from>
    <xdr:to>
      <xdr:col>10</xdr:col>
      <xdr:colOff>440403</xdr:colOff>
      <xdr:row>20</xdr:row>
      <xdr:rowOff>163871</xdr:rowOff>
    </xdr:to>
    <xdr:sp macro="" textlink="">
      <xdr:nvSpPr>
        <xdr:cNvPr id="6" name="TextBox 5">
          <a:extLst>
            <a:ext uri="{FF2B5EF4-FFF2-40B4-BE49-F238E27FC236}">
              <a16:creationId xmlns:a16="http://schemas.microsoft.com/office/drawing/2014/main" id="{CDE41BFC-D192-A737-0AC0-583B0A0CAABF}"/>
            </a:ext>
          </a:extLst>
        </xdr:cNvPr>
        <xdr:cNvSpPr txBox="1"/>
      </xdr:nvSpPr>
      <xdr:spPr>
        <a:xfrm>
          <a:off x="3973871" y="3185241"/>
          <a:ext cx="2908709" cy="8705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 do  a</a:t>
          </a:r>
          <a:r>
            <a:rPr lang="en-US" sz="1100" baseline="0"/>
            <a:t> time series forecast with excel just select the index column, and the passengers column, go to data tab, click forecast</a:t>
          </a:r>
        </a:p>
        <a:p>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452436</xdr:colOff>
      <xdr:row>3</xdr:row>
      <xdr:rowOff>90487</xdr:rowOff>
    </xdr:from>
    <xdr:to>
      <xdr:col>4</xdr:col>
      <xdr:colOff>3152774</xdr:colOff>
      <xdr:row>18</xdr:row>
      <xdr:rowOff>166687</xdr:rowOff>
    </xdr:to>
    <xdr:graphicFrame macro="">
      <xdr:nvGraphicFramePr>
        <xdr:cNvPr id="2" name="Chart 1">
          <a:extLst>
            <a:ext uri="{FF2B5EF4-FFF2-40B4-BE49-F238E27FC236}">
              <a16:creationId xmlns:a16="http://schemas.microsoft.com/office/drawing/2014/main" id="{E1C5D9EB-7BCC-472B-E424-B686433C4A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15</xdr:col>
      <xdr:colOff>280866</xdr:colOff>
      <xdr:row>47</xdr:row>
      <xdr:rowOff>12211</xdr:rowOff>
    </xdr:from>
    <xdr:to>
      <xdr:col>27</xdr:col>
      <xdr:colOff>-1</xdr:colOff>
      <xdr:row>66</xdr:row>
      <xdr:rowOff>12212</xdr:rowOff>
    </xdr:to>
    <xdr:graphicFrame macro="">
      <xdr:nvGraphicFramePr>
        <xdr:cNvPr id="24" name="Chart 23">
          <a:extLst>
            <a:ext uri="{FF2B5EF4-FFF2-40B4-BE49-F238E27FC236}">
              <a16:creationId xmlns:a16="http://schemas.microsoft.com/office/drawing/2014/main" id="{90D9B279-9EAA-ECEA-E282-5A36E2FD48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395897</xdr:colOff>
      <xdr:row>0</xdr:row>
      <xdr:rowOff>0</xdr:rowOff>
    </xdr:from>
    <xdr:to>
      <xdr:col>21</xdr:col>
      <xdr:colOff>176892</xdr:colOff>
      <xdr:row>14</xdr:row>
      <xdr:rowOff>0</xdr:rowOff>
    </xdr:to>
    <xdr:graphicFrame macro="">
      <xdr:nvGraphicFramePr>
        <xdr:cNvPr id="25" name="Chart 24">
          <a:extLst>
            <a:ext uri="{FF2B5EF4-FFF2-40B4-BE49-F238E27FC236}">
              <a16:creationId xmlns:a16="http://schemas.microsoft.com/office/drawing/2014/main" id="{EE66ED28-2F3F-19B9-1FB7-E13568E312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170960</xdr:colOff>
      <xdr:row>15</xdr:row>
      <xdr:rowOff>48846</xdr:rowOff>
    </xdr:from>
    <xdr:to>
      <xdr:col>17</xdr:col>
      <xdr:colOff>329711</xdr:colOff>
      <xdr:row>27</xdr:row>
      <xdr:rowOff>97692</xdr:rowOff>
    </xdr:to>
    <xdr:sp macro="" textlink="">
      <xdr:nvSpPr>
        <xdr:cNvPr id="2" name="TextBox 1">
          <a:extLst>
            <a:ext uri="{FF2B5EF4-FFF2-40B4-BE49-F238E27FC236}">
              <a16:creationId xmlns:a16="http://schemas.microsoft.com/office/drawing/2014/main" id="{02B7FDCE-56F0-85E6-D228-A9677BCCF147}"/>
            </a:ext>
          </a:extLst>
        </xdr:cNvPr>
        <xdr:cNvSpPr txBox="1"/>
      </xdr:nvSpPr>
      <xdr:spPr>
        <a:xfrm>
          <a:off x="9280768" y="2979615"/>
          <a:ext cx="4432789" cy="2393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dk1"/>
              </a:solidFill>
              <a:effectLst/>
              <a:latin typeface="+mn-lt"/>
              <a:ea typeface="+mn-ea"/>
              <a:cs typeface="+mn-cs"/>
            </a:rPr>
            <a:t>In forecasting, MSE</a:t>
          </a:r>
          <a:r>
            <a:rPr lang="en-US" sz="1800">
              <a:solidFill>
                <a:schemeClr val="dk1"/>
              </a:solidFill>
              <a:effectLst/>
              <a:latin typeface="+mn-lt"/>
              <a:ea typeface="+mn-ea"/>
              <a:cs typeface="+mn-cs"/>
            </a:rPr>
            <a:t> (mean square error)</a:t>
          </a:r>
          <a:r>
            <a:rPr lang="en-US" sz="1800" baseline="0">
              <a:solidFill>
                <a:schemeClr val="dk1"/>
              </a:solidFill>
              <a:effectLst/>
              <a:latin typeface="+mn-lt"/>
              <a:ea typeface="+mn-ea"/>
              <a:cs typeface="+mn-cs"/>
            </a:rPr>
            <a:t> </a:t>
          </a:r>
          <a:r>
            <a:rPr lang="en-US" sz="1800">
              <a:solidFill>
                <a:schemeClr val="dk1"/>
              </a:solidFill>
              <a:effectLst/>
              <a:latin typeface="+mn-lt"/>
              <a:ea typeface="+mn-ea"/>
              <a:cs typeface="+mn-cs"/>
            </a:rPr>
            <a:t>is the average of the sum of squared forecast errors.</a:t>
          </a:r>
        </a:p>
        <a:p>
          <a:endParaRPr lang="en-US" sz="1800">
            <a:effectLst/>
          </a:endParaRPr>
        </a:p>
        <a:p>
          <a:r>
            <a:rPr lang="en-US" sz="1800" b="1">
              <a:solidFill>
                <a:schemeClr val="dk1"/>
              </a:solidFill>
              <a:effectLst/>
              <a:latin typeface="+mn-lt"/>
              <a:ea typeface="+mn-ea"/>
              <a:cs typeface="+mn-cs"/>
            </a:rPr>
            <a:t>In regression analysis </a:t>
          </a:r>
          <a:r>
            <a:rPr lang="en-US" sz="1800">
              <a:solidFill>
                <a:schemeClr val="dk1"/>
              </a:solidFill>
              <a:effectLst/>
              <a:latin typeface="+mn-lt"/>
              <a:ea typeface="+mn-ea"/>
              <a:cs typeface="+mn-cs"/>
            </a:rPr>
            <a:t>the mean square error (MSE) is the residual sum of squares divided by its degrees of freedom.  (1,839,661.91</a:t>
          </a:r>
          <a:r>
            <a:rPr lang="en-US" sz="1800" baseline="0">
              <a:solidFill>
                <a:schemeClr val="dk1"/>
              </a:solidFill>
              <a:effectLst/>
              <a:latin typeface="+mn-lt"/>
              <a:ea typeface="+mn-ea"/>
              <a:cs typeface="+mn-cs"/>
            </a:rPr>
            <a:t> / (144-12))=13,936.8327</a:t>
          </a:r>
        </a:p>
        <a:p>
          <a:endParaRPr lang="en-US" sz="1800">
            <a:solidFill>
              <a:schemeClr val="dk1"/>
            </a:solidFill>
            <a:effectLst/>
            <a:latin typeface="+mn-lt"/>
            <a:ea typeface="+mn-ea"/>
            <a:cs typeface="+mn-cs"/>
          </a:endParaRPr>
        </a:p>
        <a:p>
          <a:r>
            <a:rPr lang="en-US" sz="1800">
              <a:solidFill>
                <a:schemeClr val="dk1"/>
              </a:solidFill>
              <a:effectLst/>
              <a:latin typeface="+mn-lt"/>
              <a:ea typeface="+mn-ea"/>
              <a:cs typeface="+mn-cs"/>
            </a:rPr>
            <a:t>(144-12</a:t>
          </a:r>
          <a:r>
            <a:rPr lang="en-US" sz="1800" baseline="0">
              <a:solidFill>
                <a:schemeClr val="dk1"/>
              </a:solidFill>
              <a:effectLst/>
              <a:latin typeface="+mn-lt"/>
              <a:ea typeface="+mn-ea"/>
              <a:cs typeface="+mn-cs"/>
            </a:rPr>
            <a:t> = 132)</a:t>
          </a:r>
          <a:endParaRPr lang="en-US" sz="1800">
            <a:effectLst/>
          </a:endParaRPr>
        </a:p>
        <a:p>
          <a:endParaRPr lang="en-US" sz="1100"/>
        </a:p>
      </xdr:txBody>
    </xdr:sp>
    <xdr:clientData/>
  </xdr:twoCellAnchor>
  <xdr:twoCellAnchor editAs="oneCell">
    <xdr:from>
      <xdr:col>14</xdr:col>
      <xdr:colOff>268653</xdr:colOff>
      <xdr:row>28</xdr:row>
      <xdr:rowOff>134326</xdr:rowOff>
    </xdr:from>
    <xdr:to>
      <xdr:col>23</xdr:col>
      <xdr:colOff>278178</xdr:colOff>
      <xdr:row>43</xdr:row>
      <xdr:rowOff>164633</xdr:rowOff>
    </xdr:to>
    <xdr:pic>
      <xdr:nvPicPr>
        <xdr:cNvPr id="4" name="Picture 3">
          <a:extLst>
            <a:ext uri="{FF2B5EF4-FFF2-40B4-BE49-F238E27FC236}">
              <a16:creationId xmlns:a16="http://schemas.microsoft.com/office/drawing/2014/main" id="{17EC8C31-ED4A-0D02-54DA-23C9115B709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155865" y="5605095"/>
          <a:ext cx="5504717" cy="37721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23</xdr:col>
      <xdr:colOff>464038</xdr:colOff>
      <xdr:row>29</xdr:row>
      <xdr:rowOff>137012</xdr:rowOff>
    </xdr:from>
    <xdr:to>
      <xdr:col>30</xdr:col>
      <xdr:colOff>537308</xdr:colOff>
      <xdr:row>40</xdr:row>
      <xdr:rowOff>73270</xdr:rowOff>
    </xdr:to>
    <xdr:sp macro="" textlink="">
      <xdr:nvSpPr>
        <xdr:cNvPr id="3" name="TextBox 2">
          <a:extLst>
            <a:ext uri="{FF2B5EF4-FFF2-40B4-BE49-F238E27FC236}">
              <a16:creationId xmlns:a16="http://schemas.microsoft.com/office/drawing/2014/main" id="{618FFDBB-7DA8-65D4-70DB-588D2B8843C5}"/>
            </a:ext>
          </a:extLst>
        </xdr:cNvPr>
        <xdr:cNvSpPr txBox="1"/>
      </xdr:nvSpPr>
      <xdr:spPr>
        <a:xfrm>
          <a:off x="21846442" y="5803166"/>
          <a:ext cx="4347308" cy="24884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Note that by forecast here</a:t>
          </a:r>
          <a:r>
            <a:rPr lang="en-US" sz="1100" b="1" baseline="0"/>
            <a:t> we </a:t>
          </a:r>
          <a:r>
            <a:rPr lang="en-US" sz="1100" b="1"/>
            <a:t>mean</a:t>
          </a:r>
          <a:r>
            <a:rPr lang="en-US" sz="1100" b="1" baseline="0"/>
            <a:t> fitted values or predicted values (in sample), we can also do out of sample on the test data set if we subset the training data and test data later to get whats considered out of sample. </a:t>
          </a:r>
        </a:p>
        <a:p>
          <a:r>
            <a:rPr lang="en-US" sz="1100" b="1" baseline="0"/>
            <a:t>We can in the future also compute the MSE for the future values with actual ((future-predicted forecast)squared)/n when we actually get the future values but as for now we don't have that data. But tagain this should be done on a test set, with a training model coefficients that way it is like it was future values. So I should use Forecasting MSE with test section of ((actual values- forecast)squared)/n</a:t>
          </a:r>
        </a:p>
        <a:p>
          <a:endParaRPr lang="en-US" sz="1100" b="1" baseline="0"/>
        </a:p>
        <a:p>
          <a:r>
            <a:rPr lang="en-US" sz="1100" b="1" baseline="0"/>
            <a:t>Regression mse is always in sample. Forecasting MSE can be in sample and out of sample (test data or future values).</a:t>
          </a:r>
          <a:endParaRPr lang="en-US" sz="1100" b="1"/>
        </a:p>
      </xdr:txBody>
    </xdr:sp>
    <xdr:clientData/>
  </xdr:twoCellAnchor>
  <xdr:twoCellAnchor>
    <xdr:from>
      <xdr:col>2</xdr:col>
      <xdr:colOff>193919</xdr:colOff>
      <xdr:row>6</xdr:row>
      <xdr:rowOff>64966</xdr:rowOff>
    </xdr:from>
    <xdr:to>
      <xdr:col>3</xdr:col>
      <xdr:colOff>1009650</xdr:colOff>
      <xdr:row>13</xdr:row>
      <xdr:rowOff>180975</xdr:rowOff>
    </xdr:to>
    <xdr:sp macro="" textlink="">
      <xdr:nvSpPr>
        <xdr:cNvPr id="5" name="TextBox 4">
          <a:extLst>
            <a:ext uri="{FF2B5EF4-FFF2-40B4-BE49-F238E27FC236}">
              <a16:creationId xmlns:a16="http://schemas.microsoft.com/office/drawing/2014/main" id="{EAAD2051-7925-0BD9-9F2E-55AAFD4EBE30}"/>
            </a:ext>
          </a:extLst>
        </xdr:cNvPr>
        <xdr:cNvSpPr txBox="1"/>
      </xdr:nvSpPr>
      <xdr:spPr>
        <a:xfrm>
          <a:off x="3537194" y="1207966"/>
          <a:ext cx="2644531" cy="146855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signifance of the overall model is not</a:t>
          </a:r>
          <a:r>
            <a:rPr lang="en-US" sz="1100" baseline="0"/>
            <a:t> less than 0.05 or even 0.10 so this model of seasonality only is not statistically significant. </a:t>
          </a:r>
        </a:p>
        <a:p>
          <a:endParaRPr lang="en-US" sz="1100" baseline="0"/>
        </a:p>
        <a:p>
          <a:r>
            <a:rPr lang="en-US" sz="1100" baseline="0"/>
            <a:t>You can also tell from the multiple R ,  R Square and Adjusted R Square being so low. </a:t>
          </a:r>
          <a:endParaRPr lang="en-US" sz="1100"/>
        </a:p>
      </xdr:txBody>
    </xdr:sp>
    <xdr:clientData/>
  </xdr:twoCellAnchor>
  <xdr:twoCellAnchor>
    <xdr:from>
      <xdr:col>20</xdr:col>
      <xdr:colOff>268653</xdr:colOff>
      <xdr:row>1</xdr:row>
      <xdr:rowOff>85480</xdr:rowOff>
    </xdr:from>
    <xdr:to>
      <xdr:col>31</xdr:col>
      <xdr:colOff>97693</xdr:colOff>
      <xdr:row>25</xdr:row>
      <xdr:rowOff>170962</xdr:rowOff>
    </xdr:to>
    <xdr:sp macro="" textlink="">
      <xdr:nvSpPr>
        <xdr:cNvPr id="6" name="TextBox 5">
          <a:extLst>
            <a:ext uri="{FF2B5EF4-FFF2-40B4-BE49-F238E27FC236}">
              <a16:creationId xmlns:a16="http://schemas.microsoft.com/office/drawing/2014/main" id="{457CC08D-6BD0-1FBC-5DAE-0711B0880E95}"/>
            </a:ext>
          </a:extLst>
        </xdr:cNvPr>
        <xdr:cNvSpPr txBox="1"/>
      </xdr:nvSpPr>
      <xdr:spPr>
        <a:xfrm>
          <a:off x="19819326" y="280865"/>
          <a:ext cx="6545386" cy="47747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What happens</a:t>
          </a:r>
          <a:r>
            <a:rPr lang="en-US" sz="1100" baseline="0"/>
            <a:t> if you don't use a train a test data split:</a:t>
          </a:r>
        </a:p>
        <a:p>
          <a:endParaRPr lang="en-US" sz="1100" baseline="0"/>
        </a:p>
        <a:p>
          <a:r>
            <a:rPr lang="en-US" sz="1100" baseline="0"/>
            <a:t> </a:t>
          </a:r>
          <a:r>
            <a:rPr lang="en-US" b="1"/>
            <a:t>Data leakage / over-optimism</a:t>
          </a:r>
          <a:r>
            <a:rPr lang="en-US"/>
            <a:t> If the model already “saw” the data (in regression), the errors will likely be smaller than what it would get on real future data. </a:t>
          </a:r>
        </a:p>
        <a:p>
          <a:r>
            <a:rPr lang="en-US"/>
            <a:t>This will </a:t>
          </a:r>
          <a:r>
            <a:rPr lang="en-US" b="1"/>
            <a:t>underestimate true forecasting error</a:t>
          </a:r>
          <a:r>
            <a:rPr lang="en-US"/>
            <a:t>. </a:t>
          </a:r>
        </a:p>
        <a:p>
          <a:r>
            <a:rPr lang="en-US" b="1"/>
            <a:t>Not a real forecast</a:t>
          </a:r>
          <a:r>
            <a:rPr lang="en-US"/>
            <a:t> Forecasting MSE is meant to measure </a:t>
          </a:r>
          <a:r>
            <a:rPr lang="en-US" b="1"/>
            <a:t>unseen/future data</a:t>
          </a:r>
          <a:r>
            <a:rPr lang="en-US"/>
            <a:t> performance. </a:t>
          </a:r>
        </a:p>
        <a:p>
          <a:r>
            <a:rPr lang="en-US"/>
            <a:t>Using the same data you trained on = essentially </a:t>
          </a:r>
          <a:r>
            <a:rPr lang="en-US" b="1"/>
            <a:t>in-sample error</a:t>
          </a:r>
          <a:r>
            <a:rPr lang="en-US"/>
            <a:t> (regression MSE in disguise). </a:t>
          </a:r>
        </a:p>
        <a:p>
          <a:r>
            <a:rPr lang="en-US" b="1"/>
            <a:t>Misleading RMSE</a:t>
          </a:r>
          <a:r>
            <a:rPr lang="en-US"/>
            <a:t> RMSE derived from in-sample “forecasting MSE” will appear better than it actually is.</a:t>
          </a:r>
        </a:p>
        <a:p>
          <a:endParaRPr lang="en-US" sz="1100"/>
        </a:p>
        <a:p>
          <a:r>
            <a:rPr lang="en-US" b="1"/>
            <a:t>Two different things: forecasting vs evaluating forecast.</a:t>
          </a:r>
        </a:p>
        <a:p>
          <a:r>
            <a:rPr lang="en-US" b="1"/>
            <a:t>Making a forecast for the future</a:t>
          </a:r>
          <a:r>
            <a:rPr lang="en-US"/>
            <a:t> </a:t>
          </a:r>
        </a:p>
        <a:p>
          <a:pPr lvl="1"/>
          <a:r>
            <a:rPr lang="en-US"/>
            <a:t>You </a:t>
          </a:r>
          <a:r>
            <a:rPr lang="en-US" b="1"/>
            <a:t>fit your model on all available data</a:t>
          </a:r>
          <a:r>
            <a:rPr lang="en-US"/>
            <a:t> (train + any historical data). </a:t>
          </a:r>
        </a:p>
        <a:p>
          <a:pPr lvl="1"/>
          <a:r>
            <a:rPr lang="en-US"/>
            <a:t>Then you </a:t>
          </a:r>
          <a:r>
            <a:rPr lang="en-US" b="1"/>
            <a:t>forecast beyond the last known point</a:t>
          </a:r>
          <a:r>
            <a:rPr lang="en-US"/>
            <a:t>. </a:t>
          </a:r>
        </a:p>
        <a:p>
          <a:pPr lvl="1"/>
          <a:r>
            <a:rPr lang="en-US"/>
            <a:t>At this stage, there is no “actual” yet — you are just predicting. </a:t>
          </a:r>
        </a:p>
        <a:p>
          <a:pPr lvl="1"/>
          <a:r>
            <a:rPr lang="en-US"/>
            <a:t>✅ Using all data here is correct because the model needs as much historical information as possible to make the best prediction. </a:t>
          </a:r>
        </a:p>
        <a:p>
          <a:r>
            <a:rPr lang="en-US" b="1"/>
            <a:t>Evaluating forecasting performance (MSE / RMSE)</a:t>
          </a:r>
          <a:r>
            <a:rPr lang="en-US"/>
            <a:t> </a:t>
          </a:r>
        </a:p>
        <a:p>
          <a:pPr lvl="1"/>
          <a:r>
            <a:rPr lang="en-US"/>
            <a:t>Now you </a:t>
          </a:r>
          <a:r>
            <a:rPr lang="en-US" b="1"/>
            <a:t>need actuals</a:t>
          </a:r>
          <a:r>
            <a:rPr lang="en-US"/>
            <a:t> to calculate the error: actual - forecast. </a:t>
          </a:r>
        </a:p>
        <a:p>
          <a:pPr lvl="1"/>
          <a:r>
            <a:rPr lang="en-US"/>
            <a:t>You </a:t>
          </a:r>
          <a:r>
            <a:rPr lang="en-US" b="1"/>
            <a:t>cannot include the same data the model was trained on</a:t>
          </a:r>
          <a:r>
            <a:rPr lang="en-US"/>
            <a:t> because that gives an overly optimistic view of performance. </a:t>
          </a:r>
        </a:p>
        <a:p>
          <a:pPr lvl="1"/>
          <a:r>
            <a:rPr lang="en-US"/>
            <a:t>✅ You must evaluate on </a:t>
          </a:r>
          <a:r>
            <a:rPr lang="en-US" b="1"/>
            <a:t>data the model hasn’t seen yet</a:t>
          </a:r>
          <a:r>
            <a:rPr lang="en-US"/>
            <a:t> — otherwise it’s just in-sample error (regression MSE).</a:t>
          </a:r>
        </a:p>
        <a:p>
          <a:pPr lvl="1"/>
          <a:endParaRPr lang="en-US"/>
        </a:p>
        <a:p>
          <a:pPr lvl="1"/>
          <a:r>
            <a:rPr lang="en-US"/>
            <a:t>So basically for</a:t>
          </a:r>
          <a:r>
            <a:rPr lang="en-US" baseline="0"/>
            <a:t> forecasting MSE I should split the data into a training and testing set, but also </a:t>
          </a:r>
          <a:endParaRPr lang="en-US"/>
        </a:p>
      </xdr:txBody>
    </xdr:sp>
    <xdr:clientData/>
  </xdr:twoCellAnchor>
  <xdr:twoCellAnchor>
    <xdr:from>
      <xdr:col>3</xdr:col>
      <xdr:colOff>1476994</xdr:colOff>
      <xdr:row>0</xdr:row>
      <xdr:rowOff>81643</xdr:rowOff>
    </xdr:from>
    <xdr:to>
      <xdr:col>9</xdr:col>
      <xdr:colOff>17318</xdr:colOff>
      <xdr:row>14</xdr:row>
      <xdr:rowOff>51955</xdr:rowOff>
    </xdr:to>
    <xdr:sp macro="" textlink="">
      <xdr:nvSpPr>
        <xdr:cNvPr id="7" name="TextBox 6">
          <a:extLst>
            <a:ext uri="{FF2B5EF4-FFF2-40B4-BE49-F238E27FC236}">
              <a16:creationId xmlns:a16="http://schemas.microsoft.com/office/drawing/2014/main" id="{85E8F180-E270-BF8D-F234-3DD32FE29017}"/>
            </a:ext>
          </a:extLst>
        </xdr:cNvPr>
        <xdr:cNvSpPr txBox="1"/>
      </xdr:nvSpPr>
      <xdr:spPr>
        <a:xfrm>
          <a:off x="6655130" y="81643"/>
          <a:ext cx="4722915" cy="26719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dk1"/>
              </a:solidFill>
              <a:effectLst/>
              <a:latin typeface="+mn-lt"/>
              <a:ea typeface="+mn-ea"/>
              <a:cs typeface="+mn-cs"/>
            </a:rPr>
            <a:t>R² (Coefficient of Determination): </a:t>
          </a:r>
          <a:r>
            <a:rPr lang="en-US" sz="1100" b="0">
              <a:solidFill>
                <a:schemeClr val="dk1"/>
              </a:solidFill>
              <a:effectLst/>
              <a:latin typeface="+mn-lt"/>
              <a:ea typeface="+mn-ea"/>
              <a:cs typeface="+mn-cs"/>
            </a:rPr>
            <a:t>Represents proportion of variance explained by your model Always between 0 and 1 Calculated from residuals of your regression (single or multiple predictors).</a:t>
          </a:r>
          <a:r>
            <a:rPr lang="en-US" sz="1100" b="0" baseline="0">
              <a:solidFill>
                <a:schemeClr val="dk1"/>
              </a:solidFill>
              <a:effectLst/>
              <a:latin typeface="+mn-lt"/>
              <a:ea typeface="+mn-ea"/>
              <a:cs typeface="+mn-cs"/>
            </a:rPr>
            <a:t> </a:t>
          </a:r>
          <a:endParaRPr lang="en-US">
            <a:effectLst/>
          </a:endParaRPr>
        </a:p>
        <a:p>
          <a:r>
            <a:rPr lang="en-US" sz="1100" b="1">
              <a:solidFill>
                <a:schemeClr val="dk1"/>
              </a:solidFill>
              <a:effectLst/>
              <a:latin typeface="+mn-lt"/>
              <a:ea typeface="+mn-ea"/>
              <a:cs typeface="+mn-cs"/>
            </a:rPr>
            <a:t>Multiple R</a:t>
          </a:r>
          <a:r>
            <a:rPr lang="en-US" sz="1100">
              <a:solidFill>
                <a:schemeClr val="dk1"/>
              </a:solidFill>
              <a:effectLst/>
              <a:latin typeface="+mn-lt"/>
              <a:ea typeface="+mn-ea"/>
              <a:cs typeface="+mn-cs"/>
            </a:rPr>
            <a:t> </a:t>
          </a:r>
          <a:r>
            <a:rPr lang="en-US" sz="1100" b="0">
              <a:solidFill>
                <a:schemeClr val="dk1"/>
              </a:solidFill>
              <a:effectLst/>
              <a:latin typeface="+mn-lt"/>
              <a:ea typeface="+mn-ea"/>
              <a:cs typeface="+mn-cs"/>
            </a:rPr>
            <a:t>is actually just the square root of R² for a multiple regression: It’s essentially the correlation between the observed values y and the predicted values yhat.</a:t>
          </a:r>
          <a:r>
            <a:rPr lang="en-US" sz="1100" b="0" baseline="0">
              <a:solidFill>
                <a:schemeClr val="dk1"/>
              </a:solidFill>
              <a:effectLst/>
              <a:latin typeface="+mn-lt"/>
              <a:ea typeface="+mn-ea"/>
              <a:cs typeface="+mn-cs"/>
            </a:rPr>
            <a:t> </a:t>
          </a:r>
          <a:r>
            <a:rPr lang="en-US" sz="1100">
              <a:solidFill>
                <a:schemeClr val="dk1"/>
              </a:solidFill>
              <a:effectLst/>
              <a:latin typeface="+mn-lt"/>
              <a:ea typeface="+mn-ea"/>
              <a:cs typeface="+mn-cs"/>
            </a:rPr>
            <a:t>For multiple regression, this is sometimes called the “multiple correlation coefficient.” </a:t>
          </a:r>
          <a:r>
            <a:rPr lang="en-US" sz="1100" b="0">
              <a:solidFill>
                <a:schemeClr val="dk1"/>
              </a:solidFill>
              <a:effectLst/>
              <a:latin typeface="+mn-lt"/>
              <a:ea typeface="+mn-ea"/>
              <a:cs typeface="+mn-cs"/>
            </a:rPr>
            <a:t>Always non-negative, since it’s a correlation (0 to 1).</a:t>
          </a:r>
          <a:endParaRPr lang="en-US">
            <a:effectLst/>
          </a:endParaRPr>
        </a:p>
        <a:p>
          <a:r>
            <a:rPr lang="en-US" sz="1100">
              <a:solidFill>
                <a:schemeClr val="dk1"/>
              </a:solidFill>
              <a:effectLst/>
              <a:latin typeface="+mn-lt"/>
              <a:ea typeface="+mn-ea"/>
              <a:cs typeface="+mn-cs"/>
            </a:rPr>
            <a:t>R² tells you: “76.47% of the variance is explained by my predictors”</a:t>
          </a:r>
          <a:br>
            <a:rPr lang="en-US" sz="1100">
              <a:solidFill>
                <a:schemeClr val="dk1"/>
              </a:solidFill>
              <a:effectLst/>
              <a:latin typeface="+mn-lt"/>
              <a:ea typeface="+mn-ea"/>
              <a:cs typeface="+mn-cs"/>
            </a:rPr>
          </a:br>
          <a:r>
            <a:rPr lang="en-US" sz="1100">
              <a:solidFill>
                <a:schemeClr val="dk1"/>
              </a:solidFill>
              <a:effectLst/>
              <a:latin typeface="+mn-lt"/>
              <a:ea typeface="+mn-ea"/>
              <a:cs typeface="+mn-cs"/>
            </a:rPr>
            <a:t>Multiple R tells you: “actual values and predicted values correlate at 87.45%”</a:t>
          </a:r>
          <a:endParaRPr lang="en-US">
            <a:effectLst/>
          </a:endParaRPr>
        </a:p>
        <a:p>
          <a:r>
            <a:rPr lang="en-US" sz="1100" b="1">
              <a:solidFill>
                <a:schemeClr val="dk1"/>
              </a:solidFill>
              <a:effectLst/>
              <a:latin typeface="+mn-lt"/>
              <a:ea typeface="+mn-ea"/>
              <a:cs typeface="+mn-cs"/>
            </a:rPr>
            <a:t>Adjusted R²</a:t>
          </a:r>
          <a:r>
            <a:rPr lang="en-US" sz="1100">
              <a:solidFill>
                <a:schemeClr val="dk1"/>
              </a:solidFill>
              <a:effectLst/>
              <a:latin typeface="+mn-lt"/>
              <a:ea typeface="+mn-ea"/>
              <a:cs typeface="+mn-cs"/>
            </a:rPr>
            <a:t> tells you “variance explained per predictor”, since</a:t>
          </a:r>
          <a:r>
            <a:rPr lang="en-US" sz="1100" baseline="0">
              <a:solidFill>
                <a:schemeClr val="dk1"/>
              </a:solidFill>
              <a:effectLst/>
              <a:latin typeface="+mn-lt"/>
              <a:ea typeface="+mn-ea"/>
              <a:cs typeface="+mn-cs"/>
            </a:rPr>
            <a:t> Rsquared always increases (or at least does not decerease) when you add predictors even if they don't imrpove the model meaninfully. Adjusted </a:t>
          </a:r>
          <a:r>
            <a:rPr lang="en-US" sz="1100" b="0">
              <a:solidFill>
                <a:schemeClr val="dk1"/>
              </a:solidFill>
              <a:effectLst/>
              <a:latin typeface="+mn-lt"/>
              <a:ea typeface="+mn-ea"/>
              <a:cs typeface="+mn-cs"/>
            </a:rPr>
            <a:t>R² </a:t>
          </a:r>
          <a:r>
            <a:rPr lang="en-US" sz="1100" b="0" baseline="0">
              <a:solidFill>
                <a:schemeClr val="dk1"/>
              </a:solidFill>
              <a:effectLst/>
              <a:latin typeface="+mn-lt"/>
              <a:ea typeface="+mn-ea"/>
              <a:cs typeface="+mn-cs"/>
            </a:rPr>
            <a:t>corrects</a:t>
          </a:r>
          <a:r>
            <a:rPr lang="en-US" sz="1100" baseline="0">
              <a:solidFill>
                <a:schemeClr val="dk1"/>
              </a:solidFill>
              <a:effectLst/>
              <a:latin typeface="+mn-lt"/>
              <a:ea typeface="+mn-ea"/>
              <a:cs typeface="+mn-cs"/>
            </a:rPr>
            <a:t> for the number of predictors and sample size. Adjusted </a:t>
          </a:r>
          <a:r>
            <a:rPr lang="en-US" sz="1100" b="0">
              <a:solidFill>
                <a:schemeClr val="dk1"/>
              </a:solidFill>
              <a:effectLst/>
              <a:latin typeface="+mn-lt"/>
              <a:ea typeface="+mn-ea"/>
              <a:cs typeface="+mn-cs"/>
            </a:rPr>
            <a:t>R² increases</a:t>
          </a:r>
          <a:r>
            <a:rPr lang="en-US" sz="1100" b="0" baseline="0">
              <a:solidFill>
                <a:schemeClr val="dk1"/>
              </a:solidFill>
              <a:effectLst/>
              <a:latin typeface="+mn-lt"/>
              <a:ea typeface="+mn-ea"/>
              <a:cs typeface="+mn-cs"/>
            </a:rPr>
            <a:t> only if a new predictor improves the model more than by expected chance. It also can decrease if a predictor is added that does not imrpove the model. </a:t>
          </a:r>
          <a:endParaRPr lang="en-US">
            <a:effectLst/>
          </a:endParaRPr>
        </a:p>
        <a:p>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15</xdr:col>
      <xdr:colOff>265341</xdr:colOff>
      <xdr:row>0</xdr:row>
      <xdr:rowOff>0</xdr:rowOff>
    </xdr:from>
    <xdr:to>
      <xdr:col>30</xdr:col>
      <xdr:colOff>346984</xdr:colOff>
      <xdr:row>20</xdr:row>
      <xdr:rowOff>36739</xdr:rowOff>
    </xdr:to>
    <xdr:graphicFrame macro="">
      <xdr:nvGraphicFramePr>
        <xdr:cNvPr id="2" name="Chart 1">
          <a:extLst>
            <a:ext uri="{FF2B5EF4-FFF2-40B4-BE49-F238E27FC236}">
              <a16:creationId xmlns:a16="http://schemas.microsoft.com/office/drawing/2014/main" id="{C0119F3F-CC89-AC34-67A3-A32C6BFC55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543833</xdr:colOff>
      <xdr:row>0</xdr:row>
      <xdr:rowOff>0</xdr:rowOff>
    </xdr:from>
    <xdr:to>
      <xdr:col>14</xdr:col>
      <xdr:colOff>328386</xdr:colOff>
      <xdr:row>9</xdr:row>
      <xdr:rowOff>190953</xdr:rowOff>
    </xdr:to>
    <xdr:graphicFrame macro="">
      <xdr:nvGraphicFramePr>
        <xdr:cNvPr id="3" name="Chart 2">
          <a:extLst>
            <a:ext uri="{FF2B5EF4-FFF2-40B4-BE49-F238E27FC236}">
              <a16:creationId xmlns:a16="http://schemas.microsoft.com/office/drawing/2014/main" id="{919642C4-0FD2-7C3D-4EBF-250BFAFDC5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1406070</xdr:colOff>
      <xdr:row>18</xdr:row>
      <xdr:rowOff>158751</xdr:rowOff>
    </xdr:from>
    <xdr:to>
      <xdr:col>6</xdr:col>
      <xdr:colOff>1167945</xdr:colOff>
      <xdr:row>21</xdr:row>
      <xdr:rowOff>34018</xdr:rowOff>
    </xdr:to>
    <xdr:sp macro="" textlink="">
      <xdr:nvSpPr>
        <xdr:cNvPr id="4" name="TextBox 3">
          <a:extLst>
            <a:ext uri="{FF2B5EF4-FFF2-40B4-BE49-F238E27FC236}">
              <a16:creationId xmlns:a16="http://schemas.microsoft.com/office/drawing/2014/main" id="{1D7AE9D2-C504-6F84-AC64-3D8A11E83F88}"/>
            </a:ext>
          </a:extLst>
        </xdr:cNvPr>
        <xdr:cNvSpPr txBox="1"/>
      </xdr:nvSpPr>
      <xdr:spPr>
        <a:xfrm>
          <a:off x="6349999" y="3696608"/>
          <a:ext cx="1349375" cy="45357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Equation</a:t>
          </a:r>
          <a:r>
            <a:rPr lang="en-US" sz="1100" baseline="0"/>
            <a:t> is y=2.6572x+87.653</a:t>
          </a:r>
          <a:endParaRPr lang="en-US" sz="1100"/>
        </a:p>
      </xdr:txBody>
    </xdr:sp>
    <xdr:clientData/>
  </xdr:twoCellAnchor>
  <xdr:twoCellAnchor>
    <xdr:from>
      <xdr:col>6</xdr:col>
      <xdr:colOff>544284</xdr:colOff>
      <xdr:row>2</xdr:row>
      <xdr:rowOff>79375</xdr:rowOff>
    </xdr:from>
    <xdr:to>
      <xdr:col>7</xdr:col>
      <xdr:colOff>1258660</xdr:colOff>
      <xdr:row>8</xdr:row>
      <xdr:rowOff>158750</xdr:rowOff>
    </xdr:to>
    <xdr:sp macro="" textlink="">
      <xdr:nvSpPr>
        <xdr:cNvPr id="5" name="TextBox 4">
          <a:extLst>
            <a:ext uri="{FF2B5EF4-FFF2-40B4-BE49-F238E27FC236}">
              <a16:creationId xmlns:a16="http://schemas.microsoft.com/office/drawing/2014/main" id="{2D78B529-923E-494F-D5E3-C94D7256CBC4}"/>
            </a:ext>
          </a:extLst>
        </xdr:cNvPr>
        <xdr:cNvSpPr txBox="1"/>
      </xdr:nvSpPr>
      <xdr:spPr>
        <a:xfrm>
          <a:off x="7075713" y="476250"/>
          <a:ext cx="2245179" cy="124732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R</a:t>
          </a:r>
          <a:r>
            <a:rPr lang="en-US" sz="1100" baseline="0"/>
            <a:t> Square and Adjusted R Square Are Both high, and model is statistically significant. However the model that includes seasonality with trend is better.</a:t>
          </a: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11</xdr:col>
      <xdr:colOff>224118</xdr:colOff>
      <xdr:row>8</xdr:row>
      <xdr:rowOff>67234</xdr:rowOff>
    </xdr:from>
    <xdr:to>
      <xdr:col>18</xdr:col>
      <xdr:colOff>35851</xdr:colOff>
      <xdr:row>18</xdr:row>
      <xdr:rowOff>100852</xdr:rowOff>
    </xdr:to>
    <xdr:pic>
      <xdr:nvPicPr>
        <xdr:cNvPr id="2" name="Picture 1">
          <a:extLst>
            <a:ext uri="{FF2B5EF4-FFF2-40B4-BE49-F238E27FC236}">
              <a16:creationId xmlns:a16="http://schemas.microsoft.com/office/drawing/2014/main" id="{053D5353-061C-1BE6-7930-639E1B85DDCD}"/>
            </a:ext>
          </a:extLst>
        </xdr:cNvPr>
        <xdr:cNvPicPr>
          <a:picLocks noChangeAspect="1"/>
        </xdr:cNvPicPr>
      </xdr:nvPicPr>
      <xdr:blipFill>
        <a:blip xmlns:r="http://schemas.openxmlformats.org/officeDocument/2006/relationships" r:embed="rId1"/>
        <a:stretch>
          <a:fillRect/>
        </a:stretch>
      </xdr:blipFill>
      <xdr:spPr>
        <a:xfrm>
          <a:off x="14354736" y="1591234"/>
          <a:ext cx="4327704" cy="1938618"/>
        </a:xfrm>
        <a:prstGeom prst="rect">
          <a:avLst/>
        </a:prstGeom>
      </xdr:spPr>
    </xdr:pic>
    <xdr:clientData/>
  </xdr:twoCellAnchor>
  <xdr:twoCellAnchor>
    <xdr:from>
      <xdr:col>11</xdr:col>
      <xdr:colOff>448235</xdr:colOff>
      <xdr:row>20</xdr:row>
      <xdr:rowOff>67235</xdr:rowOff>
    </xdr:from>
    <xdr:to>
      <xdr:col>17</xdr:col>
      <xdr:colOff>145676</xdr:colOff>
      <xdr:row>29</xdr:row>
      <xdr:rowOff>145676</xdr:rowOff>
    </xdr:to>
    <xdr:sp macro="" textlink="">
      <xdr:nvSpPr>
        <xdr:cNvPr id="3" name="TextBox 2">
          <a:extLst>
            <a:ext uri="{FF2B5EF4-FFF2-40B4-BE49-F238E27FC236}">
              <a16:creationId xmlns:a16="http://schemas.microsoft.com/office/drawing/2014/main" id="{A9CF3FC1-488C-9CCC-7443-C2EF034AB7C1}"/>
            </a:ext>
          </a:extLst>
        </xdr:cNvPr>
        <xdr:cNvSpPr txBox="1"/>
      </xdr:nvSpPr>
      <xdr:spPr>
        <a:xfrm>
          <a:off x="14253882" y="3877235"/>
          <a:ext cx="3608294" cy="17929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Predictors in a naïve forecast:</a:t>
          </a:r>
        </a:p>
        <a:p>
          <a:r>
            <a:rPr lang="en-US"/>
            <a:t>It doesn’t use any independent/explanatory variables (like in regression).</a:t>
          </a:r>
        </a:p>
        <a:p>
          <a:r>
            <a:rPr lang="en-US"/>
            <a:t>It only uses the </a:t>
          </a:r>
          <a:r>
            <a:rPr lang="en-US" b="1"/>
            <a:t>previous value of the series itself</a:t>
          </a:r>
          <a:r>
            <a:rPr lang="en-US"/>
            <a:t>.</a:t>
          </a:r>
        </a:p>
        <a:p>
          <a:r>
            <a:rPr lang="en-US"/>
            <a:t>So in regression-style terms:</a:t>
          </a:r>
        </a:p>
        <a:p>
          <a:r>
            <a:rPr lang="en-US" b="1"/>
            <a:t>Number of predictors = 0</a:t>
          </a:r>
          <a:r>
            <a:rPr lang="en-US"/>
            <a:t> (no external variables).</a:t>
          </a:r>
        </a:p>
        <a:p>
          <a:r>
            <a:rPr lang="en-US"/>
            <a:t>Sometimes people say it implicitly has </a:t>
          </a:r>
          <a:r>
            <a:rPr lang="en-US" b="1"/>
            <a:t>1 lag (the last value)</a:t>
          </a:r>
          <a:r>
            <a:rPr lang="en-US"/>
            <a:t> as its “predictor.”</a:t>
          </a:r>
        </a:p>
        <a:p>
          <a:endParaRPr 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6</xdr:col>
      <xdr:colOff>907779</xdr:colOff>
      <xdr:row>1</xdr:row>
      <xdr:rowOff>10466</xdr:rowOff>
    </xdr:from>
    <xdr:to>
      <xdr:col>8</xdr:col>
      <xdr:colOff>593768</xdr:colOff>
      <xdr:row>11</xdr:row>
      <xdr:rowOff>11427</xdr:rowOff>
    </xdr:to>
    <xdr:graphicFrame macro="">
      <xdr:nvGraphicFramePr>
        <xdr:cNvPr id="2" name="Chart 1">
          <a:extLst>
            <a:ext uri="{FF2B5EF4-FFF2-40B4-BE49-F238E27FC236}">
              <a16:creationId xmlns:a16="http://schemas.microsoft.com/office/drawing/2014/main" id="{844DE5EE-6F9E-C081-FF0C-38DFC04A8C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292770</xdr:colOff>
      <xdr:row>0</xdr:row>
      <xdr:rowOff>157005</xdr:rowOff>
    </xdr:from>
    <xdr:to>
      <xdr:col>22</xdr:col>
      <xdr:colOff>358588</xdr:colOff>
      <xdr:row>16</xdr:row>
      <xdr:rowOff>179295</xdr:rowOff>
    </xdr:to>
    <xdr:graphicFrame macro="">
      <xdr:nvGraphicFramePr>
        <xdr:cNvPr id="3" name="Chart 2">
          <a:extLst>
            <a:ext uri="{FF2B5EF4-FFF2-40B4-BE49-F238E27FC236}">
              <a16:creationId xmlns:a16="http://schemas.microsoft.com/office/drawing/2014/main" id="{8BC78BEB-86BA-5C14-A488-7E1DF74706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1088572</xdr:colOff>
      <xdr:row>29</xdr:row>
      <xdr:rowOff>37110</xdr:rowOff>
    </xdr:from>
    <xdr:to>
      <xdr:col>7</xdr:col>
      <xdr:colOff>705098</xdr:colOff>
      <xdr:row>33</xdr:row>
      <xdr:rowOff>123701</xdr:rowOff>
    </xdr:to>
    <xdr:sp macro="" textlink="">
      <xdr:nvSpPr>
        <xdr:cNvPr id="4" name="TextBox 3">
          <a:extLst>
            <a:ext uri="{FF2B5EF4-FFF2-40B4-BE49-F238E27FC236}">
              <a16:creationId xmlns:a16="http://schemas.microsoft.com/office/drawing/2014/main" id="{1E287F13-8D0E-3204-F44C-EA42696A0C17}"/>
            </a:ext>
          </a:extLst>
        </xdr:cNvPr>
        <xdr:cNvSpPr txBox="1"/>
      </xdr:nvSpPr>
      <xdr:spPr>
        <a:xfrm>
          <a:off x="6679871" y="5492337"/>
          <a:ext cx="2177143" cy="8287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kern="1200">
              <a:solidFill>
                <a:srgbClr val="FFC000"/>
              </a:solidFill>
            </a:rPr>
            <a:t>idk why this is titled this in the output when its not the</a:t>
          </a:r>
          <a:r>
            <a:rPr lang="en-US" sz="1100" kern="1200" baseline="0">
              <a:solidFill>
                <a:srgbClr val="FFC000"/>
              </a:solidFill>
            </a:rPr>
            <a:t> actual data, from the graph it looks like a smoothed line of observed.</a:t>
          </a:r>
        </a:p>
        <a:p>
          <a:endParaRPr lang="en-US" sz="1100" kern="1200" baseline="0">
            <a:solidFill>
              <a:srgbClr val="FFC000"/>
            </a:solidFill>
          </a:endParaRPr>
        </a:p>
        <a:p>
          <a:endParaRPr lang="en-US" sz="1100" kern="1200"/>
        </a:p>
      </xdr:txBody>
    </xdr:sp>
    <xdr:clientData/>
  </xdr:twoCellAnchor>
  <xdr:twoCellAnchor>
    <xdr:from>
      <xdr:col>6</xdr:col>
      <xdr:colOff>2325584</xdr:colOff>
      <xdr:row>32</xdr:row>
      <xdr:rowOff>160812</xdr:rowOff>
    </xdr:from>
    <xdr:to>
      <xdr:col>6</xdr:col>
      <xdr:colOff>2424545</xdr:colOff>
      <xdr:row>34</xdr:row>
      <xdr:rowOff>74221</xdr:rowOff>
    </xdr:to>
    <xdr:cxnSp macro="">
      <xdr:nvCxnSpPr>
        <xdr:cNvPr id="6" name="Straight Arrow Connector 5">
          <a:extLst>
            <a:ext uri="{FF2B5EF4-FFF2-40B4-BE49-F238E27FC236}">
              <a16:creationId xmlns:a16="http://schemas.microsoft.com/office/drawing/2014/main" id="{801302C9-7E72-B2EF-6210-725C19E1C724}"/>
            </a:ext>
          </a:extLst>
        </xdr:cNvPr>
        <xdr:cNvCxnSpPr/>
      </xdr:nvCxnSpPr>
      <xdr:spPr>
        <a:xfrm flipH="1">
          <a:off x="7916883" y="6172695"/>
          <a:ext cx="98961" cy="296883"/>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393560</xdr:colOff>
      <xdr:row>35</xdr:row>
      <xdr:rowOff>25749</xdr:rowOff>
    </xdr:from>
    <xdr:to>
      <xdr:col>19</xdr:col>
      <xdr:colOff>108857</xdr:colOff>
      <xdr:row>49</xdr:row>
      <xdr:rowOff>131257</xdr:rowOff>
    </xdr:to>
    <xdr:graphicFrame macro="">
      <xdr:nvGraphicFramePr>
        <xdr:cNvPr id="5" name="Chart 4">
          <a:extLst>
            <a:ext uri="{FF2B5EF4-FFF2-40B4-BE49-F238E27FC236}">
              <a16:creationId xmlns:a16="http://schemas.microsoft.com/office/drawing/2014/main" id="{2B2D9179-A002-F47F-A1DE-671F7F8646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424962</xdr:colOff>
      <xdr:row>51</xdr:row>
      <xdr:rowOff>25748</xdr:rowOff>
    </xdr:from>
    <xdr:to>
      <xdr:col>19</xdr:col>
      <xdr:colOff>140259</xdr:colOff>
      <xdr:row>65</xdr:row>
      <xdr:rowOff>131255</xdr:rowOff>
    </xdr:to>
    <xdr:graphicFrame macro="">
      <xdr:nvGraphicFramePr>
        <xdr:cNvPr id="7" name="Chart 6">
          <a:extLst>
            <a:ext uri="{FF2B5EF4-FFF2-40B4-BE49-F238E27FC236}">
              <a16:creationId xmlns:a16="http://schemas.microsoft.com/office/drawing/2014/main" id="{D941298A-CE88-9827-B212-371F5D3641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31402</xdr:colOff>
      <xdr:row>0</xdr:row>
      <xdr:rowOff>94201</xdr:rowOff>
    </xdr:from>
    <xdr:to>
      <xdr:col>5</xdr:col>
      <xdr:colOff>146539</xdr:colOff>
      <xdr:row>9</xdr:row>
      <xdr:rowOff>136071</xdr:rowOff>
    </xdr:to>
    <xdr:sp macro="" textlink="">
      <xdr:nvSpPr>
        <xdr:cNvPr id="8" name="TextBox 7">
          <a:extLst>
            <a:ext uri="{FF2B5EF4-FFF2-40B4-BE49-F238E27FC236}">
              <a16:creationId xmlns:a16="http://schemas.microsoft.com/office/drawing/2014/main" id="{8799892C-9700-47F0-F7D5-1DD2607FBBB1}"/>
            </a:ext>
          </a:extLst>
        </xdr:cNvPr>
        <xdr:cNvSpPr txBox="1"/>
      </xdr:nvSpPr>
      <xdr:spPr>
        <a:xfrm>
          <a:off x="4301951" y="94201"/>
          <a:ext cx="1957335" cy="17584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If</a:t>
          </a:r>
          <a:r>
            <a:rPr lang="en-US" sz="1100" baseline="0"/>
            <a:t> you look at the standard residuals plot (bottom right of sheet), its possible that this data has actually some nonlinear trend that should be adressed. Even though this model is significant it can be better if I adress it.</a:t>
          </a:r>
          <a:endParaRPr lang="en-US" sz="1100"/>
        </a:p>
      </xdr:txBody>
    </xdr:sp>
    <xdr:clientData/>
  </xdr:twoCellAnchor>
  <xdr:twoCellAnchor editAs="oneCell">
    <xdr:from>
      <xdr:col>9</xdr:col>
      <xdr:colOff>313764</xdr:colOff>
      <xdr:row>16</xdr:row>
      <xdr:rowOff>123265</xdr:rowOff>
    </xdr:from>
    <xdr:to>
      <xdr:col>16</xdr:col>
      <xdr:colOff>448236</xdr:colOff>
      <xdr:row>32</xdr:row>
      <xdr:rowOff>33619</xdr:rowOff>
    </xdr:to>
    <xdr:pic>
      <xdr:nvPicPr>
        <xdr:cNvPr id="9" name="Picture 8">
          <a:extLst>
            <a:ext uri="{FF2B5EF4-FFF2-40B4-BE49-F238E27FC236}">
              <a16:creationId xmlns:a16="http://schemas.microsoft.com/office/drawing/2014/main" id="{63022A82-4932-0940-02BB-BA4DB23B428F}"/>
            </a:ext>
          </a:extLst>
        </xdr:cNvPr>
        <xdr:cNvPicPr>
          <a:picLocks noChangeAspect="1"/>
        </xdr:cNvPicPr>
      </xdr:nvPicPr>
      <xdr:blipFill>
        <a:blip xmlns:r="http://schemas.openxmlformats.org/officeDocument/2006/relationships" r:embed="rId5"/>
        <a:stretch>
          <a:fillRect/>
        </a:stretch>
      </xdr:blipFill>
      <xdr:spPr>
        <a:xfrm>
          <a:off x="12337676" y="3227294"/>
          <a:ext cx="4370295" cy="2969560"/>
        </a:xfrm>
        <a:prstGeom prst="rect">
          <a:avLst/>
        </a:prstGeom>
      </xdr:spPr>
    </xdr:pic>
    <xdr:clientData/>
  </xdr:twoCellAnchor>
  <xdr:twoCellAnchor editAs="oneCell">
    <xdr:from>
      <xdr:col>10</xdr:col>
      <xdr:colOff>130684</xdr:colOff>
      <xdr:row>17</xdr:row>
      <xdr:rowOff>66791</xdr:rowOff>
    </xdr:from>
    <xdr:to>
      <xdr:col>10</xdr:col>
      <xdr:colOff>190804</xdr:colOff>
      <xdr:row>17</xdr:row>
      <xdr:rowOff>131591</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10" name="Ink 9">
              <a:extLst>
                <a:ext uri="{FF2B5EF4-FFF2-40B4-BE49-F238E27FC236}">
                  <a16:creationId xmlns:a16="http://schemas.microsoft.com/office/drawing/2014/main" id="{0A9E9CA7-74E9-C0EC-9E53-DB047AA756F1}"/>
                </a:ext>
              </a:extLst>
            </xdr14:cNvPr>
            <xdr14:cNvContentPartPr/>
          </xdr14:nvContentPartPr>
          <xdr14:nvPr macro=""/>
          <xdr14:xfrm>
            <a:off x="12759713" y="3361320"/>
            <a:ext cx="60120" cy="64800"/>
          </xdr14:xfrm>
        </xdr:contentPart>
      </mc:Choice>
      <mc:Fallback xmlns="">
        <xdr:pic>
          <xdr:nvPicPr>
            <xdr:cNvPr id="10" name="Ink 9">
              <a:extLst>
                <a:ext uri="{FF2B5EF4-FFF2-40B4-BE49-F238E27FC236}">
                  <a16:creationId xmlns:a16="http://schemas.microsoft.com/office/drawing/2014/main" id="{0A9E9CA7-74E9-C0EC-9E53-DB047AA756F1}"/>
                </a:ext>
              </a:extLst>
            </xdr:cNvPr>
            <xdr:cNvPicPr/>
          </xdr:nvPicPr>
          <xdr:blipFill>
            <a:blip xmlns:r="http://schemas.openxmlformats.org/officeDocument/2006/relationships" r:embed="rId7"/>
            <a:stretch>
              <a:fillRect/>
            </a:stretch>
          </xdr:blipFill>
          <xdr:spPr>
            <a:xfrm>
              <a:off x="12750713" y="3352680"/>
              <a:ext cx="77760" cy="82440"/>
            </a:xfrm>
            <a:prstGeom prst="rect">
              <a:avLst/>
            </a:prstGeom>
          </xdr:spPr>
        </xdr:pic>
      </mc:Fallback>
    </mc:AlternateContent>
    <xdr:clientData/>
  </xdr:twoCellAnchor>
  <xdr:twoCellAnchor editAs="oneCell">
    <xdr:from>
      <xdr:col>10</xdr:col>
      <xdr:colOff>120305</xdr:colOff>
      <xdr:row>27</xdr:row>
      <xdr:rowOff>23943</xdr:rowOff>
    </xdr:from>
    <xdr:to>
      <xdr:col>10</xdr:col>
      <xdr:colOff>175025</xdr:colOff>
      <xdr:row>27</xdr:row>
      <xdr:rowOff>106383</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14" name="Ink 13">
              <a:extLst>
                <a:ext uri="{FF2B5EF4-FFF2-40B4-BE49-F238E27FC236}">
                  <a16:creationId xmlns:a16="http://schemas.microsoft.com/office/drawing/2014/main" id="{E74321F5-37F6-17D9-7DA1-271CDC1C6BC7}"/>
                </a:ext>
              </a:extLst>
            </xdr14:cNvPr>
            <xdr14:cNvContentPartPr/>
          </xdr14:nvContentPartPr>
          <xdr14:nvPr macro=""/>
          <xdr14:xfrm>
            <a:off x="12744966" y="5294981"/>
            <a:ext cx="54720" cy="82440"/>
          </xdr14:xfrm>
        </xdr:contentPart>
      </mc:Choice>
      <mc:Fallback xmlns="">
        <xdr:pic>
          <xdr:nvPicPr>
            <xdr:cNvPr id="14" name="Ink 13">
              <a:extLst>
                <a:ext uri="{FF2B5EF4-FFF2-40B4-BE49-F238E27FC236}">
                  <a16:creationId xmlns:a16="http://schemas.microsoft.com/office/drawing/2014/main" id="{E74321F5-37F6-17D9-7DA1-271CDC1C6BC7}"/>
                </a:ext>
              </a:extLst>
            </xdr:cNvPr>
            <xdr:cNvPicPr/>
          </xdr:nvPicPr>
          <xdr:blipFill>
            <a:blip xmlns:r="http://schemas.openxmlformats.org/officeDocument/2006/relationships" r:embed="rId9"/>
            <a:stretch>
              <a:fillRect/>
            </a:stretch>
          </xdr:blipFill>
          <xdr:spPr>
            <a:xfrm>
              <a:off x="12708966" y="5259341"/>
              <a:ext cx="126360" cy="154080"/>
            </a:xfrm>
            <a:prstGeom prst="rect">
              <a:avLst/>
            </a:prstGeom>
          </xdr:spPr>
        </xdr:pic>
      </mc:Fallback>
    </mc:AlternateContent>
    <xdr:clientData/>
  </xdr:twoCellAnchor>
  <xdr:twoCellAnchor editAs="oneCell">
    <xdr:from>
      <xdr:col>9</xdr:col>
      <xdr:colOff>327561</xdr:colOff>
      <xdr:row>16</xdr:row>
      <xdr:rowOff>31571</xdr:rowOff>
    </xdr:from>
    <xdr:to>
      <xdr:col>10</xdr:col>
      <xdr:colOff>252004</xdr:colOff>
      <xdr:row>17</xdr:row>
      <xdr:rowOff>145631</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22" name="Ink 21">
              <a:extLst>
                <a:ext uri="{FF2B5EF4-FFF2-40B4-BE49-F238E27FC236}">
                  <a16:creationId xmlns:a16="http://schemas.microsoft.com/office/drawing/2014/main" id="{020602EF-EBE0-E90C-6666-083E88904044}"/>
                </a:ext>
              </a:extLst>
            </xdr14:cNvPr>
            <xdr14:cNvContentPartPr/>
          </xdr14:nvContentPartPr>
          <xdr14:nvPr macro=""/>
          <xdr14:xfrm>
            <a:off x="12338747" y="3171592"/>
            <a:ext cx="537918" cy="307789"/>
          </xdr14:xfrm>
        </xdr:contentPart>
      </mc:Choice>
      <mc:Fallback xmlns="">
        <xdr:pic>
          <xdr:nvPicPr>
            <xdr:cNvPr id="22" name="Ink 21">
              <a:extLst>
                <a:ext uri="{FF2B5EF4-FFF2-40B4-BE49-F238E27FC236}">
                  <a16:creationId xmlns:a16="http://schemas.microsoft.com/office/drawing/2014/main" id="{020602EF-EBE0-E90C-6666-083E88904044}"/>
                </a:ext>
              </a:extLst>
            </xdr:cNvPr>
            <xdr:cNvPicPr/>
          </xdr:nvPicPr>
          <xdr:blipFill>
            <a:blip xmlns:r="http://schemas.openxmlformats.org/officeDocument/2006/relationships" r:embed="rId11"/>
            <a:stretch>
              <a:fillRect/>
            </a:stretch>
          </xdr:blipFill>
          <xdr:spPr>
            <a:xfrm>
              <a:off x="12329971" y="3162871"/>
              <a:ext cx="555836" cy="325595"/>
            </a:xfrm>
            <a:prstGeom prst="rect">
              <a:avLst/>
            </a:prstGeom>
          </xdr:spPr>
        </xdr:pic>
      </mc:Fallback>
    </mc:AlternateContent>
    <xdr:clientData/>
  </xdr:twoCellAnchor>
</xdr:wsDr>
</file>

<file path=xl/drawings/drawing12.xml><?xml version="1.0" encoding="utf-8"?>
<xdr:wsDr xmlns:xdr="http://schemas.openxmlformats.org/drawingml/2006/spreadsheetDrawing" xmlns:a="http://schemas.openxmlformats.org/drawingml/2006/main">
  <xdr:twoCellAnchor editAs="oneCell">
    <xdr:from>
      <xdr:col>8</xdr:col>
      <xdr:colOff>148442</xdr:colOff>
      <xdr:row>1</xdr:row>
      <xdr:rowOff>0</xdr:rowOff>
    </xdr:from>
    <xdr:to>
      <xdr:col>14</xdr:col>
      <xdr:colOff>601702</xdr:colOff>
      <xdr:row>8</xdr:row>
      <xdr:rowOff>177717</xdr:rowOff>
    </xdr:to>
    <xdr:pic>
      <xdr:nvPicPr>
        <xdr:cNvPr id="5" name="Picture 4">
          <a:extLst>
            <a:ext uri="{FF2B5EF4-FFF2-40B4-BE49-F238E27FC236}">
              <a16:creationId xmlns:a16="http://schemas.microsoft.com/office/drawing/2014/main" id="{6C5BC481-F0F4-CB20-8DC8-D4E9E9B412E1}"/>
            </a:ext>
          </a:extLst>
        </xdr:cNvPr>
        <xdr:cNvPicPr>
          <a:picLocks noChangeAspect="1"/>
        </xdr:cNvPicPr>
      </xdr:nvPicPr>
      <xdr:blipFill>
        <a:blip xmlns:r="http://schemas.openxmlformats.org/officeDocument/2006/relationships" r:embed="rId1"/>
        <a:stretch>
          <a:fillRect/>
        </a:stretch>
      </xdr:blipFill>
      <xdr:spPr>
        <a:xfrm>
          <a:off x="9314708" y="185552"/>
          <a:ext cx="5649113" cy="1476581"/>
        </a:xfrm>
        <a:prstGeom prst="rect">
          <a:avLst/>
        </a:prstGeom>
      </xdr:spPr>
    </xdr:pic>
    <xdr:clientData/>
  </xdr:twoCellAnchor>
  <xdr:twoCellAnchor editAs="oneCell">
    <xdr:from>
      <xdr:col>20</xdr:col>
      <xdr:colOff>160812</xdr:colOff>
      <xdr:row>22</xdr:row>
      <xdr:rowOff>12369</xdr:rowOff>
    </xdr:from>
    <xdr:to>
      <xdr:col>28</xdr:col>
      <xdr:colOff>494045</xdr:colOff>
      <xdr:row>50</xdr:row>
      <xdr:rowOff>65922</xdr:rowOff>
    </xdr:to>
    <xdr:pic>
      <xdr:nvPicPr>
        <xdr:cNvPr id="8" name="Picture 7">
          <a:extLst>
            <a:ext uri="{FF2B5EF4-FFF2-40B4-BE49-F238E27FC236}">
              <a16:creationId xmlns:a16="http://schemas.microsoft.com/office/drawing/2014/main" id="{386F6F34-3B8C-41E5-1C92-1C817B5F8D2E}"/>
            </a:ext>
          </a:extLst>
        </xdr:cNvPr>
        <xdr:cNvPicPr>
          <a:picLocks noChangeAspect="1"/>
        </xdr:cNvPicPr>
      </xdr:nvPicPr>
      <xdr:blipFill>
        <a:blip xmlns:r="http://schemas.openxmlformats.org/officeDocument/2006/relationships" r:embed="rId2"/>
        <a:stretch>
          <a:fillRect/>
        </a:stretch>
      </xdr:blipFill>
      <xdr:spPr>
        <a:xfrm>
          <a:off x="17342922" y="4106882"/>
          <a:ext cx="5182323" cy="5249008"/>
        </a:xfrm>
        <a:prstGeom prst="rect">
          <a:avLst/>
        </a:prstGeom>
      </xdr:spPr>
    </xdr:pic>
    <xdr:clientData/>
  </xdr:twoCellAnchor>
  <xdr:twoCellAnchor editAs="oneCell">
    <xdr:from>
      <xdr:col>9</xdr:col>
      <xdr:colOff>9351</xdr:colOff>
      <xdr:row>43</xdr:row>
      <xdr:rowOff>101551</xdr:rowOff>
    </xdr:from>
    <xdr:to>
      <xdr:col>14</xdr:col>
      <xdr:colOff>90555</xdr:colOff>
      <xdr:row>52</xdr:row>
      <xdr:rowOff>32007</xdr:rowOff>
    </xdr:to>
    <xdr:pic>
      <xdr:nvPicPr>
        <xdr:cNvPr id="9" name="Picture 8">
          <a:extLst>
            <a:ext uri="{FF2B5EF4-FFF2-40B4-BE49-F238E27FC236}">
              <a16:creationId xmlns:a16="http://schemas.microsoft.com/office/drawing/2014/main" id="{320FF62B-DD22-F456-E592-2D9934BF4B86}"/>
            </a:ext>
          </a:extLst>
        </xdr:cNvPr>
        <xdr:cNvPicPr>
          <a:picLocks noChangeAspect="1"/>
        </xdr:cNvPicPr>
      </xdr:nvPicPr>
      <xdr:blipFill>
        <a:blip xmlns:r="http://schemas.openxmlformats.org/officeDocument/2006/relationships" r:embed="rId3"/>
        <a:stretch>
          <a:fillRect/>
        </a:stretch>
      </xdr:blipFill>
      <xdr:spPr>
        <a:xfrm>
          <a:off x="11361822" y="8208877"/>
          <a:ext cx="4688646" cy="1625020"/>
        </a:xfrm>
        <a:prstGeom prst="rect">
          <a:avLst/>
        </a:prstGeom>
      </xdr:spPr>
    </xdr:pic>
    <xdr:clientData/>
  </xdr:twoCellAnchor>
  <xdr:twoCellAnchor editAs="oneCell">
    <xdr:from>
      <xdr:col>8</xdr:col>
      <xdr:colOff>575499</xdr:colOff>
      <xdr:row>51</xdr:row>
      <xdr:rowOff>66453</xdr:rowOff>
    </xdr:from>
    <xdr:to>
      <xdr:col>14</xdr:col>
      <xdr:colOff>333561</xdr:colOff>
      <xdr:row>58</xdr:row>
      <xdr:rowOff>167959</xdr:rowOff>
    </xdr:to>
    <xdr:pic>
      <xdr:nvPicPr>
        <xdr:cNvPr id="10" name="Picture 9">
          <a:extLst>
            <a:ext uri="{FF2B5EF4-FFF2-40B4-BE49-F238E27FC236}">
              <a16:creationId xmlns:a16="http://schemas.microsoft.com/office/drawing/2014/main" id="{87460435-F234-683E-6CF3-A61B58EA4989}"/>
            </a:ext>
          </a:extLst>
        </xdr:cNvPr>
        <xdr:cNvPicPr>
          <a:picLocks noChangeAspect="1"/>
        </xdr:cNvPicPr>
      </xdr:nvPicPr>
      <xdr:blipFill>
        <a:blip xmlns:r="http://schemas.openxmlformats.org/officeDocument/2006/relationships" r:embed="rId4"/>
        <a:stretch>
          <a:fillRect/>
        </a:stretch>
      </xdr:blipFill>
      <xdr:spPr>
        <a:xfrm>
          <a:off x="11318813" y="9680058"/>
          <a:ext cx="4974661" cy="1419500"/>
        </a:xfrm>
        <a:prstGeom prst="rect">
          <a:avLst/>
        </a:prstGeom>
      </xdr:spPr>
    </xdr:pic>
    <xdr:clientData/>
  </xdr:twoCellAnchor>
  <xdr:twoCellAnchor editAs="oneCell">
    <xdr:from>
      <xdr:col>20</xdr:col>
      <xdr:colOff>0</xdr:colOff>
      <xdr:row>5</xdr:row>
      <xdr:rowOff>0</xdr:rowOff>
    </xdr:from>
    <xdr:to>
      <xdr:col>28</xdr:col>
      <xdr:colOff>304654</xdr:colOff>
      <xdr:row>19</xdr:row>
      <xdr:rowOff>114433</xdr:rowOff>
    </xdr:to>
    <xdr:pic>
      <xdr:nvPicPr>
        <xdr:cNvPr id="11" name="Picture 10">
          <a:extLst>
            <a:ext uri="{FF2B5EF4-FFF2-40B4-BE49-F238E27FC236}">
              <a16:creationId xmlns:a16="http://schemas.microsoft.com/office/drawing/2014/main" id="{6D2A165E-6049-BFE2-B38A-B8C68EF0967D}"/>
            </a:ext>
          </a:extLst>
        </xdr:cNvPr>
        <xdr:cNvPicPr>
          <a:picLocks noChangeAspect="1"/>
        </xdr:cNvPicPr>
      </xdr:nvPicPr>
      <xdr:blipFill>
        <a:blip xmlns:r="http://schemas.openxmlformats.org/officeDocument/2006/relationships" r:embed="rId5"/>
        <a:stretch>
          <a:fillRect/>
        </a:stretch>
      </xdr:blipFill>
      <xdr:spPr>
        <a:xfrm>
          <a:off x="16575974" y="927760"/>
          <a:ext cx="5153744" cy="2724530"/>
        </a:xfrm>
        <a:prstGeom prst="rect">
          <a:avLst/>
        </a:prstGeom>
      </xdr:spPr>
    </xdr:pic>
    <xdr:clientData/>
  </xdr:twoCellAnchor>
  <xdr:twoCellAnchor>
    <xdr:from>
      <xdr:col>9</xdr:col>
      <xdr:colOff>33398</xdr:colOff>
      <xdr:row>20</xdr:row>
      <xdr:rowOff>162296</xdr:rowOff>
    </xdr:from>
    <xdr:to>
      <xdr:col>17</xdr:col>
      <xdr:colOff>321624</xdr:colOff>
      <xdr:row>40</xdr:row>
      <xdr:rowOff>136071</xdr:rowOff>
    </xdr:to>
    <xdr:graphicFrame macro="">
      <xdr:nvGraphicFramePr>
        <xdr:cNvPr id="12" name="Chart 11">
          <a:extLst>
            <a:ext uri="{FF2B5EF4-FFF2-40B4-BE49-F238E27FC236}">
              <a16:creationId xmlns:a16="http://schemas.microsoft.com/office/drawing/2014/main" id="{8D400466-43C6-3DF2-4B0B-CCD181B607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20</xdr:col>
      <xdr:colOff>0</xdr:colOff>
      <xdr:row>53</xdr:row>
      <xdr:rowOff>0</xdr:rowOff>
    </xdr:from>
    <xdr:to>
      <xdr:col>28</xdr:col>
      <xdr:colOff>190338</xdr:colOff>
      <xdr:row>73</xdr:row>
      <xdr:rowOff>24741</xdr:rowOff>
    </xdr:to>
    <xdr:pic>
      <xdr:nvPicPr>
        <xdr:cNvPr id="14" name="Picture 13">
          <a:extLst>
            <a:ext uri="{FF2B5EF4-FFF2-40B4-BE49-F238E27FC236}">
              <a16:creationId xmlns:a16="http://schemas.microsoft.com/office/drawing/2014/main" id="{F41D421B-2427-D6FA-3E8D-5D9E4A040F91}"/>
            </a:ext>
          </a:extLst>
        </xdr:cNvPr>
        <xdr:cNvPicPr>
          <a:picLocks noChangeAspect="1"/>
        </xdr:cNvPicPr>
      </xdr:nvPicPr>
      <xdr:blipFill>
        <a:blip xmlns:r="http://schemas.openxmlformats.org/officeDocument/2006/relationships" r:embed="rId7"/>
        <a:stretch>
          <a:fillRect/>
        </a:stretch>
      </xdr:blipFill>
      <xdr:spPr>
        <a:xfrm>
          <a:off x="17194481" y="9846623"/>
          <a:ext cx="5039428" cy="3735780"/>
        </a:xfrm>
        <a:prstGeom prst="rect">
          <a:avLst/>
        </a:prstGeom>
      </xdr:spPr>
    </xdr:pic>
    <xdr:clientData/>
  </xdr:twoCellAnchor>
  <xdr:twoCellAnchor>
    <xdr:from>
      <xdr:col>15</xdr:col>
      <xdr:colOff>454099</xdr:colOff>
      <xdr:row>43</xdr:row>
      <xdr:rowOff>88604</xdr:rowOff>
    </xdr:from>
    <xdr:to>
      <xdr:col>18</xdr:col>
      <xdr:colOff>454099</xdr:colOff>
      <xdr:row>63</xdr:row>
      <xdr:rowOff>170091</xdr:rowOff>
    </xdr:to>
    <xdr:sp macro="" textlink="">
      <xdr:nvSpPr>
        <xdr:cNvPr id="2" name="TextBox 1">
          <a:extLst>
            <a:ext uri="{FF2B5EF4-FFF2-40B4-BE49-F238E27FC236}">
              <a16:creationId xmlns:a16="http://schemas.microsoft.com/office/drawing/2014/main" id="{C67B6D0E-9EBE-C598-B3B7-68F5F0EB442B}"/>
            </a:ext>
          </a:extLst>
        </xdr:cNvPr>
        <xdr:cNvSpPr txBox="1"/>
      </xdr:nvSpPr>
      <xdr:spPr>
        <a:xfrm>
          <a:off x="17054813" y="8388961"/>
          <a:ext cx="1836965" cy="39368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With</a:t>
          </a:r>
          <a:r>
            <a:rPr lang="en-US" sz="1100" baseline="0"/>
            <a:t> d=0.45,  this is positive autocorrelation since it is between 0 and dl 1.416, assuming the dummy variables and the index should be counted as independent variables (12), but there is no evidence of negative autocorrelation since 0.45&lt;2.052</a:t>
          </a:r>
        </a:p>
        <a:p>
          <a:endParaRPr lang="en-US" sz="1100" baseline="0"/>
        </a:p>
        <a:p>
          <a:r>
            <a:rPr lang="en-US"/>
            <a:t>When checking significance using </a:t>
          </a:r>
          <a:r>
            <a:rPr lang="en-US" b="1"/>
            <a:t>tables of dL and dU</a:t>
          </a:r>
          <a:r>
            <a:rPr lang="en-US"/>
            <a:t>, you need </a:t>
          </a:r>
          <a:r>
            <a:rPr lang="en-US" b="1"/>
            <a:t>k</a:t>
          </a:r>
          <a:r>
            <a:rPr lang="en-US"/>
            <a:t>, the number of independent variables </a:t>
          </a:r>
          <a:r>
            <a:rPr lang="en-US" b="1"/>
            <a:t>excluding the intercept</a:t>
          </a:r>
          <a:r>
            <a:rPr lang="en-US"/>
            <a:t>. So yes</a:t>
          </a:r>
          <a:r>
            <a:rPr lang="en-US" baseline="0"/>
            <a:t> that includes t or the index if you use it to for trend and the 11 dummies for months (so 12 ). </a:t>
          </a:r>
        </a:p>
        <a:p>
          <a:r>
            <a:rPr lang="en-US"/>
            <a:t>Also </a:t>
          </a:r>
          <a:r>
            <a:rPr lang="en-US" b="1"/>
            <a:t>round n up</a:t>
          </a:r>
          <a:r>
            <a:rPr lang="en-US"/>
            <a:t> to the next table value</a:t>
          </a:r>
          <a:r>
            <a:rPr lang="en-US" baseline="0"/>
            <a:t> (150).</a:t>
          </a:r>
          <a:endParaRPr lang="en-US" sz="1100"/>
        </a:p>
      </xdr:txBody>
    </xdr:sp>
    <xdr:clientData/>
  </xdr:twoCellAnchor>
  <xdr:twoCellAnchor editAs="oneCell">
    <xdr:from>
      <xdr:col>20</xdr:col>
      <xdr:colOff>453475</xdr:colOff>
      <xdr:row>56</xdr:row>
      <xdr:rowOff>169118</xdr:rowOff>
    </xdr:from>
    <xdr:to>
      <xdr:col>27</xdr:col>
      <xdr:colOff>612145</xdr:colOff>
      <xdr:row>57</xdr:row>
      <xdr:rowOff>32870</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3" name="Ink 2">
              <a:extLst>
                <a:ext uri="{FF2B5EF4-FFF2-40B4-BE49-F238E27FC236}">
                  <a16:creationId xmlns:a16="http://schemas.microsoft.com/office/drawing/2014/main" id="{30FF0479-BB80-9621-6DD2-B4DD5B1D022F}"/>
                </a:ext>
              </a:extLst>
            </xdr14:cNvPr>
            <xdr14:cNvContentPartPr/>
          </xdr14:nvContentPartPr>
          <xdr14:nvPr macro=""/>
          <xdr14:xfrm>
            <a:off x="20115796" y="10975457"/>
            <a:ext cx="4444920" cy="56520"/>
          </xdr14:xfrm>
        </xdr:contentPart>
      </mc:Choice>
      <mc:Fallback xmlns="">
        <xdr:pic>
          <xdr:nvPicPr>
            <xdr:cNvPr id="3" name="Ink 2">
              <a:extLst>
                <a:ext uri="{FF2B5EF4-FFF2-40B4-BE49-F238E27FC236}">
                  <a16:creationId xmlns:a16="http://schemas.microsoft.com/office/drawing/2014/main" id="{30FF0479-BB80-9621-6DD2-B4DD5B1D022F}"/>
                </a:ext>
              </a:extLst>
            </xdr:cNvPr>
            <xdr:cNvPicPr/>
          </xdr:nvPicPr>
          <xdr:blipFill>
            <a:blip xmlns:r="http://schemas.openxmlformats.org/officeDocument/2006/relationships" r:embed="rId9"/>
            <a:stretch>
              <a:fillRect/>
            </a:stretch>
          </xdr:blipFill>
          <xdr:spPr>
            <a:xfrm>
              <a:off x="20080156" y="10903817"/>
              <a:ext cx="4516560" cy="200160"/>
            </a:xfrm>
            <a:prstGeom prst="rect">
              <a:avLst/>
            </a:prstGeom>
          </xdr:spPr>
        </xdr:pic>
      </mc:Fallback>
    </mc:AlternateContent>
    <xdr:clientData/>
  </xdr:twoCellAnchor>
  <xdr:twoCellAnchor editAs="oneCell">
    <xdr:from>
      <xdr:col>20</xdr:col>
      <xdr:colOff>158635</xdr:colOff>
      <xdr:row>57</xdr:row>
      <xdr:rowOff>169310</xdr:rowOff>
    </xdr:from>
    <xdr:to>
      <xdr:col>24</xdr:col>
      <xdr:colOff>374069</xdr:colOff>
      <xdr:row>58</xdr:row>
      <xdr:rowOff>662</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4" name="Ink 3">
              <a:extLst>
                <a:ext uri="{FF2B5EF4-FFF2-40B4-BE49-F238E27FC236}">
                  <a16:creationId xmlns:a16="http://schemas.microsoft.com/office/drawing/2014/main" id="{9CC37D51-A85D-02A0-3106-12A700C85A22}"/>
                </a:ext>
              </a:extLst>
            </xdr14:cNvPr>
            <xdr14:cNvContentPartPr/>
          </xdr14:nvContentPartPr>
          <xdr14:nvPr macro=""/>
          <xdr14:xfrm>
            <a:off x="19820956" y="11168417"/>
            <a:ext cx="2664720" cy="24120"/>
          </xdr14:xfrm>
        </xdr:contentPart>
      </mc:Choice>
      <mc:Fallback xmlns="">
        <xdr:pic>
          <xdr:nvPicPr>
            <xdr:cNvPr id="4" name="Ink 3">
              <a:extLst>
                <a:ext uri="{FF2B5EF4-FFF2-40B4-BE49-F238E27FC236}">
                  <a16:creationId xmlns:a16="http://schemas.microsoft.com/office/drawing/2014/main" id="{9CC37D51-A85D-02A0-3106-12A700C85A22}"/>
                </a:ext>
              </a:extLst>
            </xdr:cNvPr>
            <xdr:cNvPicPr/>
          </xdr:nvPicPr>
          <xdr:blipFill>
            <a:blip xmlns:r="http://schemas.openxmlformats.org/officeDocument/2006/relationships" r:embed="rId11"/>
            <a:stretch>
              <a:fillRect/>
            </a:stretch>
          </xdr:blipFill>
          <xdr:spPr>
            <a:xfrm>
              <a:off x="19785316" y="11096777"/>
              <a:ext cx="2736360" cy="167760"/>
            </a:xfrm>
            <a:prstGeom prst="rect">
              <a:avLst/>
            </a:prstGeom>
          </xdr:spPr>
        </xdr:pic>
      </mc:Fallback>
    </mc:AlternateContent>
    <xdr:clientData/>
  </xdr:twoCellAnchor>
  <xdr:twoCellAnchor editAs="oneCell">
    <xdr:from>
      <xdr:col>17</xdr:col>
      <xdr:colOff>132804</xdr:colOff>
      <xdr:row>60</xdr:row>
      <xdr:rowOff>166166</xdr:rowOff>
    </xdr:from>
    <xdr:to>
      <xdr:col>17</xdr:col>
      <xdr:colOff>309149</xdr:colOff>
      <xdr:row>61</xdr:row>
      <xdr:rowOff>19117</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3" name="Ink 12">
              <a:extLst>
                <a:ext uri="{FF2B5EF4-FFF2-40B4-BE49-F238E27FC236}">
                  <a16:creationId xmlns:a16="http://schemas.microsoft.com/office/drawing/2014/main" id="{89BBD0EA-9FE1-E82B-61E1-D9A2C358FD8D}"/>
                </a:ext>
              </a:extLst>
            </xdr14:cNvPr>
            <xdr14:cNvContentPartPr/>
          </xdr14:nvContentPartPr>
          <xdr14:nvPr macro=""/>
          <xdr14:xfrm flipV="1">
            <a:off x="17958161" y="11743577"/>
            <a:ext cx="176345" cy="45719"/>
          </xdr14:xfrm>
        </xdr:contentPart>
      </mc:Choice>
      <mc:Fallback xmlns="">
        <xdr:pic>
          <xdr:nvPicPr>
            <xdr:cNvPr id="13" name="Ink 12">
              <a:extLst>
                <a:ext uri="{FF2B5EF4-FFF2-40B4-BE49-F238E27FC236}">
                  <a16:creationId xmlns:a16="http://schemas.microsoft.com/office/drawing/2014/main" id="{89BBD0EA-9FE1-E82B-61E1-D9A2C358FD8D}"/>
                </a:ext>
              </a:extLst>
            </xdr:cNvPr>
            <xdr:cNvPicPr/>
          </xdr:nvPicPr>
          <xdr:blipFill>
            <a:blip xmlns:r="http://schemas.openxmlformats.org/officeDocument/2006/relationships" r:embed="rId13"/>
            <a:stretch>
              <a:fillRect/>
            </a:stretch>
          </xdr:blipFill>
          <xdr:spPr>
            <a:xfrm flipV="1">
              <a:off x="17922459" y="11671939"/>
              <a:ext cx="248109" cy="189356"/>
            </a:xfrm>
            <a:prstGeom prst="rect">
              <a:avLst/>
            </a:prstGeom>
          </xdr:spPr>
        </xdr:pic>
      </mc:Fallback>
    </mc:AlternateContent>
    <xdr:clientData/>
  </xdr:twoCellAnchor>
  <xdr:twoCellAnchor editAs="oneCell">
    <xdr:from>
      <xdr:col>13</xdr:col>
      <xdr:colOff>272092</xdr:colOff>
      <xdr:row>15</xdr:row>
      <xdr:rowOff>101852</xdr:rowOff>
    </xdr:from>
    <xdr:to>
      <xdr:col>13</xdr:col>
      <xdr:colOff>565852</xdr:colOff>
      <xdr:row>15</xdr:row>
      <xdr:rowOff>102212</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9" name="Ink 18">
              <a:extLst>
                <a:ext uri="{FF2B5EF4-FFF2-40B4-BE49-F238E27FC236}">
                  <a16:creationId xmlns:a16="http://schemas.microsoft.com/office/drawing/2014/main" id="{CC1ED9F2-7277-EFFE-AF10-3EE1116C05CB}"/>
                </a:ext>
              </a:extLst>
            </xdr14:cNvPr>
            <xdr14:cNvContentPartPr/>
          </xdr14:nvContentPartPr>
          <xdr14:nvPr macro=""/>
          <xdr14:xfrm>
            <a:off x="15648163" y="3004709"/>
            <a:ext cx="293760" cy="360"/>
          </xdr14:xfrm>
        </xdr:contentPart>
      </mc:Choice>
      <mc:Fallback xmlns="">
        <xdr:pic>
          <xdr:nvPicPr>
            <xdr:cNvPr id="19" name="Ink 18">
              <a:extLst>
                <a:ext uri="{FF2B5EF4-FFF2-40B4-BE49-F238E27FC236}">
                  <a16:creationId xmlns:a16="http://schemas.microsoft.com/office/drawing/2014/main" id="{CC1ED9F2-7277-EFFE-AF10-3EE1116C05CB}"/>
                </a:ext>
              </a:extLst>
            </xdr:cNvPr>
            <xdr:cNvPicPr/>
          </xdr:nvPicPr>
          <xdr:blipFill>
            <a:blip xmlns:r="http://schemas.openxmlformats.org/officeDocument/2006/relationships" r:embed="rId15"/>
            <a:stretch>
              <a:fillRect/>
            </a:stretch>
          </xdr:blipFill>
          <xdr:spPr>
            <a:xfrm>
              <a:off x="15612163" y="2933069"/>
              <a:ext cx="365400" cy="144000"/>
            </a:xfrm>
            <a:prstGeom prst="rect">
              <a:avLst/>
            </a:prstGeom>
          </xdr:spPr>
        </xdr:pic>
      </mc:Fallback>
    </mc:AlternateContent>
    <xdr:clientData/>
  </xdr:twoCellAnchor>
  <xdr:twoCellAnchor editAs="oneCell">
    <xdr:from>
      <xdr:col>13</xdr:col>
      <xdr:colOff>283612</xdr:colOff>
      <xdr:row>17</xdr:row>
      <xdr:rowOff>90356</xdr:rowOff>
    </xdr:from>
    <xdr:to>
      <xdr:col>14</xdr:col>
      <xdr:colOff>5730</xdr:colOff>
      <xdr:row>17</xdr:row>
      <xdr:rowOff>125996</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20" name="Ink 19">
              <a:extLst>
                <a:ext uri="{FF2B5EF4-FFF2-40B4-BE49-F238E27FC236}">
                  <a16:creationId xmlns:a16="http://schemas.microsoft.com/office/drawing/2014/main" id="{1E1E9FF2-3FBA-5B5B-CC68-7557FB147001}"/>
                </a:ext>
              </a:extLst>
            </xdr14:cNvPr>
            <xdr14:cNvContentPartPr/>
          </xdr14:nvContentPartPr>
          <xdr14:nvPr macro=""/>
          <xdr14:xfrm>
            <a:off x="15659683" y="3378749"/>
            <a:ext cx="334440" cy="35640"/>
          </xdr14:xfrm>
        </xdr:contentPart>
      </mc:Choice>
      <mc:Fallback xmlns="">
        <xdr:pic>
          <xdr:nvPicPr>
            <xdr:cNvPr id="20" name="Ink 19">
              <a:extLst>
                <a:ext uri="{FF2B5EF4-FFF2-40B4-BE49-F238E27FC236}">
                  <a16:creationId xmlns:a16="http://schemas.microsoft.com/office/drawing/2014/main" id="{1E1E9FF2-3FBA-5B5B-CC68-7557FB147001}"/>
                </a:ext>
              </a:extLst>
            </xdr:cNvPr>
            <xdr:cNvPicPr/>
          </xdr:nvPicPr>
          <xdr:blipFill>
            <a:blip xmlns:r="http://schemas.openxmlformats.org/officeDocument/2006/relationships" r:embed="rId17"/>
            <a:stretch>
              <a:fillRect/>
            </a:stretch>
          </xdr:blipFill>
          <xdr:spPr>
            <a:xfrm>
              <a:off x="15623683" y="3307109"/>
              <a:ext cx="406080" cy="179280"/>
            </a:xfrm>
            <a:prstGeom prst="rect">
              <a:avLst/>
            </a:prstGeom>
          </xdr:spPr>
        </xdr:pic>
      </mc:Fallback>
    </mc:AlternateContent>
    <xdr:clientData/>
  </xdr:twoCellAnchor>
  <xdr:twoCellAnchor>
    <xdr:from>
      <xdr:col>12</xdr:col>
      <xdr:colOff>419554</xdr:colOff>
      <xdr:row>67</xdr:row>
      <xdr:rowOff>68035</xdr:rowOff>
    </xdr:from>
    <xdr:to>
      <xdr:col>19</xdr:col>
      <xdr:colOff>249464</xdr:colOff>
      <xdr:row>96</xdr:row>
      <xdr:rowOff>181428</xdr:rowOff>
    </xdr:to>
    <xdr:sp macro="" textlink="">
      <xdr:nvSpPr>
        <xdr:cNvPr id="21" name="TextBox 20">
          <a:extLst>
            <a:ext uri="{FF2B5EF4-FFF2-40B4-BE49-F238E27FC236}">
              <a16:creationId xmlns:a16="http://schemas.microsoft.com/office/drawing/2014/main" id="{1836D498-B4D8-5ED1-DA13-FEC0FEBBD95A}"/>
            </a:ext>
          </a:extLst>
        </xdr:cNvPr>
        <xdr:cNvSpPr txBox="1"/>
      </xdr:nvSpPr>
      <xdr:spPr>
        <a:xfrm>
          <a:off x="15183304" y="12994821"/>
          <a:ext cx="4116160" cy="570366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2. Addressing positive autocorrelation. (First off It</a:t>
          </a:r>
          <a:r>
            <a:rPr lang="en-US" b="1" baseline="0"/>
            <a:t> could have been present because I noticed the data had a nonlinear trend that was not adressed, so I adressed it in the next sheets (adding index squared), run a regression model with it adressed, then check autocorrelation/durbin watson again, but that did not fix it so I also have to follow these options) </a:t>
          </a:r>
        </a:p>
        <a:p>
          <a:r>
            <a:rPr lang="en-US" b="1" baseline="0"/>
            <a:t>(Option A is the easiest)</a:t>
          </a:r>
        </a:p>
        <a:p>
          <a:r>
            <a:rPr lang="en-US" b="1" baseline="0"/>
            <a:t>These are the options</a:t>
          </a:r>
        </a:p>
        <a:p>
          <a:endParaRPr lang="en-US" b="1"/>
        </a:p>
        <a:p>
          <a:r>
            <a:rPr lang="en-US" b="1"/>
            <a:t>Option A: Include lagged dependent variable (autoregressive term)</a:t>
          </a:r>
          <a:endParaRPr lang="en-US"/>
        </a:p>
        <a:p>
          <a:r>
            <a:rPr lang="en-US"/>
            <a:t>Add yt -1 as a predictor:</a:t>
          </a:r>
        </a:p>
        <a:p>
          <a:endParaRPr lang="en-US"/>
        </a:p>
        <a:p>
          <a:r>
            <a:rPr lang="en-US"/>
            <a:t>yt​=</a:t>
          </a:r>
          <a:r>
            <a:rPr lang="el-GR"/>
            <a:t>β0​+β1​</a:t>
          </a:r>
          <a:r>
            <a:rPr lang="en-US"/>
            <a:t>xt​+</a:t>
          </a:r>
          <a:r>
            <a:rPr lang="el-GR"/>
            <a:t>β2​</a:t>
          </a:r>
          <a:r>
            <a:rPr lang="en-US"/>
            <a:t>yt−1​+</a:t>
          </a:r>
          <a:r>
            <a:rPr lang="el-GR"/>
            <a:t>ϵ</a:t>
          </a:r>
          <a:r>
            <a:rPr lang="en-US"/>
            <a:t>t​</a:t>
          </a:r>
        </a:p>
        <a:p>
          <a:r>
            <a:rPr lang="en-US"/>
            <a:t>This captures the momentum in the series and can remove residual correlation. </a:t>
          </a:r>
        </a:p>
        <a:p>
          <a:r>
            <a:rPr lang="en-US"/>
            <a:t>Often called an </a:t>
          </a:r>
          <a:r>
            <a:rPr lang="en-US" b="1"/>
            <a:t>AR(1) term</a:t>
          </a:r>
          <a:r>
            <a:rPr lang="en-US"/>
            <a:t>. </a:t>
          </a:r>
        </a:p>
        <a:p>
          <a:endParaRPr lang="en-US" b="1"/>
        </a:p>
        <a:p>
          <a:r>
            <a:rPr lang="en-US" b="1"/>
            <a:t>Option B: Use Generalized Least Squares (GLS)</a:t>
          </a:r>
          <a:endParaRPr lang="en-US"/>
        </a:p>
        <a:p>
          <a:r>
            <a:rPr lang="en-US"/>
            <a:t>Ordinary least squares (OLS) assumes uncorrelated errors. </a:t>
          </a:r>
        </a:p>
        <a:p>
          <a:r>
            <a:rPr lang="en-US"/>
            <a:t>GLS (or Cochrane-Orcutt procedure) adjusts for correlation structure in errors: </a:t>
          </a:r>
        </a:p>
        <a:p>
          <a:pPr lvl="1"/>
          <a:r>
            <a:rPr lang="en-US"/>
            <a:t>Estimates the autocorrelation coefficient </a:t>
          </a:r>
          <a:r>
            <a:rPr lang="el-GR"/>
            <a:t>ρρρ </a:t>
          </a:r>
        </a:p>
        <a:p>
          <a:pPr lvl="1"/>
          <a:r>
            <a:rPr lang="en-US"/>
            <a:t>Transforms the model to remove autocorrelation </a:t>
          </a:r>
        </a:p>
        <a:p>
          <a:r>
            <a:rPr lang="en-US" b="1"/>
            <a:t>Option C: Add trend, seasonality, or other missing predictors</a:t>
          </a:r>
          <a:endParaRPr lang="en-US"/>
        </a:p>
        <a:p>
          <a:r>
            <a:rPr lang="en-US"/>
            <a:t>Positive autocorrelation can appear if your model </a:t>
          </a:r>
          <a:r>
            <a:rPr lang="en-US" b="1"/>
            <a:t>misses systematic patterns</a:t>
          </a:r>
          <a:r>
            <a:rPr lang="en-US"/>
            <a:t>: </a:t>
          </a:r>
        </a:p>
        <a:p>
          <a:pPr lvl="1"/>
          <a:r>
            <a:rPr lang="en-US"/>
            <a:t>Trend not captured → residuals rise or fall together </a:t>
          </a:r>
        </a:p>
        <a:p>
          <a:pPr lvl="1"/>
          <a:r>
            <a:rPr lang="en-US"/>
            <a:t>Seasonality missing → residuals correlated at seasonal lags </a:t>
          </a:r>
        </a:p>
        <a:p>
          <a:r>
            <a:rPr lang="en-US" b="1"/>
            <a:t>Option D: Use time series models instead of plain regression</a:t>
          </a:r>
          <a:endParaRPr lang="en-US"/>
        </a:p>
        <a:p>
          <a:r>
            <a:rPr lang="en-US"/>
            <a:t>If data is autocorrelated, sometimes regression is </a:t>
          </a:r>
          <a:r>
            <a:rPr lang="en-US" b="1"/>
            <a:t>not enough</a:t>
          </a:r>
          <a:r>
            <a:rPr lang="en-US"/>
            <a:t>, and you might need: </a:t>
          </a:r>
        </a:p>
        <a:p>
          <a:pPr lvl="1"/>
          <a:r>
            <a:rPr lang="en-US"/>
            <a:t>ARIMA models (AutoRegressive Integrated Moving Average) </a:t>
          </a:r>
        </a:p>
        <a:p>
          <a:pPr lvl="1"/>
          <a:r>
            <a:rPr lang="en-US"/>
            <a:t>Exponential smoothing with error correction</a:t>
          </a:r>
        </a:p>
        <a:p>
          <a:endParaRPr lang="en-US" sz="1100"/>
        </a:p>
      </xdr:txBody>
    </xdr:sp>
    <xdr:clientData/>
  </xdr:twoCellAnchor>
  <xdr:twoCellAnchor editAs="oneCell">
    <xdr:from>
      <xdr:col>8</xdr:col>
      <xdr:colOff>340179</xdr:colOff>
      <xdr:row>62</xdr:row>
      <xdr:rowOff>124733</xdr:rowOff>
    </xdr:from>
    <xdr:to>
      <xdr:col>11</xdr:col>
      <xdr:colOff>348819</xdr:colOff>
      <xdr:row>83</xdr:row>
      <xdr:rowOff>191982</xdr:rowOff>
    </xdr:to>
    <xdr:pic>
      <xdr:nvPicPr>
        <xdr:cNvPr id="22" name="Picture 21">
          <a:extLst>
            <a:ext uri="{FF2B5EF4-FFF2-40B4-BE49-F238E27FC236}">
              <a16:creationId xmlns:a16="http://schemas.microsoft.com/office/drawing/2014/main" id="{DD9FEAAE-A922-9802-9F93-2A0838A2B7BD}"/>
            </a:ext>
          </a:extLst>
        </xdr:cNvPr>
        <xdr:cNvPicPr>
          <a:picLocks noChangeAspect="1"/>
        </xdr:cNvPicPr>
      </xdr:nvPicPr>
      <xdr:blipFill>
        <a:blip xmlns:r="http://schemas.openxmlformats.org/officeDocument/2006/relationships" r:embed="rId18"/>
        <a:stretch>
          <a:fillRect/>
        </a:stretch>
      </xdr:blipFill>
      <xdr:spPr>
        <a:xfrm>
          <a:off x="11089822" y="12087679"/>
          <a:ext cx="3410426" cy="4115374"/>
        </a:xfrm>
        <a:prstGeom prst="rect">
          <a:avLst/>
        </a:prstGeom>
      </xdr:spPr>
    </xdr:pic>
    <xdr:clientData/>
  </xdr:twoCellAnchor>
  <xdr:twoCellAnchor>
    <xdr:from>
      <xdr:col>12</xdr:col>
      <xdr:colOff>68036</xdr:colOff>
      <xdr:row>62</xdr:row>
      <xdr:rowOff>0</xdr:rowOff>
    </xdr:from>
    <xdr:to>
      <xdr:col>14</xdr:col>
      <xdr:colOff>589643</xdr:colOff>
      <xdr:row>65</xdr:row>
      <xdr:rowOff>158750</xdr:rowOff>
    </xdr:to>
    <xdr:sp macro="" textlink="">
      <xdr:nvSpPr>
        <xdr:cNvPr id="23" name="TextBox 22">
          <a:extLst>
            <a:ext uri="{FF2B5EF4-FFF2-40B4-BE49-F238E27FC236}">
              <a16:creationId xmlns:a16="http://schemas.microsoft.com/office/drawing/2014/main" id="{4C7A3C87-07BF-7676-2AD5-EBF702B0BE00}"/>
            </a:ext>
          </a:extLst>
        </xdr:cNvPr>
        <xdr:cNvSpPr txBox="1"/>
      </xdr:nvSpPr>
      <xdr:spPr>
        <a:xfrm>
          <a:off x="14831786" y="11962946"/>
          <a:ext cx="1746250" cy="73705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a:t>
          </a:r>
          <a:r>
            <a:rPr lang="en-US" sz="1100" baseline="0"/>
            <a:t> never did the data split of train/ test but I will do it in the end on a new excel file.</a:t>
          </a:r>
          <a:endParaRPr lang="en-US" sz="1100"/>
        </a:p>
      </xdr:txBody>
    </xdr:sp>
    <xdr:clientData/>
  </xdr:twoCellAnchor>
  <xdr:twoCellAnchor>
    <xdr:from>
      <xdr:col>9</xdr:col>
      <xdr:colOff>226785</xdr:colOff>
      <xdr:row>74</xdr:row>
      <xdr:rowOff>45357</xdr:rowOff>
    </xdr:from>
    <xdr:to>
      <xdr:col>10</xdr:col>
      <xdr:colOff>442231</xdr:colOff>
      <xdr:row>75</xdr:row>
      <xdr:rowOff>90714</xdr:rowOff>
    </xdr:to>
    <xdr:sp macro="" textlink="">
      <xdr:nvSpPr>
        <xdr:cNvPr id="24" name="TextBox 23">
          <a:extLst>
            <a:ext uri="{FF2B5EF4-FFF2-40B4-BE49-F238E27FC236}">
              <a16:creationId xmlns:a16="http://schemas.microsoft.com/office/drawing/2014/main" id="{F8175BFD-B99F-B2C9-57B2-08EFA9F5527B}"/>
            </a:ext>
          </a:extLst>
        </xdr:cNvPr>
        <xdr:cNvSpPr txBox="1"/>
      </xdr:nvSpPr>
      <xdr:spPr>
        <a:xfrm>
          <a:off x="11588749" y="14321518"/>
          <a:ext cx="1666875" cy="2381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 </a:t>
          </a:r>
          <a:r>
            <a:rPr lang="en-US" sz="1100"/>
            <a:t>Adjusted R Squared</a:t>
          </a:r>
        </a:p>
      </xdr:txBody>
    </xdr:sp>
    <xdr:clientData/>
  </xdr:twoCellAnchor>
  <xdr:twoCellAnchor editAs="oneCell">
    <xdr:from>
      <xdr:col>19</xdr:col>
      <xdr:colOff>578303</xdr:colOff>
      <xdr:row>76</xdr:row>
      <xdr:rowOff>22679</xdr:rowOff>
    </xdr:from>
    <xdr:to>
      <xdr:col>31</xdr:col>
      <xdr:colOff>351518</xdr:colOff>
      <xdr:row>107</xdr:row>
      <xdr:rowOff>115797</xdr:rowOff>
    </xdr:to>
    <xdr:pic>
      <xdr:nvPicPr>
        <xdr:cNvPr id="26" name="Picture 25">
          <a:extLst>
            <a:ext uri="{FF2B5EF4-FFF2-40B4-BE49-F238E27FC236}">
              <a16:creationId xmlns:a16="http://schemas.microsoft.com/office/drawing/2014/main" id="{D23E576D-460E-4419-B96C-2E2315C0F9D3}"/>
            </a:ext>
          </a:extLst>
        </xdr:cNvPr>
        <xdr:cNvPicPr>
          <a:picLocks noChangeAspect="1"/>
        </xdr:cNvPicPr>
      </xdr:nvPicPr>
      <xdr:blipFill>
        <a:blip xmlns:r="http://schemas.openxmlformats.org/officeDocument/2006/relationships" r:embed="rId19"/>
        <a:stretch>
          <a:fillRect/>
        </a:stretch>
      </xdr:blipFill>
      <xdr:spPr>
        <a:xfrm>
          <a:off x="19628303" y="14684375"/>
          <a:ext cx="7121072" cy="6068922"/>
        </a:xfrm>
        <a:prstGeom prst="rect">
          <a:avLst/>
        </a:prstGeom>
      </xdr:spPr>
    </xdr:pic>
    <xdr:clientData/>
  </xdr:twoCellAnchor>
  <xdr:twoCellAnchor editAs="oneCell">
    <xdr:from>
      <xdr:col>21</xdr:col>
      <xdr:colOff>430893</xdr:colOff>
      <xdr:row>104</xdr:row>
      <xdr:rowOff>34019</xdr:rowOff>
    </xdr:from>
    <xdr:to>
      <xdr:col>22</xdr:col>
      <xdr:colOff>430212</xdr:colOff>
      <xdr:row>104</xdr:row>
      <xdr:rowOff>58139</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27" name="Ink 26">
              <a:extLst>
                <a:ext uri="{FF2B5EF4-FFF2-40B4-BE49-F238E27FC236}">
                  <a16:creationId xmlns:a16="http://schemas.microsoft.com/office/drawing/2014/main" id="{B9E88B8C-F10A-4F8C-AABB-CE4088B1F4F1}"/>
                </a:ext>
              </a:extLst>
            </xdr14:cNvPr>
            <xdr14:cNvContentPartPr/>
          </xdr14:nvContentPartPr>
          <xdr14:nvPr macro=""/>
          <xdr14:xfrm>
            <a:off x="20705536" y="20093215"/>
            <a:ext cx="611640" cy="24120"/>
          </xdr14:xfrm>
        </xdr:contentPart>
      </mc:Choice>
      <mc:Fallback xmlns="">
        <xdr:pic>
          <xdr:nvPicPr>
            <xdr:cNvPr id="27" name="Ink 26">
              <a:extLst>
                <a:ext uri="{FF2B5EF4-FFF2-40B4-BE49-F238E27FC236}">
                  <a16:creationId xmlns:a16="http://schemas.microsoft.com/office/drawing/2014/main" id="{B9E88B8C-F10A-4F8C-AABB-CE4088B1F4F1}"/>
                </a:ext>
              </a:extLst>
            </xdr:cNvPr>
            <xdr:cNvPicPr/>
          </xdr:nvPicPr>
          <xdr:blipFill>
            <a:blip xmlns:r="http://schemas.openxmlformats.org/officeDocument/2006/relationships" r:embed="rId21"/>
            <a:stretch>
              <a:fillRect/>
            </a:stretch>
          </xdr:blipFill>
          <xdr:spPr>
            <a:xfrm>
              <a:off x="20669896" y="20021575"/>
              <a:ext cx="683280" cy="167760"/>
            </a:xfrm>
            <a:prstGeom prst="rect">
              <a:avLst/>
            </a:prstGeom>
          </xdr:spPr>
        </xdr:pic>
      </mc:Fallback>
    </mc:AlternateContent>
    <xdr:clientData/>
  </xdr:twoCellAnchor>
  <xdr:twoCellAnchor editAs="oneCell">
    <xdr:from>
      <xdr:col>22</xdr:col>
      <xdr:colOff>11341</xdr:colOff>
      <xdr:row>77</xdr:row>
      <xdr:rowOff>22678</xdr:rowOff>
    </xdr:from>
    <xdr:to>
      <xdr:col>22</xdr:col>
      <xdr:colOff>180541</xdr:colOff>
      <xdr:row>77</xdr:row>
      <xdr:rowOff>23038</xdr:rowOff>
    </xdr:to>
    <mc:AlternateContent xmlns:mc="http://schemas.openxmlformats.org/markup-compatibility/2006" xmlns:xdr14="http://schemas.microsoft.com/office/excel/2010/spreadsheetDrawing">
      <mc:Choice Requires="xdr14">
        <xdr:contentPart xmlns:r="http://schemas.openxmlformats.org/officeDocument/2006/relationships" r:id="rId22">
          <xdr14:nvContentPartPr>
            <xdr14:cNvPr id="28" name="Ink 27">
              <a:extLst>
                <a:ext uri="{FF2B5EF4-FFF2-40B4-BE49-F238E27FC236}">
                  <a16:creationId xmlns:a16="http://schemas.microsoft.com/office/drawing/2014/main" id="{939E417E-8A71-41FB-B917-428A8206C1A1}"/>
                </a:ext>
              </a:extLst>
            </xdr14:cNvPr>
            <xdr14:cNvContentPartPr/>
          </xdr14:nvContentPartPr>
          <xdr14:nvPr macro=""/>
          <xdr14:xfrm>
            <a:off x="20898305" y="14877142"/>
            <a:ext cx="169200" cy="360"/>
          </xdr14:xfrm>
        </xdr:contentPart>
      </mc:Choice>
      <mc:Fallback xmlns="">
        <xdr:pic>
          <xdr:nvPicPr>
            <xdr:cNvPr id="28" name="Ink 27">
              <a:extLst>
                <a:ext uri="{FF2B5EF4-FFF2-40B4-BE49-F238E27FC236}">
                  <a16:creationId xmlns:a16="http://schemas.microsoft.com/office/drawing/2014/main" id="{939E417E-8A71-41FB-B917-428A8206C1A1}"/>
                </a:ext>
              </a:extLst>
            </xdr:cNvPr>
            <xdr:cNvPicPr/>
          </xdr:nvPicPr>
          <xdr:blipFill>
            <a:blip xmlns:r="http://schemas.openxmlformats.org/officeDocument/2006/relationships" r:embed="rId23"/>
            <a:stretch>
              <a:fillRect/>
            </a:stretch>
          </xdr:blipFill>
          <xdr:spPr>
            <a:xfrm>
              <a:off x="20862665" y="14805502"/>
              <a:ext cx="240840" cy="144000"/>
            </a:xfrm>
            <a:prstGeom prst="rect">
              <a:avLst/>
            </a:prstGeom>
          </xdr:spPr>
        </xdr:pic>
      </mc:Fallback>
    </mc:AlternateContent>
    <xdr:clientData/>
  </xdr:twoCellAnchor>
</xdr:wsDr>
</file>

<file path=xl/drawings/drawing13.xml><?xml version="1.0" encoding="utf-8"?>
<xdr:wsDr xmlns:xdr="http://schemas.openxmlformats.org/drawingml/2006/spreadsheetDrawing" xmlns:a="http://schemas.openxmlformats.org/drawingml/2006/main">
  <xdr:twoCellAnchor>
    <xdr:from>
      <xdr:col>20</xdr:col>
      <xdr:colOff>609600</xdr:colOff>
      <xdr:row>0</xdr:row>
      <xdr:rowOff>47625</xdr:rowOff>
    </xdr:from>
    <xdr:to>
      <xdr:col>26</xdr:col>
      <xdr:colOff>419100</xdr:colOff>
      <xdr:row>10</xdr:row>
      <xdr:rowOff>57150</xdr:rowOff>
    </xdr:to>
    <xdr:graphicFrame macro="">
      <xdr:nvGraphicFramePr>
        <xdr:cNvPr id="2" name="Chart 1">
          <a:extLst>
            <a:ext uri="{FF2B5EF4-FFF2-40B4-BE49-F238E27FC236}">
              <a16:creationId xmlns:a16="http://schemas.microsoft.com/office/drawing/2014/main" id="{F0385657-573A-7FEC-FE4D-B8CB16422E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31</xdr:col>
      <xdr:colOff>207308</xdr:colOff>
      <xdr:row>7</xdr:row>
      <xdr:rowOff>115420</xdr:rowOff>
    </xdr:from>
    <xdr:to>
      <xdr:col>37</xdr:col>
      <xdr:colOff>207308</xdr:colOff>
      <xdr:row>17</xdr:row>
      <xdr:rowOff>93008</xdr:rowOff>
    </xdr:to>
    <xdr:graphicFrame macro="">
      <xdr:nvGraphicFramePr>
        <xdr:cNvPr id="3" name="Chart 2">
          <a:extLst>
            <a:ext uri="{FF2B5EF4-FFF2-40B4-BE49-F238E27FC236}">
              <a16:creationId xmlns:a16="http://schemas.microsoft.com/office/drawing/2014/main" id="{B03F3AB2-A126-950E-5944-8DFA4BE97A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9525</xdr:colOff>
      <xdr:row>25</xdr:row>
      <xdr:rowOff>76199</xdr:rowOff>
    </xdr:from>
    <xdr:to>
      <xdr:col>39</xdr:col>
      <xdr:colOff>352425</xdr:colOff>
      <xdr:row>45</xdr:row>
      <xdr:rowOff>171450</xdr:rowOff>
    </xdr:to>
    <xdr:graphicFrame macro="">
      <xdr:nvGraphicFramePr>
        <xdr:cNvPr id="15" name="Chart 14">
          <a:extLst>
            <a:ext uri="{FF2B5EF4-FFF2-40B4-BE49-F238E27FC236}">
              <a16:creationId xmlns:a16="http://schemas.microsoft.com/office/drawing/2014/main" id="{A344D564-E95B-0980-C777-6818D30963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401731</xdr:colOff>
      <xdr:row>65</xdr:row>
      <xdr:rowOff>54909</xdr:rowOff>
    </xdr:from>
    <xdr:to>
      <xdr:col>31</xdr:col>
      <xdr:colOff>249330</xdr:colOff>
      <xdr:row>79</xdr:row>
      <xdr:rowOff>16809</xdr:rowOff>
    </xdr:to>
    <xdr:graphicFrame macro="">
      <xdr:nvGraphicFramePr>
        <xdr:cNvPr id="28" name="Chart 27">
          <a:extLst>
            <a:ext uri="{FF2B5EF4-FFF2-40B4-BE49-F238E27FC236}">
              <a16:creationId xmlns:a16="http://schemas.microsoft.com/office/drawing/2014/main" id="{FB9BA575-F19F-E1A1-4CCC-7751014BC1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196102</xdr:colOff>
      <xdr:row>48</xdr:row>
      <xdr:rowOff>186018</xdr:rowOff>
    </xdr:from>
    <xdr:to>
      <xdr:col>30</xdr:col>
      <xdr:colOff>532278</xdr:colOff>
      <xdr:row>63</xdr:row>
      <xdr:rowOff>71718</xdr:rowOff>
    </xdr:to>
    <xdr:graphicFrame macro="">
      <xdr:nvGraphicFramePr>
        <xdr:cNvPr id="29" name="Chart 28">
          <a:extLst>
            <a:ext uri="{FF2B5EF4-FFF2-40B4-BE49-F238E27FC236}">
              <a16:creationId xmlns:a16="http://schemas.microsoft.com/office/drawing/2014/main" id="{43D65E97-C626-B11B-07FF-C43D58C45B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235322</xdr:colOff>
      <xdr:row>36</xdr:row>
      <xdr:rowOff>313765</xdr:rowOff>
    </xdr:from>
    <xdr:to>
      <xdr:col>24</xdr:col>
      <xdr:colOff>145676</xdr:colOff>
      <xdr:row>40</xdr:row>
      <xdr:rowOff>44824</xdr:rowOff>
    </xdr:to>
    <xdr:sp macro="" textlink="">
      <xdr:nvSpPr>
        <xdr:cNvPr id="30" name="TextBox 29">
          <a:extLst>
            <a:ext uri="{FF2B5EF4-FFF2-40B4-BE49-F238E27FC236}">
              <a16:creationId xmlns:a16="http://schemas.microsoft.com/office/drawing/2014/main" id="{067591A3-8E61-249A-25DD-BC9FA5576119}"/>
            </a:ext>
          </a:extLst>
        </xdr:cNvPr>
        <xdr:cNvSpPr txBox="1"/>
      </xdr:nvSpPr>
      <xdr:spPr>
        <a:xfrm>
          <a:off x="15105528" y="7250206"/>
          <a:ext cx="1120589" cy="68355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FF0000"/>
              </a:solidFill>
            </a:rPr>
            <a:t>Again not actual observed values here</a:t>
          </a:r>
        </a:p>
      </xdr:txBody>
    </xdr:sp>
    <xdr:clientData/>
  </xdr:twoCellAnchor>
</xdr:wsDr>
</file>

<file path=xl/drawings/drawing14.xml><?xml version="1.0" encoding="utf-8"?>
<xdr:wsDr xmlns:xdr="http://schemas.openxmlformats.org/drawingml/2006/spreadsheetDrawing" xmlns:a="http://schemas.openxmlformats.org/drawingml/2006/main">
  <xdr:twoCellAnchor editAs="oneCell">
    <xdr:from>
      <xdr:col>8</xdr:col>
      <xdr:colOff>148442</xdr:colOff>
      <xdr:row>1</xdr:row>
      <xdr:rowOff>0</xdr:rowOff>
    </xdr:from>
    <xdr:to>
      <xdr:col>14</xdr:col>
      <xdr:colOff>601702</xdr:colOff>
      <xdr:row>8</xdr:row>
      <xdr:rowOff>177717</xdr:rowOff>
    </xdr:to>
    <xdr:pic>
      <xdr:nvPicPr>
        <xdr:cNvPr id="2" name="Picture 1">
          <a:extLst>
            <a:ext uri="{FF2B5EF4-FFF2-40B4-BE49-F238E27FC236}">
              <a16:creationId xmlns:a16="http://schemas.microsoft.com/office/drawing/2014/main" id="{C613A089-92D8-49D7-919A-5DA9CF66B21C}"/>
            </a:ext>
          </a:extLst>
        </xdr:cNvPr>
        <xdr:cNvPicPr>
          <a:picLocks noChangeAspect="1"/>
        </xdr:cNvPicPr>
      </xdr:nvPicPr>
      <xdr:blipFill>
        <a:blip xmlns:r="http://schemas.openxmlformats.org/officeDocument/2006/relationships" r:embed="rId1"/>
        <a:stretch>
          <a:fillRect/>
        </a:stretch>
      </xdr:blipFill>
      <xdr:spPr>
        <a:xfrm>
          <a:off x="10892642" y="190500"/>
          <a:ext cx="5672960" cy="1511217"/>
        </a:xfrm>
        <a:prstGeom prst="rect">
          <a:avLst/>
        </a:prstGeom>
      </xdr:spPr>
    </xdr:pic>
    <xdr:clientData/>
  </xdr:twoCellAnchor>
  <xdr:twoCellAnchor editAs="oneCell">
    <xdr:from>
      <xdr:col>20</xdr:col>
      <xdr:colOff>160812</xdr:colOff>
      <xdr:row>22</xdr:row>
      <xdr:rowOff>12369</xdr:rowOff>
    </xdr:from>
    <xdr:to>
      <xdr:col>28</xdr:col>
      <xdr:colOff>494045</xdr:colOff>
      <xdr:row>50</xdr:row>
      <xdr:rowOff>65922</xdr:rowOff>
    </xdr:to>
    <xdr:pic>
      <xdr:nvPicPr>
        <xdr:cNvPr id="3" name="Picture 2">
          <a:extLst>
            <a:ext uri="{FF2B5EF4-FFF2-40B4-BE49-F238E27FC236}">
              <a16:creationId xmlns:a16="http://schemas.microsoft.com/office/drawing/2014/main" id="{DFE31345-FDBF-46C8-99AB-97288664B9B5}"/>
            </a:ext>
          </a:extLst>
        </xdr:cNvPr>
        <xdr:cNvPicPr>
          <a:picLocks noChangeAspect="1"/>
        </xdr:cNvPicPr>
      </xdr:nvPicPr>
      <xdr:blipFill>
        <a:blip xmlns:r="http://schemas.openxmlformats.org/officeDocument/2006/relationships" r:embed="rId2"/>
        <a:stretch>
          <a:fillRect/>
        </a:stretch>
      </xdr:blipFill>
      <xdr:spPr>
        <a:xfrm>
          <a:off x="19782312" y="4212894"/>
          <a:ext cx="5210033" cy="5387553"/>
        </a:xfrm>
        <a:prstGeom prst="rect">
          <a:avLst/>
        </a:prstGeom>
      </xdr:spPr>
    </xdr:pic>
    <xdr:clientData/>
  </xdr:twoCellAnchor>
  <xdr:twoCellAnchor editAs="oneCell">
    <xdr:from>
      <xdr:col>9</xdr:col>
      <xdr:colOff>9351</xdr:colOff>
      <xdr:row>43</xdr:row>
      <xdr:rowOff>101551</xdr:rowOff>
    </xdr:from>
    <xdr:to>
      <xdr:col>14</xdr:col>
      <xdr:colOff>90555</xdr:colOff>
      <xdr:row>52</xdr:row>
      <xdr:rowOff>32007</xdr:rowOff>
    </xdr:to>
    <xdr:pic>
      <xdr:nvPicPr>
        <xdr:cNvPr id="4" name="Picture 3">
          <a:extLst>
            <a:ext uri="{FF2B5EF4-FFF2-40B4-BE49-F238E27FC236}">
              <a16:creationId xmlns:a16="http://schemas.microsoft.com/office/drawing/2014/main" id="{85C67049-4DC3-4051-A9D3-DA1B0C29F714}"/>
            </a:ext>
          </a:extLst>
        </xdr:cNvPr>
        <xdr:cNvPicPr>
          <a:picLocks noChangeAspect="1"/>
        </xdr:cNvPicPr>
      </xdr:nvPicPr>
      <xdr:blipFill>
        <a:blip xmlns:r="http://schemas.openxmlformats.org/officeDocument/2006/relationships" r:embed="rId3"/>
        <a:stretch>
          <a:fillRect/>
        </a:stretch>
      </xdr:blipFill>
      <xdr:spPr>
        <a:xfrm>
          <a:off x="11363151" y="8302576"/>
          <a:ext cx="4691304" cy="1644956"/>
        </a:xfrm>
        <a:prstGeom prst="rect">
          <a:avLst/>
        </a:prstGeom>
      </xdr:spPr>
    </xdr:pic>
    <xdr:clientData/>
  </xdr:twoCellAnchor>
  <xdr:twoCellAnchor editAs="oneCell">
    <xdr:from>
      <xdr:col>8</xdr:col>
      <xdr:colOff>575499</xdr:colOff>
      <xdr:row>51</xdr:row>
      <xdr:rowOff>66453</xdr:rowOff>
    </xdr:from>
    <xdr:to>
      <xdr:col>14</xdr:col>
      <xdr:colOff>333561</xdr:colOff>
      <xdr:row>58</xdr:row>
      <xdr:rowOff>167959</xdr:rowOff>
    </xdr:to>
    <xdr:pic>
      <xdr:nvPicPr>
        <xdr:cNvPr id="5" name="Picture 4">
          <a:extLst>
            <a:ext uri="{FF2B5EF4-FFF2-40B4-BE49-F238E27FC236}">
              <a16:creationId xmlns:a16="http://schemas.microsoft.com/office/drawing/2014/main" id="{3F92CEE3-1D7B-487B-95E9-B8029FF7898A}"/>
            </a:ext>
          </a:extLst>
        </xdr:cNvPr>
        <xdr:cNvPicPr>
          <a:picLocks noChangeAspect="1"/>
        </xdr:cNvPicPr>
      </xdr:nvPicPr>
      <xdr:blipFill>
        <a:blip xmlns:r="http://schemas.openxmlformats.org/officeDocument/2006/relationships" r:embed="rId4"/>
        <a:stretch>
          <a:fillRect/>
        </a:stretch>
      </xdr:blipFill>
      <xdr:spPr>
        <a:xfrm>
          <a:off x="11319699" y="9791478"/>
          <a:ext cx="4977762" cy="1435006"/>
        </a:xfrm>
        <a:prstGeom prst="rect">
          <a:avLst/>
        </a:prstGeom>
      </xdr:spPr>
    </xdr:pic>
    <xdr:clientData/>
  </xdr:twoCellAnchor>
  <xdr:twoCellAnchor editAs="oneCell">
    <xdr:from>
      <xdr:col>20</xdr:col>
      <xdr:colOff>0</xdr:colOff>
      <xdr:row>5</xdr:row>
      <xdr:rowOff>0</xdr:rowOff>
    </xdr:from>
    <xdr:to>
      <xdr:col>28</xdr:col>
      <xdr:colOff>304654</xdr:colOff>
      <xdr:row>19</xdr:row>
      <xdr:rowOff>114433</xdr:rowOff>
    </xdr:to>
    <xdr:pic>
      <xdr:nvPicPr>
        <xdr:cNvPr id="6" name="Picture 5">
          <a:extLst>
            <a:ext uri="{FF2B5EF4-FFF2-40B4-BE49-F238E27FC236}">
              <a16:creationId xmlns:a16="http://schemas.microsoft.com/office/drawing/2014/main" id="{C6560385-20EF-4529-97C0-7A65FF6D7BA8}"/>
            </a:ext>
          </a:extLst>
        </xdr:cNvPr>
        <xdr:cNvPicPr>
          <a:picLocks noChangeAspect="1"/>
        </xdr:cNvPicPr>
      </xdr:nvPicPr>
      <xdr:blipFill>
        <a:blip xmlns:r="http://schemas.openxmlformats.org/officeDocument/2006/relationships" r:embed="rId5"/>
        <a:stretch>
          <a:fillRect/>
        </a:stretch>
      </xdr:blipFill>
      <xdr:spPr>
        <a:xfrm>
          <a:off x="19621500" y="952500"/>
          <a:ext cx="5181454" cy="2790958"/>
        </a:xfrm>
        <a:prstGeom prst="rect">
          <a:avLst/>
        </a:prstGeom>
      </xdr:spPr>
    </xdr:pic>
    <xdr:clientData/>
  </xdr:twoCellAnchor>
  <xdr:twoCellAnchor>
    <xdr:from>
      <xdr:col>9</xdr:col>
      <xdr:colOff>33398</xdr:colOff>
      <xdr:row>20</xdr:row>
      <xdr:rowOff>162296</xdr:rowOff>
    </xdr:from>
    <xdr:to>
      <xdr:col>17</xdr:col>
      <xdr:colOff>321624</xdr:colOff>
      <xdr:row>40</xdr:row>
      <xdr:rowOff>136071</xdr:rowOff>
    </xdr:to>
    <xdr:graphicFrame macro="">
      <xdr:nvGraphicFramePr>
        <xdr:cNvPr id="7" name="Chart 6">
          <a:extLst>
            <a:ext uri="{FF2B5EF4-FFF2-40B4-BE49-F238E27FC236}">
              <a16:creationId xmlns:a16="http://schemas.microsoft.com/office/drawing/2014/main" id="{CFC99226-4CD8-4C9E-94A9-366F150B07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20</xdr:col>
      <xdr:colOff>0</xdr:colOff>
      <xdr:row>53</xdr:row>
      <xdr:rowOff>0</xdr:rowOff>
    </xdr:from>
    <xdr:to>
      <xdr:col>28</xdr:col>
      <xdr:colOff>190338</xdr:colOff>
      <xdr:row>73</xdr:row>
      <xdr:rowOff>24741</xdr:rowOff>
    </xdr:to>
    <xdr:pic>
      <xdr:nvPicPr>
        <xdr:cNvPr id="8" name="Picture 7">
          <a:extLst>
            <a:ext uri="{FF2B5EF4-FFF2-40B4-BE49-F238E27FC236}">
              <a16:creationId xmlns:a16="http://schemas.microsoft.com/office/drawing/2014/main" id="{BD7EA8F5-617F-4AFC-A9E6-C7EBD1A3D30B}"/>
            </a:ext>
          </a:extLst>
        </xdr:cNvPr>
        <xdr:cNvPicPr>
          <a:picLocks noChangeAspect="1"/>
        </xdr:cNvPicPr>
      </xdr:nvPicPr>
      <xdr:blipFill>
        <a:blip xmlns:r="http://schemas.openxmlformats.org/officeDocument/2006/relationships" r:embed="rId7"/>
        <a:stretch>
          <a:fillRect/>
        </a:stretch>
      </xdr:blipFill>
      <xdr:spPr>
        <a:xfrm>
          <a:off x="19621500" y="10106025"/>
          <a:ext cx="5067138" cy="3834741"/>
        </a:xfrm>
        <a:prstGeom prst="rect">
          <a:avLst/>
        </a:prstGeom>
      </xdr:spPr>
    </xdr:pic>
    <xdr:clientData/>
  </xdr:twoCellAnchor>
  <xdr:twoCellAnchor>
    <xdr:from>
      <xdr:col>15</xdr:col>
      <xdr:colOff>454099</xdr:colOff>
      <xdr:row>43</xdr:row>
      <xdr:rowOff>88604</xdr:rowOff>
    </xdr:from>
    <xdr:to>
      <xdr:col>18</xdr:col>
      <xdr:colOff>454099</xdr:colOff>
      <xdr:row>65</xdr:row>
      <xdr:rowOff>113393</xdr:rowOff>
    </xdr:to>
    <xdr:sp macro="" textlink="">
      <xdr:nvSpPr>
        <xdr:cNvPr id="10" name="TextBox 9">
          <a:extLst>
            <a:ext uri="{FF2B5EF4-FFF2-40B4-BE49-F238E27FC236}">
              <a16:creationId xmlns:a16="http://schemas.microsoft.com/office/drawing/2014/main" id="{3E43FA0B-1EAC-4114-8575-7AA9D20F8449}"/>
            </a:ext>
          </a:extLst>
        </xdr:cNvPr>
        <xdr:cNvSpPr txBox="1"/>
      </xdr:nvSpPr>
      <xdr:spPr>
        <a:xfrm>
          <a:off x="17054813" y="8388961"/>
          <a:ext cx="1836965" cy="42656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With</a:t>
          </a:r>
          <a:r>
            <a:rPr lang="en-US" sz="1100" baseline="0"/>
            <a:t> d=0.557,  this is positive autocorrelation still  since it is between 0 and dl 1.550.  So fixing the nonlinear trend did not stop autocorrelation.</a:t>
          </a:r>
        </a:p>
        <a:p>
          <a:r>
            <a:rPr lang="en-US" sz="1100" baseline="0"/>
            <a:t>With k independent variables (13), but there is no evidence of negative autocorrelation since 0.557&lt;2.076</a:t>
          </a:r>
        </a:p>
        <a:p>
          <a:endParaRPr lang="en-US" sz="1100" baseline="0"/>
        </a:p>
        <a:p>
          <a:r>
            <a:rPr lang="en-US"/>
            <a:t>When checking significance using </a:t>
          </a:r>
          <a:r>
            <a:rPr lang="en-US" b="1"/>
            <a:t>tables of dL and dU</a:t>
          </a:r>
          <a:r>
            <a:rPr lang="en-US"/>
            <a:t>, you need </a:t>
          </a:r>
          <a:r>
            <a:rPr lang="en-US" b="1"/>
            <a:t>k</a:t>
          </a:r>
          <a:r>
            <a:rPr lang="en-US"/>
            <a:t>, the number of independent variables </a:t>
          </a:r>
          <a:r>
            <a:rPr lang="en-US" b="1"/>
            <a:t>excluding the intercept</a:t>
          </a:r>
          <a:r>
            <a:rPr lang="en-US"/>
            <a:t>. So yes</a:t>
          </a:r>
          <a:r>
            <a:rPr lang="en-US" baseline="0"/>
            <a:t> that includes t or the index if you use it to for trend , t squared, and the 11 dummies for months , (so 13 total). </a:t>
          </a:r>
        </a:p>
        <a:p>
          <a:r>
            <a:rPr lang="en-US"/>
            <a:t>Also </a:t>
          </a:r>
          <a:r>
            <a:rPr lang="en-US" b="1"/>
            <a:t>round n up</a:t>
          </a:r>
          <a:r>
            <a:rPr lang="en-US"/>
            <a:t> to the next table value</a:t>
          </a:r>
          <a:r>
            <a:rPr lang="en-US" baseline="0"/>
            <a:t> (150).</a:t>
          </a:r>
          <a:endParaRPr lang="en-US" sz="1100"/>
        </a:p>
      </xdr:txBody>
    </xdr:sp>
    <xdr:clientData/>
  </xdr:twoCellAnchor>
  <xdr:twoCellAnchor editAs="oneCell">
    <xdr:from>
      <xdr:col>20</xdr:col>
      <xdr:colOff>453475</xdr:colOff>
      <xdr:row>56</xdr:row>
      <xdr:rowOff>169118</xdr:rowOff>
    </xdr:from>
    <xdr:to>
      <xdr:col>28</xdr:col>
      <xdr:colOff>2545</xdr:colOff>
      <xdr:row>57</xdr:row>
      <xdr:rowOff>32870</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11" name="Ink 10">
              <a:extLst>
                <a:ext uri="{FF2B5EF4-FFF2-40B4-BE49-F238E27FC236}">
                  <a16:creationId xmlns:a16="http://schemas.microsoft.com/office/drawing/2014/main" id="{6F368D1F-90A1-4FD2-8223-E80F635CD09D}"/>
                </a:ext>
              </a:extLst>
            </xdr14:cNvPr>
            <xdr14:cNvContentPartPr/>
          </xdr14:nvContentPartPr>
          <xdr14:nvPr macro=""/>
          <xdr14:xfrm>
            <a:off x="20115796" y="10975457"/>
            <a:ext cx="4444920" cy="56520"/>
          </xdr14:xfrm>
        </xdr:contentPart>
      </mc:Choice>
      <mc:Fallback xmlns="">
        <xdr:pic>
          <xdr:nvPicPr>
            <xdr:cNvPr id="11" name="Ink 10">
              <a:extLst>
                <a:ext uri="{FF2B5EF4-FFF2-40B4-BE49-F238E27FC236}">
                  <a16:creationId xmlns:a16="http://schemas.microsoft.com/office/drawing/2014/main" id="{6F368D1F-90A1-4FD2-8223-E80F635CD09D}"/>
                </a:ext>
              </a:extLst>
            </xdr:cNvPr>
            <xdr:cNvPicPr/>
          </xdr:nvPicPr>
          <xdr:blipFill>
            <a:blip xmlns:r="http://schemas.openxmlformats.org/officeDocument/2006/relationships" r:embed="rId9"/>
            <a:stretch>
              <a:fillRect/>
            </a:stretch>
          </xdr:blipFill>
          <xdr:spPr>
            <a:xfrm>
              <a:off x="20080156" y="10903817"/>
              <a:ext cx="4516560" cy="200160"/>
            </a:xfrm>
            <a:prstGeom prst="rect">
              <a:avLst/>
            </a:prstGeom>
          </xdr:spPr>
        </xdr:pic>
      </mc:Fallback>
    </mc:AlternateContent>
    <xdr:clientData/>
  </xdr:twoCellAnchor>
  <xdr:twoCellAnchor editAs="oneCell">
    <xdr:from>
      <xdr:col>20</xdr:col>
      <xdr:colOff>158635</xdr:colOff>
      <xdr:row>57</xdr:row>
      <xdr:rowOff>169310</xdr:rowOff>
    </xdr:from>
    <xdr:to>
      <xdr:col>24</xdr:col>
      <xdr:colOff>374069</xdr:colOff>
      <xdr:row>58</xdr:row>
      <xdr:rowOff>662</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12" name="Ink 11">
              <a:extLst>
                <a:ext uri="{FF2B5EF4-FFF2-40B4-BE49-F238E27FC236}">
                  <a16:creationId xmlns:a16="http://schemas.microsoft.com/office/drawing/2014/main" id="{D5D73D2C-A4E6-4613-BB86-D58C738DA94C}"/>
                </a:ext>
              </a:extLst>
            </xdr14:cNvPr>
            <xdr14:cNvContentPartPr/>
          </xdr14:nvContentPartPr>
          <xdr14:nvPr macro=""/>
          <xdr14:xfrm>
            <a:off x="19820956" y="11168417"/>
            <a:ext cx="2664720" cy="24120"/>
          </xdr14:xfrm>
        </xdr:contentPart>
      </mc:Choice>
      <mc:Fallback xmlns="">
        <xdr:pic>
          <xdr:nvPicPr>
            <xdr:cNvPr id="12" name="Ink 11">
              <a:extLst>
                <a:ext uri="{FF2B5EF4-FFF2-40B4-BE49-F238E27FC236}">
                  <a16:creationId xmlns:a16="http://schemas.microsoft.com/office/drawing/2014/main" id="{D5D73D2C-A4E6-4613-BB86-D58C738DA94C}"/>
                </a:ext>
              </a:extLst>
            </xdr:cNvPr>
            <xdr:cNvPicPr/>
          </xdr:nvPicPr>
          <xdr:blipFill>
            <a:blip xmlns:r="http://schemas.openxmlformats.org/officeDocument/2006/relationships" r:embed="rId11"/>
            <a:stretch>
              <a:fillRect/>
            </a:stretch>
          </xdr:blipFill>
          <xdr:spPr>
            <a:xfrm>
              <a:off x="19785316" y="11096777"/>
              <a:ext cx="2736360" cy="167760"/>
            </a:xfrm>
            <a:prstGeom prst="rect">
              <a:avLst/>
            </a:prstGeom>
          </xdr:spPr>
        </xdr:pic>
      </mc:Fallback>
    </mc:AlternateContent>
    <xdr:clientData/>
  </xdr:twoCellAnchor>
  <xdr:twoCellAnchor editAs="oneCell">
    <xdr:from>
      <xdr:col>13</xdr:col>
      <xdr:colOff>249414</xdr:colOff>
      <xdr:row>15</xdr:row>
      <xdr:rowOff>147209</xdr:rowOff>
    </xdr:from>
    <xdr:to>
      <xdr:col>13</xdr:col>
      <xdr:colOff>543174</xdr:colOff>
      <xdr:row>15</xdr:row>
      <xdr:rowOff>147569</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6" name="Ink 15">
              <a:extLst>
                <a:ext uri="{FF2B5EF4-FFF2-40B4-BE49-F238E27FC236}">
                  <a16:creationId xmlns:a16="http://schemas.microsoft.com/office/drawing/2014/main" id="{3F449873-DF4F-47B4-94FE-08564B214502}"/>
                </a:ext>
              </a:extLst>
            </xdr14:cNvPr>
            <xdr14:cNvContentPartPr/>
          </xdr14:nvContentPartPr>
          <xdr14:nvPr macro=""/>
          <xdr14:xfrm>
            <a:off x="15625485" y="3050066"/>
            <a:ext cx="293760" cy="360"/>
          </xdr14:xfrm>
        </xdr:contentPart>
      </mc:Choice>
      <mc:Fallback xmlns="">
        <xdr:pic>
          <xdr:nvPicPr>
            <xdr:cNvPr id="16" name="Ink 15">
              <a:extLst>
                <a:ext uri="{FF2B5EF4-FFF2-40B4-BE49-F238E27FC236}">
                  <a16:creationId xmlns:a16="http://schemas.microsoft.com/office/drawing/2014/main" id="{3F449873-DF4F-47B4-94FE-08564B214502}"/>
                </a:ext>
              </a:extLst>
            </xdr:cNvPr>
            <xdr:cNvPicPr/>
          </xdr:nvPicPr>
          <xdr:blipFill>
            <a:blip xmlns:r="http://schemas.openxmlformats.org/officeDocument/2006/relationships" r:embed="rId13"/>
            <a:stretch>
              <a:fillRect/>
            </a:stretch>
          </xdr:blipFill>
          <xdr:spPr>
            <a:xfrm>
              <a:off x="15589485" y="2978426"/>
              <a:ext cx="365400" cy="144000"/>
            </a:xfrm>
            <a:prstGeom prst="rect">
              <a:avLst/>
            </a:prstGeom>
          </xdr:spPr>
        </xdr:pic>
      </mc:Fallback>
    </mc:AlternateContent>
    <xdr:clientData/>
  </xdr:twoCellAnchor>
  <xdr:twoCellAnchor editAs="oneCell">
    <xdr:from>
      <xdr:col>13</xdr:col>
      <xdr:colOff>283612</xdr:colOff>
      <xdr:row>17</xdr:row>
      <xdr:rowOff>90356</xdr:rowOff>
    </xdr:from>
    <xdr:to>
      <xdr:col>14</xdr:col>
      <xdr:colOff>5730</xdr:colOff>
      <xdr:row>17</xdr:row>
      <xdr:rowOff>125996</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7" name="Ink 16">
              <a:extLst>
                <a:ext uri="{FF2B5EF4-FFF2-40B4-BE49-F238E27FC236}">
                  <a16:creationId xmlns:a16="http://schemas.microsoft.com/office/drawing/2014/main" id="{D198D241-39D7-4E6B-A120-979A6F4B3B55}"/>
                </a:ext>
              </a:extLst>
            </xdr14:cNvPr>
            <xdr14:cNvContentPartPr/>
          </xdr14:nvContentPartPr>
          <xdr14:nvPr macro=""/>
          <xdr14:xfrm>
            <a:off x="15659683" y="3378749"/>
            <a:ext cx="334440" cy="35640"/>
          </xdr14:xfrm>
        </xdr:contentPart>
      </mc:Choice>
      <mc:Fallback xmlns="">
        <xdr:pic>
          <xdr:nvPicPr>
            <xdr:cNvPr id="17" name="Ink 16">
              <a:extLst>
                <a:ext uri="{FF2B5EF4-FFF2-40B4-BE49-F238E27FC236}">
                  <a16:creationId xmlns:a16="http://schemas.microsoft.com/office/drawing/2014/main" id="{D198D241-39D7-4E6B-A120-979A6F4B3B55}"/>
                </a:ext>
              </a:extLst>
            </xdr:cNvPr>
            <xdr:cNvPicPr/>
          </xdr:nvPicPr>
          <xdr:blipFill>
            <a:blip xmlns:r="http://schemas.openxmlformats.org/officeDocument/2006/relationships" r:embed="rId15"/>
            <a:stretch>
              <a:fillRect/>
            </a:stretch>
          </xdr:blipFill>
          <xdr:spPr>
            <a:xfrm>
              <a:off x="15623683" y="3307109"/>
              <a:ext cx="406080" cy="179280"/>
            </a:xfrm>
            <a:prstGeom prst="rect">
              <a:avLst/>
            </a:prstGeom>
          </xdr:spPr>
        </xdr:pic>
      </mc:Fallback>
    </mc:AlternateContent>
    <xdr:clientData/>
  </xdr:twoCellAnchor>
  <xdr:twoCellAnchor>
    <xdr:from>
      <xdr:col>12</xdr:col>
      <xdr:colOff>419554</xdr:colOff>
      <xdr:row>67</xdr:row>
      <xdr:rowOff>68035</xdr:rowOff>
    </xdr:from>
    <xdr:to>
      <xdr:col>19</xdr:col>
      <xdr:colOff>249464</xdr:colOff>
      <xdr:row>107</xdr:row>
      <xdr:rowOff>102054</xdr:rowOff>
    </xdr:to>
    <xdr:sp macro="" textlink="">
      <xdr:nvSpPr>
        <xdr:cNvPr id="18" name="TextBox 17">
          <a:extLst>
            <a:ext uri="{FF2B5EF4-FFF2-40B4-BE49-F238E27FC236}">
              <a16:creationId xmlns:a16="http://schemas.microsoft.com/office/drawing/2014/main" id="{DF3457E2-150D-4075-9289-602EC0693CE5}"/>
            </a:ext>
          </a:extLst>
        </xdr:cNvPr>
        <xdr:cNvSpPr txBox="1"/>
      </xdr:nvSpPr>
      <xdr:spPr>
        <a:xfrm>
          <a:off x="15183304" y="12994821"/>
          <a:ext cx="4116160" cy="77447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2. Addressing positive autocorrelation. </a:t>
          </a:r>
        </a:p>
        <a:p>
          <a:endParaRPr lang="en-US" b="1"/>
        </a:p>
        <a:p>
          <a:r>
            <a:rPr lang="en-US" b="1"/>
            <a:t>Option A: Include lagged dependent variable (autoregressive term)</a:t>
          </a:r>
          <a:endParaRPr lang="en-US"/>
        </a:p>
        <a:p>
          <a:r>
            <a:rPr lang="en-US"/>
            <a:t>Add yt -1 as a predictor:</a:t>
          </a:r>
        </a:p>
        <a:p>
          <a:endParaRPr lang="en-US"/>
        </a:p>
        <a:p>
          <a:r>
            <a:rPr lang="en-US"/>
            <a:t>yt​=</a:t>
          </a:r>
          <a:r>
            <a:rPr lang="el-GR"/>
            <a:t>β0​+β1​</a:t>
          </a:r>
          <a:r>
            <a:rPr lang="en-US"/>
            <a:t>xt​+</a:t>
          </a:r>
          <a:r>
            <a:rPr lang="el-GR"/>
            <a:t>β2​</a:t>
          </a:r>
          <a:r>
            <a:rPr lang="en-US"/>
            <a:t>yt−1​+</a:t>
          </a:r>
          <a:r>
            <a:rPr lang="el-GR"/>
            <a:t>ϵ</a:t>
          </a:r>
          <a:r>
            <a:rPr lang="en-US"/>
            <a:t>t​</a:t>
          </a:r>
        </a:p>
        <a:p>
          <a:r>
            <a:rPr lang="en-US"/>
            <a:t>This captures the momentum in the series and can remove residual correlation. </a:t>
          </a:r>
        </a:p>
        <a:p>
          <a:r>
            <a:rPr lang="en-US"/>
            <a:t>Often called an </a:t>
          </a:r>
          <a:r>
            <a:rPr lang="en-US" b="1"/>
            <a:t>AR(1) term</a:t>
          </a:r>
          <a:r>
            <a:rPr lang="en-US"/>
            <a:t>. </a:t>
          </a:r>
        </a:p>
        <a:p>
          <a:r>
            <a:rPr lang="en-US" b="1"/>
            <a:t>Option B: Use Generalized Least Squares (GLS)</a:t>
          </a:r>
          <a:endParaRPr lang="en-US"/>
        </a:p>
        <a:p>
          <a:r>
            <a:rPr lang="en-US"/>
            <a:t>Ordinary least squares (OLS) assumes uncorrelated errors. </a:t>
          </a:r>
        </a:p>
        <a:p>
          <a:r>
            <a:rPr lang="en-US"/>
            <a:t>GLS (or Cochrane-Orcutt procedure) adjusts for correlation structure in errors: </a:t>
          </a:r>
        </a:p>
        <a:p>
          <a:pPr lvl="1"/>
          <a:r>
            <a:rPr lang="en-US"/>
            <a:t>Estimates the autocorrelation coefficient </a:t>
          </a:r>
          <a:r>
            <a:rPr lang="el-GR"/>
            <a:t>ρρρ </a:t>
          </a:r>
        </a:p>
        <a:p>
          <a:pPr lvl="1"/>
          <a:r>
            <a:rPr lang="en-US"/>
            <a:t>Transforms the model to remove autocorrelation </a:t>
          </a:r>
        </a:p>
        <a:p>
          <a:r>
            <a:rPr lang="en-US" b="1"/>
            <a:t>Option C: Add trend, seasonality, or other missing predictors</a:t>
          </a:r>
          <a:endParaRPr lang="en-US"/>
        </a:p>
        <a:p>
          <a:r>
            <a:rPr lang="en-US"/>
            <a:t>Positive autocorrelation can appear if your model </a:t>
          </a:r>
          <a:r>
            <a:rPr lang="en-US" b="1"/>
            <a:t>misses systematic patterns</a:t>
          </a:r>
          <a:r>
            <a:rPr lang="en-US"/>
            <a:t>: </a:t>
          </a:r>
        </a:p>
        <a:p>
          <a:pPr lvl="1"/>
          <a:r>
            <a:rPr lang="en-US"/>
            <a:t>Trend not captured → residuals rise or fall together </a:t>
          </a:r>
        </a:p>
        <a:p>
          <a:pPr lvl="1"/>
          <a:r>
            <a:rPr lang="en-US"/>
            <a:t>Seasonality missing → residuals correlated at seasonal lags </a:t>
          </a:r>
        </a:p>
        <a:p>
          <a:r>
            <a:rPr lang="en-US" b="1"/>
            <a:t>Option D: Use time series models instead of plain regression</a:t>
          </a:r>
          <a:endParaRPr lang="en-US"/>
        </a:p>
        <a:p>
          <a:r>
            <a:rPr lang="en-US"/>
            <a:t>If data is autocorrelated, sometimes regression is </a:t>
          </a:r>
          <a:r>
            <a:rPr lang="en-US" b="1"/>
            <a:t>not enough</a:t>
          </a:r>
          <a:r>
            <a:rPr lang="en-US"/>
            <a:t>, and you might need: </a:t>
          </a:r>
        </a:p>
        <a:p>
          <a:pPr lvl="1"/>
          <a:r>
            <a:rPr lang="en-US"/>
            <a:t>ARIMA models (AutoRegressive Integrated Moving Average) </a:t>
          </a:r>
        </a:p>
        <a:p>
          <a:pPr lvl="1"/>
          <a:r>
            <a:rPr lang="en-US"/>
            <a:t>Exponential smoothing with error correction</a:t>
          </a:r>
        </a:p>
        <a:p>
          <a:endParaRPr lang="en-US" sz="1100"/>
        </a:p>
        <a:p>
          <a:r>
            <a:rPr lang="en-US" sz="1100" b="1"/>
            <a:t>If it were negative</a:t>
          </a:r>
          <a:r>
            <a:rPr lang="en-US" sz="1100" b="1" baseline="0"/>
            <a:t> autocorrelation you would do this:</a:t>
          </a:r>
        </a:p>
        <a:p>
          <a:endParaRPr lang="en-US" sz="1100" baseline="0"/>
        </a:p>
        <a:p>
          <a:r>
            <a:rPr lang="en-US" b="1"/>
            <a:t>Option A: Generalized Least Squares (GLS)</a:t>
          </a:r>
          <a:endParaRPr lang="en-US"/>
        </a:p>
        <a:p>
          <a:r>
            <a:rPr lang="en-US"/>
            <a:t>Transform the regression to model the autocorrelation structure directly. </a:t>
          </a:r>
        </a:p>
        <a:p>
          <a:r>
            <a:rPr lang="en-US"/>
            <a:t>Can handle </a:t>
          </a:r>
          <a:r>
            <a:rPr lang="el-GR" b="1"/>
            <a:t>ρ &lt; 0</a:t>
          </a:r>
          <a:r>
            <a:rPr lang="el-GR"/>
            <a:t>, </a:t>
          </a:r>
          <a:r>
            <a:rPr lang="en-US"/>
            <a:t>which corresponds to negative autocorrelation. </a:t>
          </a:r>
        </a:p>
        <a:p>
          <a:r>
            <a:rPr lang="en-US"/>
            <a:t>Estimate </a:t>
          </a:r>
          <a:r>
            <a:rPr lang="el-GR"/>
            <a:t>ρ </a:t>
          </a:r>
          <a:r>
            <a:rPr lang="en-US"/>
            <a:t>and re-fit the model using GLS. </a:t>
          </a:r>
        </a:p>
        <a:p>
          <a:r>
            <a:rPr lang="en-US" b="1"/>
            <a:t>Option B: Time series models</a:t>
          </a:r>
          <a:endParaRPr lang="en-US"/>
        </a:p>
        <a:p>
          <a:r>
            <a:rPr lang="en-US"/>
            <a:t>Fit an </a:t>
          </a:r>
          <a:r>
            <a:rPr lang="en-US" b="1"/>
            <a:t>ARIMA or ARMA model</a:t>
          </a:r>
          <a:r>
            <a:rPr lang="en-US"/>
            <a:t> that allows negative AR(1) terms. </a:t>
          </a:r>
        </a:p>
        <a:p>
          <a:r>
            <a:rPr lang="en-US"/>
            <a:t>Example: AR(1) coefficient </a:t>
          </a:r>
          <a:r>
            <a:rPr lang="el-GR"/>
            <a:t>ρ &lt; 0 </a:t>
          </a:r>
          <a:r>
            <a:rPr lang="en-US"/>
            <a:t>produces naturally alternating residuals. </a:t>
          </a:r>
        </a:p>
        <a:p>
          <a:r>
            <a:rPr lang="en-US" b="1"/>
            <a:t>Step 4: Check residuals after adjustment</a:t>
          </a:r>
          <a:endParaRPr lang="en-US"/>
        </a:p>
        <a:p>
          <a:r>
            <a:rPr lang="en-US"/>
            <a:t>Re-run the DW test or examine residual plots/ACF. </a:t>
          </a:r>
        </a:p>
        <a:p>
          <a:r>
            <a:rPr lang="en-US"/>
            <a:t>Residuals should now behave roughly </a:t>
          </a:r>
          <a:r>
            <a:rPr lang="en-US" b="1"/>
            <a:t>randomly</a:t>
          </a:r>
          <a:r>
            <a:rPr lang="en-US"/>
            <a:t>, with no clear alternating pattern.</a:t>
          </a:r>
        </a:p>
        <a:p>
          <a:endParaRPr lang="en-US" sz="1100"/>
        </a:p>
      </xdr:txBody>
    </xdr:sp>
    <xdr:clientData/>
  </xdr:twoCellAnchor>
  <xdr:twoCellAnchor editAs="oneCell">
    <xdr:from>
      <xdr:col>18</xdr:col>
      <xdr:colOff>203845</xdr:colOff>
      <xdr:row>61</xdr:row>
      <xdr:rowOff>181299</xdr:rowOff>
    </xdr:from>
    <xdr:to>
      <xdr:col>18</xdr:col>
      <xdr:colOff>350725</xdr:colOff>
      <xdr:row>61</xdr:row>
      <xdr:rowOff>188499</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19" name="Ink 18">
              <a:extLst>
                <a:ext uri="{FF2B5EF4-FFF2-40B4-BE49-F238E27FC236}">
                  <a16:creationId xmlns:a16="http://schemas.microsoft.com/office/drawing/2014/main" id="{9150663D-32BB-6C07-ADC2-20EBB2AF5E80}"/>
                </a:ext>
              </a:extLst>
            </xdr14:cNvPr>
            <xdr14:cNvContentPartPr/>
          </xdr14:nvContentPartPr>
          <xdr14:nvPr macro=""/>
          <xdr14:xfrm>
            <a:off x="18641524" y="11951478"/>
            <a:ext cx="146880" cy="7200"/>
          </xdr14:xfrm>
        </xdr:contentPart>
      </mc:Choice>
      <mc:Fallback xmlns="">
        <xdr:pic>
          <xdr:nvPicPr>
            <xdr:cNvPr id="19" name="Ink 18">
              <a:extLst>
                <a:ext uri="{FF2B5EF4-FFF2-40B4-BE49-F238E27FC236}">
                  <a16:creationId xmlns:a16="http://schemas.microsoft.com/office/drawing/2014/main" id="{9150663D-32BB-6C07-ADC2-20EBB2AF5E80}"/>
                </a:ext>
              </a:extLst>
            </xdr:cNvPr>
            <xdr:cNvPicPr/>
          </xdr:nvPicPr>
          <xdr:blipFill>
            <a:blip xmlns:r="http://schemas.openxmlformats.org/officeDocument/2006/relationships" r:embed="rId17"/>
            <a:stretch>
              <a:fillRect/>
            </a:stretch>
          </xdr:blipFill>
          <xdr:spPr>
            <a:xfrm>
              <a:off x="18605524" y="11879838"/>
              <a:ext cx="218520" cy="150840"/>
            </a:xfrm>
            <a:prstGeom prst="rect">
              <a:avLst/>
            </a:prstGeom>
          </xdr:spPr>
        </xdr:pic>
      </mc:Fallback>
    </mc:AlternateContent>
    <xdr:clientData/>
  </xdr:twoCellAnchor>
  <xdr:twoCellAnchor editAs="oneCell">
    <xdr:from>
      <xdr:col>19</xdr:col>
      <xdr:colOff>385535</xdr:colOff>
      <xdr:row>75</xdr:row>
      <xdr:rowOff>45357</xdr:rowOff>
    </xdr:from>
    <xdr:to>
      <xdr:col>30</xdr:col>
      <xdr:colOff>462232</xdr:colOff>
      <xdr:row>105</xdr:row>
      <xdr:rowOff>68036</xdr:rowOff>
    </xdr:to>
    <xdr:pic>
      <xdr:nvPicPr>
        <xdr:cNvPr id="20" name="Picture 19">
          <a:extLst>
            <a:ext uri="{FF2B5EF4-FFF2-40B4-BE49-F238E27FC236}">
              <a16:creationId xmlns:a16="http://schemas.microsoft.com/office/drawing/2014/main" id="{F8AE45C2-2E8F-4B40-904D-FDDE4313D4EC}"/>
            </a:ext>
          </a:extLst>
        </xdr:cNvPr>
        <xdr:cNvPicPr>
          <a:picLocks noChangeAspect="1"/>
        </xdr:cNvPicPr>
      </xdr:nvPicPr>
      <xdr:blipFill>
        <a:blip xmlns:r="http://schemas.openxmlformats.org/officeDocument/2006/relationships" r:embed="rId18"/>
        <a:stretch>
          <a:fillRect/>
        </a:stretch>
      </xdr:blipFill>
      <xdr:spPr>
        <a:xfrm>
          <a:off x="19435535" y="14514286"/>
          <a:ext cx="6812233" cy="5805714"/>
        </a:xfrm>
        <a:prstGeom prst="rect">
          <a:avLst/>
        </a:prstGeom>
      </xdr:spPr>
    </xdr:pic>
    <xdr:clientData/>
  </xdr:twoCellAnchor>
  <xdr:twoCellAnchor editAs="oneCell">
    <xdr:from>
      <xdr:col>22</xdr:col>
      <xdr:colOff>453570</xdr:colOff>
      <xdr:row>76</xdr:row>
      <xdr:rowOff>79376</xdr:rowOff>
    </xdr:from>
    <xdr:to>
      <xdr:col>23</xdr:col>
      <xdr:colOff>10448</xdr:colOff>
      <xdr:row>76</xdr:row>
      <xdr:rowOff>79736</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21" name="Ink 20">
              <a:extLst>
                <a:ext uri="{FF2B5EF4-FFF2-40B4-BE49-F238E27FC236}">
                  <a16:creationId xmlns:a16="http://schemas.microsoft.com/office/drawing/2014/main" id="{C53D1F4E-CB3D-4595-92D0-CBFC977DE77B}"/>
                </a:ext>
              </a:extLst>
            </xdr14:cNvPr>
            <xdr14:cNvContentPartPr/>
          </xdr14:nvContentPartPr>
          <xdr14:nvPr macro=""/>
          <xdr14:xfrm>
            <a:off x="21340534" y="14741072"/>
            <a:ext cx="169200" cy="360"/>
          </xdr14:xfrm>
        </xdr:contentPart>
      </mc:Choice>
      <mc:Fallback xmlns="">
        <xdr:pic>
          <xdr:nvPicPr>
            <xdr:cNvPr id="21" name="Ink 20">
              <a:extLst>
                <a:ext uri="{FF2B5EF4-FFF2-40B4-BE49-F238E27FC236}">
                  <a16:creationId xmlns:a16="http://schemas.microsoft.com/office/drawing/2014/main" id="{C53D1F4E-CB3D-4595-92D0-CBFC977DE77B}"/>
                </a:ext>
              </a:extLst>
            </xdr:cNvPr>
            <xdr:cNvPicPr/>
          </xdr:nvPicPr>
          <xdr:blipFill>
            <a:blip xmlns:r="http://schemas.openxmlformats.org/officeDocument/2006/relationships" r:embed="rId20"/>
            <a:stretch>
              <a:fillRect/>
            </a:stretch>
          </xdr:blipFill>
          <xdr:spPr>
            <a:xfrm>
              <a:off x="21304894" y="14669432"/>
              <a:ext cx="240840" cy="144000"/>
            </a:xfrm>
            <a:prstGeom prst="rect">
              <a:avLst/>
            </a:prstGeom>
          </xdr:spPr>
        </xdr:pic>
      </mc:Fallback>
    </mc:AlternateContent>
    <xdr:clientData/>
  </xdr:twoCellAnchor>
  <xdr:twoCellAnchor editAs="oneCell">
    <xdr:from>
      <xdr:col>22</xdr:col>
      <xdr:colOff>249438</xdr:colOff>
      <xdr:row>103</xdr:row>
      <xdr:rowOff>68130</xdr:rowOff>
    </xdr:from>
    <xdr:to>
      <xdr:col>23</xdr:col>
      <xdr:colOff>219596</xdr:colOff>
      <xdr:row>103</xdr:row>
      <xdr:rowOff>102330</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25" name="Ink 24">
              <a:extLst>
                <a:ext uri="{FF2B5EF4-FFF2-40B4-BE49-F238E27FC236}">
                  <a16:creationId xmlns:a16="http://schemas.microsoft.com/office/drawing/2014/main" id="{62500C23-9616-1DCF-B84C-FB1432DCCDD4}"/>
                </a:ext>
              </a:extLst>
            </xdr14:cNvPr>
            <xdr14:cNvContentPartPr/>
          </xdr14:nvContentPartPr>
          <xdr14:nvPr macro=""/>
          <xdr14:xfrm>
            <a:off x="21136402" y="19934559"/>
            <a:ext cx="582480" cy="34200"/>
          </xdr14:xfrm>
        </xdr:contentPart>
      </mc:Choice>
      <mc:Fallback xmlns="">
        <xdr:pic>
          <xdr:nvPicPr>
            <xdr:cNvPr id="25" name="Ink 24">
              <a:extLst>
                <a:ext uri="{FF2B5EF4-FFF2-40B4-BE49-F238E27FC236}">
                  <a16:creationId xmlns:a16="http://schemas.microsoft.com/office/drawing/2014/main" id="{62500C23-9616-1DCF-B84C-FB1432DCCDD4}"/>
                </a:ext>
              </a:extLst>
            </xdr:cNvPr>
            <xdr:cNvPicPr/>
          </xdr:nvPicPr>
          <xdr:blipFill>
            <a:blip xmlns:r="http://schemas.openxmlformats.org/officeDocument/2006/relationships" r:embed="rId22"/>
            <a:stretch>
              <a:fillRect/>
            </a:stretch>
          </xdr:blipFill>
          <xdr:spPr>
            <a:xfrm>
              <a:off x="21100762" y="19862559"/>
              <a:ext cx="654120" cy="177840"/>
            </a:xfrm>
            <a:prstGeom prst="rect">
              <a:avLst/>
            </a:prstGeom>
          </xdr:spPr>
        </xdr:pic>
      </mc:Fallback>
    </mc:AlternateContent>
    <xdr:clientData/>
  </xdr:twoCellAnchor>
</xdr:wsDr>
</file>

<file path=xl/drawings/drawing15.xml><?xml version="1.0" encoding="utf-8"?>
<xdr:wsDr xmlns:xdr="http://schemas.openxmlformats.org/drawingml/2006/spreadsheetDrawing" xmlns:a="http://schemas.openxmlformats.org/drawingml/2006/main">
  <xdr:twoCellAnchor>
    <xdr:from>
      <xdr:col>25</xdr:col>
      <xdr:colOff>238125</xdr:colOff>
      <xdr:row>2</xdr:row>
      <xdr:rowOff>180975</xdr:rowOff>
    </xdr:from>
    <xdr:to>
      <xdr:col>31</xdr:col>
      <xdr:colOff>238125</xdr:colOff>
      <xdr:row>12</xdr:row>
      <xdr:rowOff>180975</xdr:rowOff>
    </xdr:to>
    <xdr:graphicFrame macro="">
      <xdr:nvGraphicFramePr>
        <xdr:cNvPr id="2" name="Chart 1">
          <a:extLst>
            <a:ext uri="{FF2B5EF4-FFF2-40B4-BE49-F238E27FC236}">
              <a16:creationId xmlns:a16="http://schemas.microsoft.com/office/drawing/2014/main" id="{AD1D356A-8F4A-3A32-26DC-D905C05CE0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32</xdr:col>
      <xdr:colOff>209550</xdr:colOff>
      <xdr:row>28</xdr:row>
      <xdr:rowOff>142875</xdr:rowOff>
    </xdr:from>
    <xdr:to>
      <xdr:col>38</xdr:col>
      <xdr:colOff>209550</xdr:colOff>
      <xdr:row>38</xdr:row>
      <xdr:rowOff>142875</xdr:rowOff>
    </xdr:to>
    <xdr:graphicFrame macro="">
      <xdr:nvGraphicFramePr>
        <xdr:cNvPr id="3" name="Chart 2">
          <a:extLst>
            <a:ext uri="{FF2B5EF4-FFF2-40B4-BE49-F238E27FC236}">
              <a16:creationId xmlns:a16="http://schemas.microsoft.com/office/drawing/2014/main" id="{D451BF37-72EC-9C71-F6EC-B7A3F9E179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31</xdr:col>
      <xdr:colOff>438150</xdr:colOff>
      <xdr:row>15</xdr:row>
      <xdr:rowOff>190500</xdr:rowOff>
    </xdr:from>
    <xdr:to>
      <xdr:col>37</xdr:col>
      <xdr:colOff>438150</xdr:colOff>
      <xdr:row>26</xdr:row>
      <xdr:rowOff>9525</xdr:rowOff>
    </xdr:to>
    <xdr:graphicFrame macro="">
      <xdr:nvGraphicFramePr>
        <xdr:cNvPr id="4" name="Chart 3">
          <a:extLst>
            <a:ext uri="{FF2B5EF4-FFF2-40B4-BE49-F238E27FC236}">
              <a16:creationId xmlns:a16="http://schemas.microsoft.com/office/drawing/2014/main" id="{49311B36-A10D-46F1-7F7F-2ECFABF7A5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36</xdr:col>
      <xdr:colOff>609599</xdr:colOff>
      <xdr:row>35</xdr:row>
      <xdr:rowOff>9524</xdr:rowOff>
    </xdr:from>
    <xdr:to>
      <xdr:col>47</xdr:col>
      <xdr:colOff>180975</xdr:colOff>
      <xdr:row>54</xdr:row>
      <xdr:rowOff>38100</xdr:rowOff>
    </xdr:to>
    <xdr:graphicFrame macro="">
      <xdr:nvGraphicFramePr>
        <xdr:cNvPr id="16" name="Chart 15">
          <a:extLst>
            <a:ext uri="{FF2B5EF4-FFF2-40B4-BE49-F238E27FC236}">
              <a16:creationId xmlns:a16="http://schemas.microsoft.com/office/drawing/2014/main" id="{FBB59BFC-3192-28D3-3431-3B280D4599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52</xdr:col>
      <xdr:colOff>238125</xdr:colOff>
      <xdr:row>56</xdr:row>
      <xdr:rowOff>180975</xdr:rowOff>
    </xdr:from>
    <xdr:to>
      <xdr:col>58</xdr:col>
      <xdr:colOff>238125</xdr:colOff>
      <xdr:row>66</xdr:row>
      <xdr:rowOff>180975</xdr:rowOff>
    </xdr:to>
    <xdr:graphicFrame macro="">
      <xdr:nvGraphicFramePr>
        <xdr:cNvPr id="29" name="Chart 28">
          <a:extLst>
            <a:ext uri="{FF2B5EF4-FFF2-40B4-BE49-F238E27FC236}">
              <a16:creationId xmlns:a16="http://schemas.microsoft.com/office/drawing/2014/main" id="{AB577C5E-D20D-3FA2-FAD2-0C268873CD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53</xdr:col>
      <xdr:colOff>238125</xdr:colOff>
      <xdr:row>58</xdr:row>
      <xdr:rowOff>180975</xdr:rowOff>
    </xdr:from>
    <xdr:to>
      <xdr:col>59</xdr:col>
      <xdr:colOff>238125</xdr:colOff>
      <xdr:row>68</xdr:row>
      <xdr:rowOff>180975</xdr:rowOff>
    </xdr:to>
    <xdr:graphicFrame macro="">
      <xdr:nvGraphicFramePr>
        <xdr:cNvPr id="30" name="Chart 29">
          <a:extLst>
            <a:ext uri="{FF2B5EF4-FFF2-40B4-BE49-F238E27FC236}">
              <a16:creationId xmlns:a16="http://schemas.microsoft.com/office/drawing/2014/main" id="{A2E1F4CC-94B9-6BAF-B3A6-08604E841A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25</xdr:col>
      <xdr:colOff>238125</xdr:colOff>
      <xdr:row>2</xdr:row>
      <xdr:rowOff>180975</xdr:rowOff>
    </xdr:from>
    <xdr:to>
      <xdr:col>31</xdr:col>
      <xdr:colOff>238125</xdr:colOff>
      <xdr:row>12</xdr:row>
      <xdr:rowOff>180975</xdr:rowOff>
    </xdr:to>
    <xdr:graphicFrame macro="">
      <xdr:nvGraphicFramePr>
        <xdr:cNvPr id="31" name="Chart 30">
          <a:extLst>
            <a:ext uri="{FF2B5EF4-FFF2-40B4-BE49-F238E27FC236}">
              <a16:creationId xmlns:a16="http://schemas.microsoft.com/office/drawing/2014/main" id="{6C896CA0-4B57-ADA2-359D-2FF68A4E1E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31</xdr:col>
      <xdr:colOff>552450</xdr:colOff>
      <xdr:row>1</xdr:row>
      <xdr:rowOff>19050</xdr:rowOff>
    </xdr:from>
    <xdr:to>
      <xdr:col>37</xdr:col>
      <xdr:colOff>552450</xdr:colOff>
      <xdr:row>11</xdr:row>
      <xdr:rowOff>19050</xdr:rowOff>
    </xdr:to>
    <xdr:graphicFrame macro="">
      <xdr:nvGraphicFramePr>
        <xdr:cNvPr id="32" name="Chart 31">
          <a:extLst>
            <a:ext uri="{FF2B5EF4-FFF2-40B4-BE49-F238E27FC236}">
              <a16:creationId xmlns:a16="http://schemas.microsoft.com/office/drawing/2014/main" id="{2313FD43-0FA4-BF8D-5AC2-B3ECE59DB4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39</xdr:col>
      <xdr:colOff>381000</xdr:colOff>
      <xdr:row>3</xdr:row>
      <xdr:rowOff>133350</xdr:rowOff>
    </xdr:from>
    <xdr:to>
      <xdr:col>45</xdr:col>
      <xdr:colOff>381000</xdr:colOff>
      <xdr:row>13</xdr:row>
      <xdr:rowOff>133350</xdr:rowOff>
    </xdr:to>
    <xdr:graphicFrame macro="">
      <xdr:nvGraphicFramePr>
        <xdr:cNvPr id="33" name="Chart 32">
          <a:extLst>
            <a:ext uri="{FF2B5EF4-FFF2-40B4-BE49-F238E27FC236}">
              <a16:creationId xmlns:a16="http://schemas.microsoft.com/office/drawing/2014/main" id="{A25F33BB-038E-4A4F-2973-7E50247B5D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34</xdr:col>
      <xdr:colOff>66674</xdr:colOff>
      <xdr:row>18</xdr:row>
      <xdr:rowOff>133350</xdr:rowOff>
    </xdr:from>
    <xdr:to>
      <xdr:col>44</xdr:col>
      <xdr:colOff>323849</xdr:colOff>
      <xdr:row>30</xdr:row>
      <xdr:rowOff>171450</xdr:rowOff>
    </xdr:to>
    <xdr:graphicFrame macro="">
      <xdr:nvGraphicFramePr>
        <xdr:cNvPr id="45" name="Chart 44">
          <a:extLst>
            <a:ext uri="{FF2B5EF4-FFF2-40B4-BE49-F238E27FC236}">
              <a16:creationId xmlns:a16="http://schemas.microsoft.com/office/drawing/2014/main" id="{69F683A1-F36B-51D6-A6C8-A79E34D5BD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25</xdr:col>
      <xdr:colOff>361951</xdr:colOff>
      <xdr:row>39</xdr:row>
      <xdr:rowOff>152400</xdr:rowOff>
    </xdr:from>
    <xdr:to>
      <xdr:col>36</xdr:col>
      <xdr:colOff>371475</xdr:colOff>
      <xdr:row>60</xdr:row>
      <xdr:rowOff>0</xdr:rowOff>
    </xdr:to>
    <xdr:graphicFrame macro="">
      <xdr:nvGraphicFramePr>
        <xdr:cNvPr id="46" name="Chart 45">
          <a:extLst>
            <a:ext uri="{FF2B5EF4-FFF2-40B4-BE49-F238E27FC236}">
              <a16:creationId xmlns:a16="http://schemas.microsoft.com/office/drawing/2014/main" id="{B1616B7B-6A81-FCA2-02A6-D30AF7F872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52</xdr:col>
      <xdr:colOff>238125</xdr:colOff>
      <xdr:row>56</xdr:row>
      <xdr:rowOff>180975</xdr:rowOff>
    </xdr:from>
    <xdr:to>
      <xdr:col>58</xdr:col>
      <xdr:colOff>238125</xdr:colOff>
      <xdr:row>66</xdr:row>
      <xdr:rowOff>180975</xdr:rowOff>
    </xdr:to>
    <xdr:graphicFrame macro="">
      <xdr:nvGraphicFramePr>
        <xdr:cNvPr id="58" name="Chart 57">
          <a:extLst>
            <a:ext uri="{FF2B5EF4-FFF2-40B4-BE49-F238E27FC236}">
              <a16:creationId xmlns:a16="http://schemas.microsoft.com/office/drawing/2014/main" id="{B36221A0-A1E7-2221-1F50-A196DD7FA0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32</xdr:col>
      <xdr:colOff>504825</xdr:colOff>
      <xdr:row>61</xdr:row>
      <xdr:rowOff>47625</xdr:rowOff>
    </xdr:from>
    <xdr:to>
      <xdr:col>39</xdr:col>
      <xdr:colOff>409575</xdr:colOff>
      <xdr:row>75</xdr:row>
      <xdr:rowOff>161925</xdr:rowOff>
    </xdr:to>
    <xdr:graphicFrame macro="">
      <xdr:nvGraphicFramePr>
        <xdr:cNvPr id="59" name="Chart 58">
          <a:extLst>
            <a:ext uri="{FF2B5EF4-FFF2-40B4-BE49-F238E27FC236}">
              <a16:creationId xmlns:a16="http://schemas.microsoft.com/office/drawing/2014/main" id="{3EBC36E6-218D-0173-3A73-4431C48E78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23</xdr:col>
      <xdr:colOff>561975</xdr:colOff>
      <xdr:row>61</xdr:row>
      <xdr:rowOff>133350</xdr:rowOff>
    </xdr:from>
    <xdr:to>
      <xdr:col>31</xdr:col>
      <xdr:colOff>257175</xdr:colOff>
      <xdr:row>76</xdr:row>
      <xdr:rowOff>19050</xdr:rowOff>
    </xdr:to>
    <xdr:graphicFrame macro="">
      <xdr:nvGraphicFramePr>
        <xdr:cNvPr id="60" name="Chart 59">
          <a:extLst>
            <a:ext uri="{FF2B5EF4-FFF2-40B4-BE49-F238E27FC236}">
              <a16:creationId xmlns:a16="http://schemas.microsoft.com/office/drawing/2014/main" id="{10A0BDF1-27F9-4D89-6BE0-736FAC0EDB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17</xdr:col>
      <xdr:colOff>1200149</xdr:colOff>
      <xdr:row>0</xdr:row>
      <xdr:rowOff>47624</xdr:rowOff>
    </xdr:from>
    <xdr:to>
      <xdr:col>22</xdr:col>
      <xdr:colOff>542925</xdr:colOff>
      <xdr:row>4</xdr:row>
      <xdr:rowOff>152400</xdr:rowOff>
    </xdr:to>
    <xdr:sp macro="" textlink="">
      <xdr:nvSpPr>
        <xdr:cNvPr id="62" name="TextBox 61">
          <a:extLst>
            <a:ext uri="{FF2B5EF4-FFF2-40B4-BE49-F238E27FC236}">
              <a16:creationId xmlns:a16="http://schemas.microsoft.com/office/drawing/2014/main" id="{1F3C87D1-16DE-909F-E2E6-ED486338AE59}"/>
            </a:ext>
          </a:extLst>
        </xdr:cNvPr>
        <xdr:cNvSpPr txBox="1"/>
      </xdr:nvSpPr>
      <xdr:spPr>
        <a:xfrm>
          <a:off x="12468224" y="47624"/>
          <a:ext cx="3648076" cy="876301"/>
        </a:xfrm>
        <a:prstGeom prst="rect">
          <a:avLst/>
        </a:prstGeom>
        <a:solidFill>
          <a:schemeClr val="bg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 Since excel wont let you run a regression with an empty row just put in the  yt-1 = to</a:t>
          </a:r>
          <a:r>
            <a:rPr lang="en-US" sz="1100" baseline="0">
              <a:solidFill>
                <a:schemeClr val="dk1"/>
              </a:solidFill>
              <a:effectLst/>
              <a:latin typeface="+mn-lt"/>
              <a:ea typeface="+mn-ea"/>
              <a:cs typeface="+mn-cs"/>
            </a:rPr>
            <a:t> row one and row 2 in the lagged yt column. In the furue I would just run the regression on the next row, and leave the first blank.</a:t>
          </a:r>
          <a:endParaRPr lang="en-US">
            <a:effectLst/>
          </a:endParaRPr>
        </a:p>
        <a:p>
          <a:endParaRPr lang="en-US" sz="1100"/>
        </a:p>
      </xdr:txBody>
    </xdr:sp>
    <xdr:clientData/>
  </xdr:twoCellAnchor>
  <xdr:twoCellAnchor editAs="oneCell">
    <xdr:from>
      <xdr:col>25</xdr:col>
      <xdr:colOff>285750</xdr:colOff>
      <xdr:row>14</xdr:row>
      <xdr:rowOff>171450</xdr:rowOff>
    </xdr:from>
    <xdr:to>
      <xdr:col>31</xdr:col>
      <xdr:colOff>95250</xdr:colOff>
      <xdr:row>26</xdr:row>
      <xdr:rowOff>180975</xdr:rowOff>
    </xdr:to>
    <xdr:pic>
      <xdr:nvPicPr>
        <xdr:cNvPr id="5" name="Picture 4">
          <a:extLst>
            <a:ext uri="{FF2B5EF4-FFF2-40B4-BE49-F238E27FC236}">
              <a16:creationId xmlns:a16="http://schemas.microsoft.com/office/drawing/2014/main" id="{96AB1FF5-875C-0B44-FD3F-C04BD991F016}"/>
            </a:ext>
          </a:extLst>
        </xdr:cNvPr>
        <xdr:cNvPicPr>
          <a:picLocks noChangeAspect="1"/>
        </xdr:cNvPicPr>
      </xdr:nvPicPr>
      <xdr:blipFill>
        <a:blip xmlns:r="http://schemas.openxmlformats.org/officeDocument/2006/relationships" r:embed="rId15">
          <a:duotone>
            <a:prstClr val="black"/>
            <a:schemeClr val="accent4">
              <a:tint val="45000"/>
              <a:satMod val="400000"/>
            </a:schemeClr>
          </a:duotone>
        </a:blip>
        <a:stretch>
          <a:fillRect/>
        </a:stretch>
      </xdr:blipFill>
      <xdr:spPr>
        <a:xfrm>
          <a:off x="17687925" y="2867025"/>
          <a:ext cx="3467100" cy="2314575"/>
        </a:xfrm>
        <a:prstGeom prst="rect">
          <a:avLst/>
        </a:prstGeom>
      </xdr:spPr>
    </xdr:pic>
    <xdr:clientData/>
  </xdr:twoCellAnchor>
  <xdr:twoCellAnchor editAs="oneCell">
    <xdr:from>
      <xdr:col>25</xdr:col>
      <xdr:colOff>304801</xdr:colOff>
      <xdr:row>27</xdr:row>
      <xdr:rowOff>57150</xdr:rowOff>
    </xdr:from>
    <xdr:to>
      <xdr:col>30</xdr:col>
      <xdr:colOff>400051</xdr:colOff>
      <xdr:row>38</xdr:row>
      <xdr:rowOff>78398</xdr:rowOff>
    </xdr:to>
    <xdr:pic>
      <xdr:nvPicPr>
        <xdr:cNvPr id="6" name="Picture 5">
          <a:extLst>
            <a:ext uri="{FF2B5EF4-FFF2-40B4-BE49-F238E27FC236}">
              <a16:creationId xmlns:a16="http://schemas.microsoft.com/office/drawing/2014/main" id="{6D214D2D-5290-49C4-AF93-A9939ABA6F26}"/>
            </a:ext>
          </a:extLst>
        </xdr:cNvPr>
        <xdr:cNvPicPr>
          <a:picLocks noChangeAspect="1"/>
        </xdr:cNvPicPr>
      </xdr:nvPicPr>
      <xdr:blipFill>
        <a:blip xmlns:r="http://schemas.openxmlformats.org/officeDocument/2006/relationships" r:embed="rId16"/>
        <a:stretch>
          <a:fillRect/>
        </a:stretch>
      </xdr:blipFill>
      <xdr:spPr>
        <a:xfrm>
          <a:off x="17706976" y="5248275"/>
          <a:ext cx="3143250" cy="2135798"/>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8</xdr:col>
      <xdr:colOff>148442</xdr:colOff>
      <xdr:row>1</xdr:row>
      <xdr:rowOff>0</xdr:rowOff>
    </xdr:from>
    <xdr:to>
      <xdr:col>14</xdr:col>
      <xdr:colOff>601702</xdr:colOff>
      <xdr:row>8</xdr:row>
      <xdr:rowOff>177717</xdr:rowOff>
    </xdr:to>
    <xdr:pic>
      <xdr:nvPicPr>
        <xdr:cNvPr id="2" name="Picture 1">
          <a:extLst>
            <a:ext uri="{FF2B5EF4-FFF2-40B4-BE49-F238E27FC236}">
              <a16:creationId xmlns:a16="http://schemas.microsoft.com/office/drawing/2014/main" id="{B4E42E5B-4F9F-419B-B39A-5F4A08EB3B8D}"/>
            </a:ext>
          </a:extLst>
        </xdr:cNvPr>
        <xdr:cNvPicPr>
          <a:picLocks noChangeAspect="1"/>
        </xdr:cNvPicPr>
      </xdr:nvPicPr>
      <xdr:blipFill>
        <a:blip xmlns:r="http://schemas.openxmlformats.org/officeDocument/2006/relationships" r:embed="rId1"/>
        <a:stretch>
          <a:fillRect/>
        </a:stretch>
      </xdr:blipFill>
      <xdr:spPr>
        <a:xfrm>
          <a:off x="10892642" y="190500"/>
          <a:ext cx="5672960" cy="1511217"/>
        </a:xfrm>
        <a:prstGeom prst="rect">
          <a:avLst/>
        </a:prstGeom>
      </xdr:spPr>
    </xdr:pic>
    <xdr:clientData/>
  </xdr:twoCellAnchor>
  <xdr:twoCellAnchor editAs="oneCell">
    <xdr:from>
      <xdr:col>20</xdr:col>
      <xdr:colOff>160812</xdr:colOff>
      <xdr:row>22</xdr:row>
      <xdr:rowOff>12369</xdr:rowOff>
    </xdr:from>
    <xdr:to>
      <xdr:col>28</xdr:col>
      <xdr:colOff>494045</xdr:colOff>
      <xdr:row>50</xdr:row>
      <xdr:rowOff>65922</xdr:rowOff>
    </xdr:to>
    <xdr:pic>
      <xdr:nvPicPr>
        <xdr:cNvPr id="3" name="Picture 2">
          <a:extLst>
            <a:ext uri="{FF2B5EF4-FFF2-40B4-BE49-F238E27FC236}">
              <a16:creationId xmlns:a16="http://schemas.microsoft.com/office/drawing/2014/main" id="{A18EAD37-6D7F-4902-9DDA-2BA448D32A92}"/>
            </a:ext>
          </a:extLst>
        </xdr:cNvPr>
        <xdr:cNvPicPr>
          <a:picLocks noChangeAspect="1"/>
        </xdr:cNvPicPr>
      </xdr:nvPicPr>
      <xdr:blipFill>
        <a:blip xmlns:r="http://schemas.openxmlformats.org/officeDocument/2006/relationships" r:embed="rId2"/>
        <a:stretch>
          <a:fillRect/>
        </a:stretch>
      </xdr:blipFill>
      <xdr:spPr>
        <a:xfrm>
          <a:off x="19782312" y="4212894"/>
          <a:ext cx="5210033" cy="5387553"/>
        </a:xfrm>
        <a:prstGeom prst="rect">
          <a:avLst/>
        </a:prstGeom>
      </xdr:spPr>
    </xdr:pic>
    <xdr:clientData/>
  </xdr:twoCellAnchor>
  <xdr:twoCellAnchor editAs="oneCell">
    <xdr:from>
      <xdr:col>9</xdr:col>
      <xdr:colOff>9351</xdr:colOff>
      <xdr:row>43</xdr:row>
      <xdr:rowOff>101551</xdr:rowOff>
    </xdr:from>
    <xdr:to>
      <xdr:col>14</xdr:col>
      <xdr:colOff>90555</xdr:colOff>
      <xdr:row>52</xdr:row>
      <xdr:rowOff>32007</xdr:rowOff>
    </xdr:to>
    <xdr:pic>
      <xdr:nvPicPr>
        <xdr:cNvPr id="4" name="Picture 3">
          <a:extLst>
            <a:ext uri="{FF2B5EF4-FFF2-40B4-BE49-F238E27FC236}">
              <a16:creationId xmlns:a16="http://schemas.microsoft.com/office/drawing/2014/main" id="{98CAE04A-0A13-4857-A6EA-82960DAC59D0}"/>
            </a:ext>
          </a:extLst>
        </xdr:cNvPr>
        <xdr:cNvPicPr>
          <a:picLocks noChangeAspect="1"/>
        </xdr:cNvPicPr>
      </xdr:nvPicPr>
      <xdr:blipFill>
        <a:blip xmlns:r="http://schemas.openxmlformats.org/officeDocument/2006/relationships" r:embed="rId3"/>
        <a:stretch>
          <a:fillRect/>
        </a:stretch>
      </xdr:blipFill>
      <xdr:spPr>
        <a:xfrm>
          <a:off x="11363151" y="8302576"/>
          <a:ext cx="4691304" cy="1644956"/>
        </a:xfrm>
        <a:prstGeom prst="rect">
          <a:avLst/>
        </a:prstGeom>
      </xdr:spPr>
    </xdr:pic>
    <xdr:clientData/>
  </xdr:twoCellAnchor>
  <xdr:twoCellAnchor editAs="oneCell">
    <xdr:from>
      <xdr:col>8</xdr:col>
      <xdr:colOff>575499</xdr:colOff>
      <xdr:row>51</xdr:row>
      <xdr:rowOff>66453</xdr:rowOff>
    </xdr:from>
    <xdr:to>
      <xdr:col>14</xdr:col>
      <xdr:colOff>333561</xdr:colOff>
      <xdr:row>58</xdr:row>
      <xdr:rowOff>167959</xdr:rowOff>
    </xdr:to>
    <xdr:pic>
      <xdr:nvPicPr>
        <xdr:cNvPr id="5" name="Picture 4">
          <a:extLst>
            <a:ext uri="{FF2B5EF4-FFF2-40B4-BE49-F238E27FC236}">
              <a16:creationId xmlns:a16="http://schemas.microsoft.com/office/drawing/2014/main" id="{B0097D4C-E07F-4FCE-BADD-24D274BC7C65}"/>
            </a:ext>
          </a:extLst>
        </xdr:cNvPr>
        <xdr:cNvPicPr>
          <a:picLocks noChangeAspect="1"/>
        </xdr:cNvPicPr>
      </xdr:nvPicPr>
      <xdr:blipFill>
        <a:blip xmlns:r="http://schemas.openxmlformats.org/officeDocument/2006/relationships" r:embed="rId4"/>
        <a:stretch>
          <a:fillRect/>
        </a:stretch>
      </xdr:blipFill>
      <xdr:spPr>
        <a:xfrm>
          <a:off x="11319699" y="9791478"/>
          <a:ext cx="4977762" cy="1435006"/>
        </a:xfrm>
        <a:prstGeom prst="rect">
          <a:avLst/>
        </a:prstGeom>
      </xdr:spPr>
    </xdr:pic>
    <xdr:clientData/>
  </xdr:twoCellAnchor>
  <xdr:twoCellAnchor editAs="oneCell">
    <xdr:from>
      <xdr:col>20</xdr:col>
      <xdr:colOff>0</xdr:colOff>
      <xdr:row>5</xdr:row>
      <xdr:rowOff>0</xdr:rowOff>
    </xdr:from>
    <xdr:to>
      <xdr:col>28</xdr:col>
      <xdr:colOff>304654</xdr:colOff>
      <xdr:row>19</xdr:row>
      <xdr:rowOff>114433</xdr:rowOff>
    </xdr:to>
    <xdr:pic>
      <xdr:nvPicPr>
        <xdr:cNvPr id="6" name="Picture 5">
          <a:extLst>
            <a:ext uri="{FF2B5EF4-FFF2-40B4-BE49-F238E27FC236}">
              <a16:creationId xmlns:a16="http://schemas.microsoft.com/office/drawing/2014/main" id="{7B7EA1AD-15A0-4B19-9193-F825B8293A4C}"/>
            </a:ext>
          </a:extLst>
        </xdr:cNvPr>
        <xdr:cNvPicPr>
          <a:picLocks noChangeAspect="1"/>
        </xdr:cNvPicPr>
      </xdr:nvPicPr>
      <xdr:blipFill>
        <a:blip xmlns:r="http://schemas.openxmlformats.org/officeDocument/2006/relationships" r:embed="rId5"/>
        <a:stretch>
          <a:fillRect/>
        </a:stretch>
      </xdr:blipFill>
      <xdr:spPr>
        <a:xfrm>
          <a:off x="19621500" y="952500"/>
          <a:ext cx="5181454" cy="2790958"/>
        </a:xfrm>
        <a:prstGeom prst="rect">
          <a:avLst/>
        </a:prstGeom>
      </xdr:spPr>
    </xdr:pic>
    <xdr:clientData/>
  </xdr:twoCellAnchor>
  <xdr:twoCellAnchor>
    <xdr:from>
      <xdr:col>9</xdr:col>
      <xdr:colOff>33398</xdr:colOff>
      <xdr:row>20</xdr:row>
      <xdr:rowOff>162296</xdr:rowOff>
    </xdr:from>
    <xdr:to>
      <xdr:col>17</xdr:col>
      <xdr:colOff>321624</xdr:colOff>
      <xdr:row>40</xdr:row>
      <xdr:rowOff>136071</xdr:rowOff>
    </xdr:to>
    <xdr:graphicFrame macro="">
      <xdr:nvGraphicFramePr>
        <xdr:cNvPr id="7" name="Chart 6">
          <a:extLst>
            <a:ext uri="{FF2B5EF4-FFF2-40B4-BE49-F238E27FC236}">
              <a16:creationId xmlns:a16="http://schemas.microsoft.com/office/drawing/2014/main" id="{AE44A0A3-6471-4363-B4B9-98842189F8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20</xdr:col>
      <xdr:colOff>0</xdr:colOff>
      <xdr:row>53</xdr:row>
      <xdr:rowOff>0</xdr:rowOff>
    </xdr:from>
    <xdr:to>
      <xdr:col>28</xdr:col>
      <xdr:colOff>190338</xdr:colOff>
      <xdr:row>73</xdr:row>
      <xdr:rowOff>24741</xdr:rowOff>
    </xdr:to>
    <xdr:pic>
      <xdr:nvPicPr>
        <xdr:cNvPr id="8" name="Picture 7">
          <a:extLst>
            <a:ext uri="{FF2B5EF4-FFF2-40B4-BE49-F238E27FC236}">
              <a16:creationId xmlns:a16="http://schemas.microsoft.com/office/drawing/2014/main" id="{99AE42F3-B766-442F-B7F6-9EA97A400F2A}"/>
            </a:ext>
          </a:extLst>
        </xdr:cNvPr>
        <xdr:cNvPicPr>
          <a:picLocks noChangeAspect="1"/>
        </xdr:cNvPicPr>
      </xdr:nvPicPr>
      <xdr:blipFill>
        <a:blip xmlns:r="http://schemas.openxmlformats.org/officeDocument/2006/relationships" r:embed="rId7"/>
        <a:stretch>
          <a:fillRect/>
        </a:stretch>
      </xdr:blipFill>
      <xdr:spPr>
        <a:xfrm>
          <a:off x="19621500" y="10106025"/>
          <a:ext cx="5067138" cy="3834741"/>
        </a:xfrm>
        <a:prstGeom prst="rect">
          <a:avLst/>
        </a:prstGeom>
      </xdr:spPr>
    </xdr:pic>
    <xdr:clientData/>
  </xdr:twoCellAnchor>
  <xdr:twoCellAnchor>
    <xdr:from>
      <xdr:col>15</xdr:col>
      <xdr:colOff>454099</xdr:colOff>
      <xdr:row>43</xdr:row>
      <xdr:rowOff>88604</xdr:rowOff>
    </xdr:from>
    <xdr:to>
      <xdr:col>18</xdr:col>
      <xdr:colOff>454099</xdr:colOff>
      <xdr:row>65</xdr:row>
      <xdr:rowOff>113393</xdr:rowOff>
    </xdr:to>
    <xdr:sp macro="" textlink="">
      <xdr:nvSpPr>
        <xdr:cNvPr id="10" name="TextBox 9">
          <a:extLst>
            <a:ext uri="{FF2B5EF4-FFF2-40B4-BE49-F238E27FC236}">
              <a16:creationId xmlns:a16="http://schemas.microsoft.com/office/drawing/2014/main" id="{BBCF6FE1-2A85-430D-B3B1-DE05F62B958F}"/>
            </a:ext>
          </a:extLst>
        </xdr:cNvPr>
        <xdr:cNvSpPr txBox="1"/>
      </xdr:nvSpPr>
      <xdr:spPr>
        <a:xfrm>
          <a:off x="17027599" y="8289629"/>
          <a:ext cx="1828800" cy="421578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With</a:t>
          </a:r>
          <a:r>
            <a:rPr lang="en-US" sz="1100" baseline="0"/>
            <a:t> d=1.4669  this is still positive autocorrelation since it between 0 and DL 1.535.</a:t>
          </a:r>
        </a:p>
        <a:p>
          <a:endParaRPr lang="en-US" sz="1100" baseline="0"/>
        </a:p>
        <a:p>
          <a:r>
            <a:rPr lang="en-US" sz="1100" baseline="0"/>
            <a:t>With k independent variables (14). There is no evidence of negative autocorrelation since 1.4669 &lt;2.060</a:t>
          </a:r>
        </a:p>
        <a:p>
          <a:endParaRPr lang="en-US" sz="1100" baseline="0"/>
        </a:p>
        <a:p>
          <a:endParaRPr lang="en-US" sz="1100" baseline="0"/>
        </a:p>
        <a:p>
          <a:r>
            <a:rPr lang="en-US"/>
            <a:t>When checking significance using </a:t>
          </a:r>
          <a:r>
            <a:rPr lang="en-US" b="1"/>
            <a:t>tables of dL and dU</a:t>
          </a:r>
          <a:r>
            <a:rPr lang="en-US"/>
            <a:t>, you need </a:t>
          </a:r>
          <a:r>
            <a:rPr lang="en-US" b="1"/>
            <a:t>k</a:t>
          </a:r>
          <a:r>
            <a:rPr lang="en-US"/>
            <a:t>, the number of independent variables </a:t>
          </a:r>
          <a:r>
            <a:rPr lang="en-US" b="1"/>
            <a:t>excluding the intercept</a:t>
          </a:r>
          <a:r>
            <a:rPr lang="en-US"/>
            <a:t>. So yes</a:t>
          </a:r>
          <a:r>
            <a:rPr lang="en-US" baseline="0"/>
            <a:t> that includes t or the index if you use it to for trend , t squared, lagged yt, and the 11 dummies for months , (so 14 total). </a:t>
          </a:r>
        </a:p>
        <a:p>
          <a:r>
            <a:rPr lang="en-US"/>
            <a:t>Also </a:t>
          </a:r>
          <a:r>
            <a:rPr lang="en-US" b="1"/>
            <a:t>round n up</a:t>
          </a:r>
          <a:r>
            <a:rPr lang="en-US"/>
            <a:t> to the next table value</a:t>
          </a:r>
          <a:r>
            <a:rPr lang="en-US" baseline="0"/>
            <a:t> (150).</a:t>
          </a:r>
          <a:endParaRPr lang="en-US" sz="1100"/>
        </a:p>
      </xdr:txBody>
    </xdr:sp>
    <xdr:clientData/>
  </xdr:twoCellAnchor>
  <xdr:twoCellAnchor editAs="oneCell">
    <xdr:from>
      <xdr:col>20</xdr:col>
      <xdr:colOff>453475</xdr:colOff>
      <xdr:row>56</xdr:row>
      <xdr:rowOff>169118</xdr:rowOff>
    </xdr:from>
    <xdr:to>
      <xdr:col>28</xdr:col>
      <xdr:colOff>2545</xdr:colOff>
      <xdr:row>57</xdr:row>
      <xdr:rowOff>32870</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11" name="Ink 10">
              <a:extLst>
                <a:ext uri="{FF2B5EF4-FFF2-40B4-BE49-F238E27FC236}">
                  <a16:creationId xmlns:a16="http://schemas.microsoft.com/office/drawing/2014/main" id="{692136C1-C0AE-4CEB-91F5-5EE016C30784}"/>
                </a:ext>
              </a:extLst>
            </xdr14:cNvPr>
            <xdr14:cNvContentPartPr/>
          </xdr14:nvContentPartPr>
          <xdr14:nvPr macro=""/>
          <xdr14:xfrm>
            <a:off x="20115796" y="10975457"/>
            <a:ext cx="4444920" cy="56520"/>
          </xdr14:xfrm>
        </xdr:contentPart>
      </mc:Choice>
      <mc:Fallback xmlns="">
        <xdr:pic>
          <xdr:nvPicPr>
            <xdr:cNvPr id="11" name="Ink 10">
              <a:extLst>
                <a:ext uri="{FF2B5EF4-FFF2-40B4-BE49-F238E27FC236}">
                  <a16:creationId xmlns:a16="http://schemas.microsoft.com/office/drawing/2014/main" id="{692136C1-C0AE-4CEB-91F5-5EE016C30784}"/>
                </a:ext>
              </a:extLst>
            </xdr:cNvPr>
            <xdr:cNvPicPr/>
          </xdr:nvPicPr>
          <xdr:blipFill>
            <a:blip xmlns:r="http://schemas.openxmlformats.org/officeDocument/2006/relationships" r:embed="rId9"/>
            <a:stretch>
              <a:fillRect/>
            </a:stretch>
          </xdr:blipFill>
          <xdr:spPr>
            <a:xfrm>
              <a:off x="20080156" y="10903817"/>
              <a:ext cx="4516560" cy="200160"/>
            </a:xfrm>
            <a:prstGeom prst="rect">
              <a:avLst/>
            </a:prstGeom>
          </xdr:spPr>
        </xdr:pic>
      </mc:Fallback>
    </mc:AlternateContent>
    <xdr:clientData/>
  </xdr:twoCellAnchor>
  <xdr:twoCellAnchor editAs="oneCell">
    <xdr:from>
      <xdr:col>20</xdr:col>
      <xdr:colOff>158635</xdr:colOff>
      <xdr:row>57</xdr:row>
      <xdr:rowOff>169310</xdr:rowOff>
    </xdr:from>
    <xdr:to>
      <xdr:col>24</xdr:col>
      <xdr:colOff>374069</xdr:colOff>
      <xdr:row>58</xdr:row>
      <xdr:rowOff>662</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12" name="Ink 11">
              <a:extLst>
                <a:ext uri="{FF2B5EF4-FFF2-40B4-BE49-F238E27FC236}">
                  <a16:creationId xmlns:a16="http://schemas.microsoft.com/office/drawing/2014/main" id="{410DE64C-0B4E-40CF-BFCE-0B5FFC880B3D}"/>
                </a:ext>
              </a:extLst>
            </xdr14:cNvPr>
            <xdr14:cNvContentPartPr/>
          </xdr14:nvContentPartPr>
          <xdr14:nvPr macro=""/>
          <xdr14:xfrm>
            <a:off x="19820956" y="11168417"/>
            <a:ext cx="2664720" cy="24120"/>
          </xdr14:xfrm>
        </xdr:contentPart>
      </mc:Choice>
      <mc:Fallback xmlns="">
        <xdr:pic>
          <xdr:nvPicPr>
            <xdr:cNvPr id="12" name="Ink 11">
              <a:extLst>
                <a:ext uri="{FF2B5EF4-FFF2-40B4-BE49-F238E27FC236}">
                  <a16:creationId xmlns:a16="http://schemas.microsoft.com/office/drawing/2014/main" id="{410DE64C-0B4E-40CF-BFCE-0B5FFC880B3D}"/>
                </a:ext>
              </a:extLst>
            </xdr:cNvPr>
            <xdr:cNvPicPr/>
          </xdr:nvPicPr>
          <xdr:blipFill>
            <a:blip xmlns:r="http://schemas.openxmlformats.org/officeDocument/2006/relationships" r:embed="rId11"/>
            <a:stretch>
              <a:fillRect/>
            </a:stretch>
          </xdr:blipFill>
          <xdr:spPr>
            <a:xfrm>
              <a:off x="19785316" y="11096777"/>
              <a:ext cx="2736360" cy="167760"/>
            </a:xfrm>
            <a:prstGeom prst="rect">
              <a:avLst/>
            </a:prstGeom>
          </xdr:spPr>
        </xdr:pic>
      </mc:Fallback>
    </mc:AlternateContent>
    <xdr:clientData/>
  </xdr:twoCellAnchor>
  <xdr:twoCellAnchor editAs="oneCell">
    <xdr:from>
      <xdr:col>13</xdr:col>
      <xdr:colOff>249414</xdr:colOff>
      <xdr:row>15</xdr:row>
      <xdr:rowOff>147209</xdr:rowOff>
    </xdr:from>
    <xdr:to>
      <xdr:col>13</xdr:col>
      <xdr:colOff>543174</xdr:colOff>
      <xdr:row>15</xdr:row>
      <xdr:rowOff>147569</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5" name="Ink 14">
              <a:extLst>
                <a:ext uri="{FF2B5EF4-FFF2-40B4-BE49-F238E27FC236}">
                  <a16:creationId xmlns:a16="http://schemas.microsoft.com/office/drawing/2014/main" id="{17DD3F55-D9FC-4BDB-B8E0-58FAD2235166}"/>
                </a:ext>
              </a:extLst>
            </xdr14:cNvPr>
            <xdr14:cNvContentPartPr/>
          </xdr14:nvContentPartPr>
          <xdr14:nvPr macro=""/>
          <xdr14:xfrm>
            <a:off x="15625485" y="3050066"/>
            <a:ext cx="293760" cy="360"/>
          </xdr14:xfrm>
        </xdr:contentPart>
      </mc:Choice>
      <mc:Fallback xmlns="">
        <xdr:pic>
          <xdr:nvPicPr>
            <xdr:cNvPr id="15" name="Ink 14">
              <a:extLst>
                <a:ext uri="{FF2B5EF4-FFF2-40B4-BE49-F238E27FC236}">
                  <a16:creationId xmlns:a16="http://schemas.microsoft.com/office/drawing/2014/main" id="{17DD3F55-D9FC-4BDB-B8E0-58FAD2235166}"/>
                </a:ext>
              </a:extLst>
            </xdr:cNvPr>
            <xdr:cNvPicPr/>
          </xdr:nvPicPr>
          <xdr:blipFill>
            <a:blip xmlns:r="http://schemas.openxmlformats.org/officeDocument/2006/relationships" r:embed="rId13"/>
            <a:stretch>
              <a:fillRect/>
            </a:stretch>
          </xdr:blipFill>
          <xdr:spPr>
            <a:xfrm>
              <a:off x="15589485" y="2978426"/>
              <a:ext cx="365400" cy="144000"/>
            </a:xfrm>
            <a:prstGeom prst="rect">
              <a:avLst/>
            </a:prstGeom>
          </xdr:spPr>
        </xdr:pic>
      </mc:Fallback>
    </mc:AlternateContent>
    <xdr:clientData/>
  </xdr:twoCellAnchor>
  <xdr:twoCellAnchor editAs="oneCell">
    <xdr:from>
      <xdr:col>13</xdr:col>
      <xdr:colOff>283612</xdr:colOff>
      <xdr:row>17</xdr:row>
      <xdr:rowOff>90356</xdr:rowOff>
    </xdr:from>
    <xdr:to>
      <xdr:col>14</xdr:col>
      <xdr:colOff>5730</xdr:colOff>
      <xdr:row>17</xdr:row>
      <xdr:rowOff>125996</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6" name="Ink 15">
              <a:extLst>
                <a:ext uri="{FF2B5EF4-FFF2-40B4-BE49-F238E27FC236}">
                  <a16:creationId xmlns:a16="http://schemas.microsoft.com/office/drawing/2014/main" id="{71A2F589-8E61-42AB-8251-0639F01A290F}"/>
                </a:ext>
              </a:extLst>
            </xdr14:cNvPr>
            <xdr14:cNvContentPartPr/>
          </xdr14:nvContentPartPr>
          <xdr14:nvPr macro=""/>
          <xdr14:xfrm>
            <a:off x="15659683" y="3378749"/>
            <a:ext cx="334440" cy="35640"/>
          </xdr14:xfrm>
        </xdr:contentPart>
      </mc:Choice>
      <mc:Fallback xmlns="">
        <xdr:pic>
          <xdr:nvPicPr>
            <xdr:cNvPr id="16" name="Ink 15">
              <a:extLst>
                <a:ext uri="{FF2B5EF4-FFF2-40B4-BE49-F238E27FC236}">
                  <a16:creationId xmlns:a16="http://schemas.microsoft.com/office/drawing/2014/main" id="{71A2F589-8E61-42AB-8251-0639F01A290F}"/>
                </a:ext>
              </a:extLst>
            </xdr:cNvPr>
            <xdr:cNvPicPr/>
          </xdr:nvPicPr>
          <xdr:blipFill>
            <a:blip xmlns:r="http://schemas.openxmlformats.org/officeDocument/2006/relationships" r:embed="rId15"/>
            <a:stretch>
              <a:fillRect/>
            </a:stretch>
          </xdr:blipFill>
          <xdr:spPr>
            <a:xfrm>
              <a:off x="15623683" y="3307109"/>
              <a:ext cx="406080" cy="179280"/>
            </a:xfrm>
            <a:prstGeom prst="rect">
              <a:avLst/>
            </a:prstGeom>
          </xdr:spPr>
        </xdr:pic>
      </mc:Fallback>
    </mc:AlternateContent>
    <xdr:clientData/>
  </xdr:twoCellAnchor>
  <xdr:twoCellAnchor editAs="oneCell">
    <xdr:from>
      <xdr:col>20</xdr:col>
      <xdr:colOff>34019</xdr:colOff>
      <xdr:row>75</xdr:row>
      <xdr:rowOff>-1</xdr:rowOff>
    </xdr:from>
    <xdr:to>
      <xdr:col>31</xdr:col>
      <xdr:colOff>110716</xdr:colOff>
      <xdr:row>105</xdr:row>
      <xdr:rowOff>22678</xdr:rowOff>
    </xdr:to>
    <xdr:pic>
      <xdr:nvPicPr>
        <xdr:cNvPr id="19" name="Picture 18">
          <a:extLst>
            <a:ext uri="{FF2B5EF4-FFF2-40B4-BE49-F238E27FC236}">
              <a16:creationId xmlns:a16="http://schemas.microsoft.com/office/drawing/2014/main" id="{BC937043-198F-48BC-8C93-FEF8D7215F3C}"/>
            </a:ext>
          </a:extLst>
        </xdr:cNvPr>
        <xdr:cNvPicPr>
          <a:picLocks noChangeAspect="1"/>
        </xdr:cNvPicPr>
      </xdr:nvPicPr>
      <xdr:blipFill>
        <a:blip xmlns:r="http://schemas.openxmlformats.org/officeDocument/2006/relationships" r:embed="rId16"/>
        <a:stretch>
          <a:fillRect/>
        </a:stretch>
      </xdr:blipFill>
      <xdr:spPr>
        <a:xfrm>
          <a:off x="19696340" y="14468928"/>
          <a:ext cx="6812233" cy="5805714"/>
        </a:xfrm>
        <a:prstGeom prst="rect">
          <a:avLst/>
        </a:prstGeom>
      </xdr:spPr>
    </xdr:pic>
    <xdr:clientData/>
  </xdr:twoCellAnchor>
  <xdr:twoCellAnchor editAs="oneCell">
    <xdr:from>
      <xdr:col>24</xdr:col>
      <xdr:colOff>34018</xdr:colOff>
      <xdr:row>75</xdr:row>
      <xdr:rowOff>170090</xdr:rowOff>
    </xdr:from>
    <xdr:to>
      <xdr:col>24</xdr:col>
      <xdr:colOff>203218</xdr:colOff>
      <xdr:row>75</xdr:row>
      <xdr:rowOff>170450</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20" name="Ink 19">
              <a:extLst>
                <a:ext uri="{FF2B5EF4-FFF2-40B4-BE49-F238E27FC236}">
                  <a16:creationId xmlns:a16="http://schemas.microsoft.com/office/drawing/2014/main" id="{61B1999E-FC80-49FC-A443-22548CA54E9D}"/>
                </a:ext>
              </a:extLst>
            </xdr14:cNvPr>
            <xdr14:cNvContentPartPr/>
          </xdr14:nvContentPartPr>
          <xdr14:nvPr macro=""/>
          <xdr14:xfrm>
            <a:off x="22145625" y="14639019"/>
            <a:ext cx="169200" cy="360"/>
          </xdr14:xfrm>
        </xdr:contentPart>
      </mc:Choice>
      <mc:Fallback xmlns="">
        <xdr:pic>
          <xdr:nvPicPr>
            <xdr:cNvPr id="20" name="Ink 19">
              <a:extLst>
                <a:ext uri="{FF2B5EF4-FFF2-40B4-BE49-F238E27FC236}">
                  <a16:creationId xmlns:a16="http://schemas.microsoft.com/office/drawing/2014/main" id="{61B1999E-FC80-49FC-A443-22548CA54E9D}"/>
                </a:ext>
              </a:extLst>
            </xdr:cNvPr>
            <xdr:cNvPicPr/>
          </xdr:nvPicPr>
          <xdr:blipFill>
            <a:blip xmlns:r="http://schemas.openxmlformats.org/officeDocument/2006/relationships" r:embed="rId18"/>
            <a:stretch>
              <a:fillRect/>
            </a:stretch>
          </xdr:blipFill>
          <xdr:spPr>
            <a:xfrm>
              <a:off x="22109985" y="14567379"/>
              <a:ext cx="240840" cy="144000"/>
            </a:xfrm>
            <a:prstGeom prst="rect">
              <a:avLst/>
            </a:prstGeom>
          </xdr:spPr>
        </xdr:pic>
      </mc:Fallback>
    </mc:AlternateContent>
    <xdr:clientData/>
  </xdr:twoCellAnchor>
  <xdr:twoCellAnchor editAs="oneCell">
    <xdr:from>
      <xdr:col>23</xdr:col>
      <xdr:colOff>544285</xdr:colOff>
      <xdr:row>103</xdr:row>
      <xdr:rowOff>0</xdr:rowOff>
    </xdr:from>
    <xdr:to>
      <xdr:col>24</xdr:col>
      <xdr:colOff>543604</xdr:colOff>
      <xdr:row>103</xdr:row>
      <xdr:rowOff>24120</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21" name="Ink 20">
              <a:extLst>
                <a:ext uri="{FF2B5EF4-FFF2-40B4-BE49-F238E27FC236}">
                  <a16:creationId xmlns:a16="http://schemas.microsoft.com/office/drawing/2014/main" id="{5D8C9426-C1ED-46A1-9D39-8B40B1BEB270}"/>
                </a:ext>
              </a:extLst>
            </xdr14:cNvPr>
            <xdr14:cNvContentPartPr/>
          </xdr14:nvContentPartPr>
          <xdr14:nvPr macro=""/>
          <xdr14:xfrm>
            <a:off x="22043571" y="19866429"/>
            <a:ext cx="611640" cy="24120"/>
          </xdr14:xfrm>
        </xdr:contentPart>
      </mc:Choice>
      <mc:Fallback xmlns="">
        <xdr:pic>
          <xdr:nvPicPr>
            <xdr:cNvPr id="21" name="Ink 20">
              <a:extLst>
                <a:ext uri="{FF2B5EF4-FFF2-40B4-BE49-F238E27FC236}">
                  <a16:creationId xmlns:a16="http://schemas.microsoft.com/office/drawing/2014/main" id="{5D8C9426-C1ED-46A1-9D39-8B40B1BEB270}"/>
                </a:ext>
              </a:extLst>
            </xdr:cNvPr>
            <xdr:cNvPicPr/>
          </xdr:nvPicPr>
          <xdr:blipFill>
            <a:blip xmlns:r="http://schemas.openxmlformats.org/officeDocument/2006/relationships" r:embed="rId20"/>
            <a:stretch>
              <a:fillRect/>
            </a:stretch>
          </xdr:blipFill>
          <xdr:spPr>
            <a:xfrm>
              <a:off x="22007931" y="19794789"/>
              <a:ext cx="683280" cy="167760"/>
            </a:xfrm>
            <a:prstGeom prst="rect">
              <a:avLst/>
            </a:prstGeom>
          </xdr:spPr>
        </xdr:pic>
      </mc:Fallback>
    </mc:AlternateContent>
    <xdr:clientData/>
  </xdr:twoCellAnchor>
  <xdr:twoCellAnchor editAs="oneCell">
    <xdr:from>
      <xdr:col>17</xdr:col>
      <xdr:colOff>101567</xdr:colOff>
      <xdr:row>62</xdr:row>
      <xdr:rowOff>158621</xdr:rowOff>
    </xdr:from>
    <xdr:to>
      <xdr:col>17</xdr:col>
      <xdr:colOff>236927</xdr:colOff>
      <xdr:row>62</xdr:row>
      <xdr:rowOff>158981</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22" name="Ink 21">
              <a:extLst>
                <a:ext uri="{FF2B5EF4-FFF2-40B4-BE49-F238E27FC236}">
                  <a16:creationId xmlns:a16="http://schemas.microsoft.com/office/drawing/2014/main" id="{5DDC8295-D82B-CEBF-6B30-2BD8D733ABA0}"/>
                </a:ext>
              </a:extLst>
            </xdr14:cNvPr>
            <xdr14:cNvContentPartPr/>
          </xdr14:nvContentPartPr>
          <xdr14:nvPr macro=""/>
          <xdr14:xfrm>
            <a:off x="17926924" y="12121567"/>
            <a:ext cx="135360" cy="360"/>
          </xdr14:xfrm>
        </xdr:contentPart>
      </mc:Choice>
      <mc:Fallback xmlns="">
        <xdr:pic>
          <xdr:nvPicPr>
            <xdr:cNvPr id="22" name="Ink 21">
              <a:extLst>
                <a:ext uri="{FF2B5EF4-FFF2-40B4-BE49-F238E27FC236}">
                  <a16:creationId xmlns:a16="http://schemas.microsoft.com/office/drawing/2014/main" id="{5DDC8295-D82B-CEBF-6B30-2BD8D733ABA0}"/>
                </a:ext>
              </a:extLst>
            </xdr:cNvPr>
            <xdr:cNvPicPr/>
          </xdr:nvPicPr>
          <xdr:blipFill>
            <a:blip xmlns:r="http://schemas.openxmlformats.org/officeDocument/2006/relationships" r:embed="rId22"/>
            <a:stretch>
              <a:fillRect/>
            </a:stretch>
          </xdr:blipFill>
          <xdr:spPr>
            <a:xfrm>
              <a:off x="17891284" y="12049927"/>
              <a:ext cx="207000" cy="144000"/>
            </a:xfrm>
            <a:prstGeom prst="rect">
              <a:avLst/>
            </a:prstGeom>
          </xdr:spPr>
        </xdr:pic>
      </mc:Fallback>
    </mc:AlternateContent>
    <xdr:clientData/>
  </xdr:twoCellAnchor>
</xdr:wsDr>
</file>

<file path=xl/drawings/drawing17.xml><?xml version="1.0" encoding="utf-8"?>
<xdr:wsDr xmlns:xdr="http://schemas.openxmlformats.org/drawingml/2006/spreadsheetDrawing" xmlns:a="http://schemas.openxmlformats.org/drawingml/2006/main">
  <xdr:twoCellAnchor editAs="oneCell">
    <xdr:from>
      <xdr:col>16</xdr:col>
      <xdr:colOff>144556</xdr:colOff>
      <xdr:row>43</xdr:row>
      <xdr:rowOff>150719</xdr:rowOff>
    </xdr:from>
    <xdr:to>
      <xdr:col>23</xdr:col>
      <xdr:colOff>464630</xdr:colOff>
      <xdr:row>48</xdr:row>
      <xdr:rowOff>74641</xdr:rowOff>
    </xdr:to>
    <xdr:pic>
      <xdr:nvPicPr>
        <xdr:cNvPr id="2" name="Picture 1">
          <a:extLst>
            <a:ext uri="{FF2B5EF4-FFF2-40B4-BE49-F238E27FC236}">
              <a16:creationId xmlns:a16="http://schemas.microsoft.com/office/drawing/2014/main" id="{03445F03-7F9C-629E-E957-31001A04E3F9}"/>
            </a:ext>
          </a:extLst>
        </xdr:cNvPr>
        <xdr:cNvPicPr>
          <a:picLocks noChangeAspect="1"/>
        </xdr:cNvPicPr>
      </xdr:nvPicPr>
      <xdr:blipFill>
        <a:blip xmlns:r="http://schemas.openxmlformats.org/officeDocument/2006/relationships" r:embed="rId1"/>
        <a:stretch>
          <a:fillRect/>
        </a:stretch>
      </xdr:blipFill>
      <xdr:spPr>
        <a:xfrm>
          <a:off x="10846174" y="8342219"/>
          <a:ext cx="5015338" cy="876422"/>
        </a:xfrm>
        <a:prstGeom prst="rect">
          <a:avLst/>
        </a:prstGeom>
      </xdr:spPr>
    </xdr:pic>
    <xdr:clientData/>
  </xdr:twoCellAnchor>
  <xdr:twoCellAnchor editAs="oneCell">
    <xdr:from>
      <xdr:col>16</xdr:col>
      <xdr:colOff>61072</xdr:colOff>
      <xdr:row>16</xdr:row>
      <xdr:rowOff>6724</xdr:rowOff>
    </xdr:from>
    <xdr:to>
      <xdr:col>25</xdr:col>
      <xdr:colOff>33323</xdr:colOff>
      <xdr:row>33</xdr:row>
      <xdr:rowOff>54808</xdr:rowOff>
    </xdr:to>
    <xdr:pic>
      <xdr:nvPicPr>
        <xdr:cNvPr id="3" name="Picture 2">
          <a:extLst>
            <a:ext uri="{FF2B5EF4-FFF2-40B4-BE49-F238E27FC236}">
              <a16:creationId xmlns:a16="http://schemas.microsoft.com/office/drawing/2014/main" id="{0FFBAEB7-D9C3-2FC1-37CD-C9BE6D0D7723}"/>
            </a:ext>
          </a:extLst>
        </xdr:cNvPr>
        <xdr:cNvPicPr>
          <a:picLocks noChangeAspect="1"/>
        </xdr:cNvPicPr>
      </xdr:nvPicPr>
      <xdr:blipFill>
        <a:blip xmlns:r="http://schemas.openxmlformats.org/officeDocument/2006/relationships" r:embed="rId2"/>
        <a:stretch>
          <a:fillRect/>
        </a:stretch>
      </xdr:blipFill>
      <xdr:spPr>
        <a:xfrm>
          <a:off x="10504954" y="3054724"/>
          <a:ext cx="5877751" cy="3286584"/>
        </a:xfrm>
        <a:prstGeom prst="rect">
          <a:avLst/>
        </a:prstGeom>
      </xdr:spPr>
    </xdr:pic>
    <xdr:clientData/>
  </xdr:twoCellAnchor>
  <xdr:twoCellAnchor>
    <xdr:from>
      <xdr:col>18</xdr:col>
      <xdr:colOff>152397</xdr:colOff>
      <xdr:row>0</xdr:row>
      <xdr:rowOff>0</xdr:rowOff>
    </xdr:from>
    <xdr:to>
      <xdr:col>29</xdr:col>
      <xdr:colOff>560294</xdr:colOff>
      <xdr:row>16</xdr:row>
      <xdr:rowOff>56028</xdr:rowOff>
    </xdr:to>
    <xdr:sp macro="" textlink="">
      <xdr:nvSpPr>
        <xdr:cNvPr id="4" name="TextBox 3">
          <a:extLst>
            <a:ext uri="{FF2B5EF4-FFF2-40B4-BE49-F238E27FC236}">
              <a16:creationId xmlns:a16="http://schemas.microsoft.com/office/drawing/2014/main" id="{55AF1059-68F0-35C2-5DE3-ADC7A8178B69}"/>
            </a:ext>
          </a:extLst>
        </xdr:cNvPr>
        <xdr:cNvSpPr txBox="1"/>
      </xdr:nvSpPr>
      <xdr:spPr>
        <a:xfrm>
          <a:off x="12523691" y="0"/>
          <a:ext cx="7064191" cy="310402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How to interpret 0.708</a:t>
          </a:r>
        </a:p>
        <a:p>
          <a:r>
            <a:rPr lang="en-US"/>
            <a:t>Residuals this month </a:t>
          </a:r>
          <a:r>
            <a:rPr lang="en-US" b="1"/>
            <a:t>strongly resemble residuals from same month last year</a:t>
          </a:r>
          <a:r>
            <a:rPr lang="en-US"/>
            <a:t> (ACF = 0.708). </a:t>
          </a:r>
        </a:p>
        <a:p>
          <a:r>
            <a:rPr lang="en-US"/>
            <a:t>Indicates your model </a:t>
          </a:r>
          <a:r>
            <a:rPr lang="en-US" b="1"/>
            <a:t>didn’t fully remove the yearly seasonal effect</a:t>
          </a:r>
          <a:r>
            <a:rPr lang="en-US"/>
            <a:t>. </a:t>
          </a:r>
        </a:p>
        <a:p>
          <a:r>
            <a:rPr lang="en-US"/>
            <a:t>Because you already have </a:t>
          </a:r>
          <a:r>
            <a:rPr lang="en-US" b="1"/>
            <a:t>monthly dummies</a:t>
          </a:r>
          <a:r>
            <a:rPr lang="en-US"/>
            <a:t>, this could happen if: </a:t>
          </a:r>
        </a:p>
        <a:p>
          <a:pPr lvl="1"/>
          <a:r>
            <a:rPr lang="en-US"/>
            <a:t>Seasonal effect varies year to year in magnitude </a:t>
          </a:r>
        </a:p>
        <a:p>
          <a:pPr lvl="1"/>
          <a:r>
            <a:rPr lang="en-US"/>
            <a:t>Or short-term momentum within same month isn’t captured </a:t>
          </a:r>
        </a:p>
        <a:p>
          <a:r>
            <a:rPr lang="en-US" b="1"/>
            <a:t>4️⃣ How to fix it</a:t>
          </a:r>
        </a:p>
        <a:p>
          <a:r>
            <a:rPr lang="en-US" b="1"/>
            <a:t>Add Yₜ₋₁₂ as a predictor</a:t>
          </a:r>
          <a:r>
            <a:rPr lang="en-US"/>
            <a:t> → gives the model access to the </a:t>
          </a:r>
          <a:r>
            <a:rPr lang="en-US" b="1"/>
            <a:t>value from same month last year</a:t>
          </a:r>
          <a:r>
            <a:rPr lang="en-US"/>
            <a:t>, which usually removes this residual correlation. </a:t>
          </a:r>
        </a:p>
        <a:p>
          <a:r>
            <a:rPr lang="en-US"/>
            <a:t>✅ So in short: </a:t>
          </a:r>
          <a:r>
            <a:rPr lang="en-US" b="1"/>
            <a:t>lag 12 correlation is “year-over-year” correlation</a:t>
          </a:r>
          <a:r>
            <a:rPr lang="en-US"/>
            <a:t>, not specifically “December</a:t>
          </a:r>
        </a:p>
        <a:p>
          <a:endParaRPr lang="en-US"/>
        </a:p>
        <a:p>
          <a:r>
            <a:rPr lang="en-US">
              <a:solidFill>
                <a:srgbClr val="00B050"/>
              </a:solidFill>
            </a:rPr>
            <a:t>First I tried</a:t>
          </a:r>
          <a:r>
            <a:rPr lang="en-US" baseline="0">
              <a:solidFill>
                <a:srgbClr val="00B050"/>
              </a:solidFill>
            </a:rPr>
            <a:t> with lag12 only, still got postive autocorrelation. Then I tried with lag12 and lag4, still got positive autocorrelation. The probelm is that I cant add more lags without switching seasonality dummies from monthly to quarterly because Excel only accepts up to 16 columns in regression, including the y variable So I resampled to quarterly because using the =linest function is confusing as it only outputs coefficients, SE, and R2 without labels. I ended up using Cochrane-Orcutt procedure to fix autocorrelation instead because it seemed like adding more than 4 lag variables into the model still was not fixing the autocorrelation.</a:t>
          </a:r>
          <a:endParaRPr lang="en-US">
            <a:solidFill>
              <a:srgbClr val="00B050"/>
            </a:solidFill>
          </a:endParaRPr>
        </a:p>
      </xdr:txBody>
    </xdr:sp>
    <xdr:clientData/>
  </xdr:twoCellAnchor>
  <xdr:twoCellAnchor editAs="oneCell">
    <xdr:from>
      <xdr:col>22</xdr:col>
      <xdr:colOff>316566</xdr:colOff>
      <xdr:row>17</xdr:row>
      <xdr:rowOff>75640</xdr:rowOff>
    </xdr:from>
    <xdr:to>
      <xdr:col>28</xdr:col>
      <xdr:colOff>83400</xdr:colOff>
      <xdr:row>22</xdr:row>
      <xdr:rowOff>94690</xdr:rowOff>
    </xdr:to>
    <xdr:pic>
      <xdr:nvPicPr>
        <xdr:cNvPr id="5" name="Picture 4">
          <a:extLst>
            <a:ext uri="{FF2B5EF4-FFF2-40B4-BE49-F238E27FC236}">
              <a16:creationId xmlns:a16="http://schemas.microsoft.com/office/drawing/2014/main" id="{A0DDD18B-9FF6-A5F0-EF64-FC15F5FDE267}"/>
            </a:ext>
          </a:extLst>
        </xdr:cNvPr>
        <xdr:cNvPicPr>
          <a:picLocks noChangeAspect="1"/>
        </xdr:cNvPicPr>
      </xdr:nvPicPr>
      <xdr:blipFill>
        <a:blip xmlns:r="http://schemas.openxmlformats.org/officeDocument/2006/relationships" r:embed="rId3"/>
        <a:stretch>
          <a:fillRect/>
        </a:stretch>
      </xdr:blipFill>
      <xdr:spPr>
        <a:xfrm>
          <a:off x="15108331" y="3314140"/>
          <a:ext cx="3397540" cy="971550"/>
        </a:xfrm>
        <a:prstGeom prst="rect">
          <a:avLst/>
        </a:prstGeom>
      </xdr:spPr>
    </xdr:pic>
    <xdr:clientData/>
  </xdr:twoCellAnchor>
  <xdr:twoCellAnchor>
    <xdr:from>
      <xdr:col>16</xdr:col>
      <xdr:colOff>149039</xdr:colOff>
      <xdr:row>32</xdr:row>
      <xdr:rowOff>170328</xdr:rowOff>
    </xdr:from>
    <xdr:to>
      <xdr:col>21</xdr:col>
      <xdr:colOff>168089</xdr:colOff>
      <xdr:row>42</xdr:row>
      <xdr:rowOff>145677</xdr:rowOff>
    </xdr:to>
    <xdr:sp macro="" textlink="">
      <xdr:nvSpPr>
        <xdr:cNvPr id="6" name="TextBox 5">
          <a:extLst>
            <a:ext uri="{FF2B5EF4-FFF2-40B4-BE49-F238E27FC236}">
              <a16:creationId xmlns:a16="http://schemas.microsoft.com/office/drawing/2014/main" id="{987E5030-C6D3-87B9-2F65-487E09E5FBBA}"/>
            </a:ext>
          </a:extLst>
        </xdr:cNvPr>
        <xdr:cNvSpPr txBox="1"/>
      </xdr:nvSpPr>
      <xdr:spPr>
        <a:xfrm>
          <a:off x="10592921" y="6266328"/>
          <a:ext cx="3504080" cy="18803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 guess ACF of  lag number</a:t>
          </a:r>
          <a:r>
            <a:rPr lang="en-US" sz="1100" baseline="0"/>
            <a:t> x  </a:t>
          </a:r>
          <a:r>
            <a:rPr lang="en-US" sz="1100"/>
            <a:t>&gt;abs (0.5 )</a:t>
          </a:r>
          <a:r>
            <a:rPr lang="en-US" sz="1100" baseline="0"/>
            <a:t> </a:t>
          </a:r>
          <a:r>
            <a:rPr lang="en-US" sz="1100"/>
            <a:t>s a strong signal</a:t>
          </a:r>
          <a:r>
            <a:rPr lang="en-US" sz="1100" baseline="0"/>
            <a:t> to include that yt-x lag into a predictor variable to stop autocorrelation. </a:t>
          </a:r>
        </a:p>
        <a:p>
          <a:r>
            <a:rPr lang="en-US" sz="1100" baseline="0"/>
            <a:t>If it is higher than absolute value ( 0.3 ) you should add it if you have postivie autocorrelation.</a:t>
          </a:r>
        </a:p>
        <a:p>
          <a:r>
            <a:rPr lang="en-US" sz="1100" baseline="0"/>
            <a:t>If it is between abs value of 0.2-0.3 you can choose to add it. If it is less than 0.2 you dont have to unless it is the highest one, autocorrelation was still present in model and you have to add something. </a:t>
          </a:r>
        </a:p>
      </xdr:txBody>
    </xdr:sp>
    <xdr:clientData/>
  </xdr:twoCellAnchor>
</xdr:wsDr>
</file>

<file path=xl/drawings/drawing18.xml><?xml version="1.0" encoding="utf-8"?>
<xdr:wsDr xmlns:xdr="http://schemas.openxmlformats.org/drawingml/2006/spreadsheetDrawing" xmlns:a="http://schemas.openxmlformats.org/drawingml/2006/main">
  <xdr:twoCellAnchor editAs="oneCell">
    <xdr:from>
      <xdr:col>19</xdr:col>
      <xdr:colOff>468406</xdr:colOff>
      <xdr:row>0</xdr:row>
      <xdr:rowOff>45385</xdr:rowOff>
    </xdr:from>
    <xdr:to>
      <xdr:col>28</xdr:col>
      <xdr:colOff>64104</xdr:colOff>
      <xdr:row>23</xdr:row>
      <xdr:rowOff>131734</xdr:rowOff>
    </xdr:to>
    <xdr:pic>
      <xdr:nvPicPr>
        <xdr:cNvPr id="2" name="Picture 1">
          <a:extLst>
            <a:ext uri="{FF2B5EF4-FFF2-40B4-BE49-F238E27FC236}">
              <a16:creationId xmlns:a16="http://schemas.microsoft.com/office/drawing/2014/main" id="{0E01C015-BA64-631B-9D24-E2FF9396B64D}"/>
            </a:ext>
          </a:extLst>
        </xdr:cNvPr>
        <xdr:cNvPicPr>
          <a:picLocks noChangeAspect="1"/>
        </xdr:cNvPicPr>
      </xdr:nvPicPr>
      <xdr:blipFill>
        <a:blip xmlns:r="http://schemas.openxmlformats.org/officeDocument/2006/relationships" r:embed="rId1"/>
        <a:stretch>
          <a:fillRect/>
        </a:stretch>
      </xdr:blipFill>
      <xdr:spPr>
        <a:xfrm>
          <a:off x="12626788" y="45385"/>
          <a:ext cx="5635669" cy="4467849"/>
        </a:xfrm>
        <a:prstGeom prst="rect">
          <a:avLst/>
        </a:prstGeom>
      </xdr:spPr>
    </xdr:pic>
    <xdr:clientData/>
  </xdr:twoCellAnchor>
  <xdr:twoCellAnchor>
    <xdr:from>
      <xdr:col>26</xdr:col>
      <xdr:colOff>224117</xdr:colOff>
      <xdr:row>25</xdr:row>
      <xdr:rowOff>22412</xdr:rowOff>
    </xdr:from>
    <xdr:to>
      <xdr:col>29</xdr:col>
      <xdr:colOff>347382</xdr:colOff>
      <xdr:row>27</xdr:row>
      <xdr:rowOff>33618</xdr:rowOff>
    </xdr:to>
    <xdr:cxnSp macro="">
      <xdr:nvCxnSpPr>
        <xdr:cNvPr id="21" name="Straight Arrow Connector 20">
          <a:extLst>
            <a:ext uri="{FF2B5EF4-FFF2-40B4-BE49-F238E27FC236}">
              <a16:creationId xmlns:a16="http://schemas.microsoft.com/office/drawing/2014/main" id="{826430F7-455F-478D-472E-25AF8584535E}"/>
            </a:ext>
          </a:extLst>
        </xdr:cNvPr>
        <xdr:cNvCxnSpPr/>
      </xdr:nvCxnSpPr>
      <xdr:spPr>
        <a:xfrm flipV="1">
          <a:off x="17212235" y="4975412"/>
          <a:ext cx="1938618" cy="39220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30</xdr:col>
      <xdr:colOff>89647</xdr:colOff>
      <xdr:row>1</xdr:row>
      <xdr:rowOff>179295</xdr:rowOff>
    </xdr:from>
    <xdr:to>
      <xdr:col>46</xdr:col>
      <xdr:colOff>410410</xdr:colOff>
      <xdr:row>22</xdr:row>
      <xdr:rowOff>122695</xdr:rowOff>
    </xdr:to>
    <xdr:pic>
      <xdr:nvPicPr>
        <xdr:cNvPr id="22" name="Picture 21">
          <a:extLst>
            <a:ext uri="{FF2B5EF4-FFF2-40B4-BE49-F238E27FC236}">
              <a16:creationId xmlns:a16="http://schemas.microsoft.com/office/drawing/2014/main" id="{33BF40B6-0D87-090D-08DA-54CF13762D45}"/>
            </a:ext>
          </a:extLst>
        </xdr:cNvPr>
        <xdr:cNvPicPr>
          <a:picLocks noChangeAspect="1"/>
        </xdr:cNvPicPr>
      </xdr:nvPicPr>
      <xdr:blipFill>
        <a:blip xmlns:r="http://schemas.openxmlformats.org/officeDocument/2006/relationships" r:embed="rId2"/>
        <a:stretch>
          <a:fillRect/>
        </a:stretch>
      </xdr:blipFill>
      <xdr:spPr>
        <a:xfrm>
          <a:off x="19498235" y="369795"/>
          <a:ext cx="10002646" cy="3943900"/>
        </a:xfrm>
        <a:prstGeom prst="rect">
          <a:avLst/>
        </a:prstGeom>
      </xdr:spPr>
    </xdr:pic>
    <xdr:clientData/>
  </xdr:twoCellAnchor>
  <xdr:twoCellAnchor>
    <xdr:from>
      <xdr:col>24</xdr:col>
      <xdr:colOff>347382</xdr:colOff>
      <xdr:row>28</xdr:row>
      <xdr:rowOff>123265</xdr:rowOff>
    </xdr:from>
    <xdr:to>
      <xdr:col>29</xdr:col>
      <xdr:colOff>56028</xdr:colOff>
      <xdr:row>31</xdr:row>
      <xdr:rowOff>44823</xdr:rowOff>
    </xdr:to>
    <xdr:sp macro="" textlink="">
      <xdr:nvSpPr>
        <xdr:cNvPr id="39" name="TextBox 38">
          <a:extLst>
            <a:ext uri="{FF2B5EF4-FFF2-40B4-BE49-F238E27FC236}">
              <a16:creationId xmlns:a16="http://schemas.microsoft.com/office/drawing/2014/main" id="{F09A2F4C-21AE-9858-87FA-62A0B1F2A088}"/>
            </a:ext>
          </a:extLst>
        </xdr:cNvPr>
        <xdr:cNvSpPr txBox="1"/>
      </xdr:nvSpPr>
      <xdr:spPr>
        <a:xfrm>
          <a:off x="16125264" y="5647765"/>
          <a:ext cx="2734235" cy="5042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All still have positive autocorrelation also in next</a:t>
          </a:r>
          <a:r>
            <a:rPr lang="en-US" sz="1100" baseline="0"/>
            <a:t> sheet.</a:t>
          </a:r>
          <a:endParaRPr lang="en-US" sz="1100"/>
        </a:p>
      </xdr:txBody>
    </xdr:sp>
    <xdr:clientData/>
  </xdr:twoCellAnchor>
  <xdr:twoCellAnchor>
    <xdr:from>
      <xdr:col>27</xdr:col>
      <xdr:colOff>454479</xdr:colOff>
      <xdr:row>104</xdr:row>
      <xdr:rowOff>176213</xdr:rowOff>
    </xdr:from>
    <xdr:to>
      <xdr:col>33</xdr:col>
      <xdr:colOff>454480</xdr:colOff>
      <xdr:row>115</xdr:row>
      <xdr:rowOff>14288</xdr:rowOff>
    </xdr:to>
    <xdr:graphicFrame macro="">
      <xdr:nvGraphicFramePr>
        <xdr:cNvPr id="40" name="Chart 39">
          <a:extLst>
            <a:ext uri="{FF2B5EF4-FFF2-40B4-BE49-F238E27FC236}">
              <a16:creationId xmlns:a16="http://schemas.microsoft.com/office/drawing/2014/main" id="{AF76C1F7-E6D0-A4B5-3EAE-3315797839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440872</xdr:colOff>
      <xdr:row>118</xdr:row>
      <xdr:rowOff>40822</xdr:rowOff>
    </xdr:from>
    <xdr:to>
      <xdr:col>34</xdr:col>
      <xdr:colOff>163286</xdr:colOff>
      <xdr:row>131</xdr:row>
      <xdr:rowOff>100012</xdr:rowOff>
    </xdr:to>
    <xdr:graphicFrame macro="">
      <xdr:nvGraphicFramePr>
        <xdr:cNvPr id="55" name="Chart 54">
          <a:extLst>
            <a:ext uri="{FF2B5EF4-FFF2-40B4-BE49-F238E27FC236}">
              <a16:creationId xmlns:a16="http://schemas.microsoft.com/office/drawing/2014/main" id="{96913E1E-07D6-A770-17B5-2B86A10DBD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26</xdr:col>
      <xdr:colOff>560292</xdr:colOff>
      <xdr:row>31</xdr:row>
      <xdr:rowOff>134470</xdr:rowOff>
    </xdr:from>
    <xdr:to>
      <xdr:col>34</xdr:col>
      <xdr:colOff>235322</xdr:colOff>
      <xdr:row>40</xdr:row>
      <xdr:rowOff>145676</xdr:rowOff>
    </xdr:to>
    <xdr:sp macro="" textlink="">
      <xdr:nvSpPr>
        <xdr:cNvPr id="3" name="TextBox 2">
          <a:extLst>
            <a:ext uri="{FF2B5EF4-FFF2-40B4-BE49-F238E27FC236}">
              <a16:creationId xmlns:a16="http://schemas.microsoft.com/office/drawing/2014/main" id="{1C2311B3-78C4-9C03-0968-D9180E7179B5}"/>
            </a:ext>
          </a:extLst>
        </xdr:cNvPr>
        <xdr:cNvSpPr txBox="1"/>
      </xdr:nvSpPr>
      <xdr:spPr>
        <a:xfrm>
          <a:off x="17548410" y="6051176"/>
          <a:ext cx="4515971" cy="174811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dk1"/>
              </a:solidFill>
              <a:effectLst/>
              <a:latin typeface="+mn-lt"/>
              <a:ea typeface="+mn-ea"/>
              <a:cs typeface="+mn-cs"/>
            </a:rPr>
            <a:t>your adjusted R Squared</a:t>
          </a:r>
          <a:r>
            <a:rPr lang="en-US" sz="1100" b="1" baseline="0">
              <a:solidFill>
                <a:schemeClr val="dk1"/>
              </a:solidFill>
              <a:effectLst/>
              <a:latin typeface="+mn-lt"/>
              <a:ea typeface="+mn-ea"/>
              <a:cs typeface="+mn-cs"/>
            </a:rPr>
            <a:t> </a:t>
          </a:r>
          <a:r>
            <a:rPr lang="en-US" sz="1100" b="1">
              <a:solidFill>
                <a:schemeClr val="dk1"/>
              </a:solidFill>
              <a:effectLst/>
              <a:latin typeface="+mn-lt"/>
              <a:ea typeface="+mn-ea"/>
              <a:cs typeface="+mn-cs"/>
            </a:rPr>
            <a:t>is slightly higher with the 12 rows because you added artificial structure that the model can “fit” — not because the model is actually better.</a:t>
          </a:r>
          <a:endParaRPr lang="en-US">
            <a:effectLst/>
          </a:endParaRPr>
        </a:p>
        <a:p>
          <a:r>
            <a:rPr lang="en-US" sz="1100" b="1">
              <a:solidFill>
                <a:schemeClr val="dk1"/>
              </a:solidFill>
              <a:effectLst/>
              <a:latin typeface="+mn-lt"/>
              <a:ea typeface="+mn-ea"/>
              <a:cs typeface="+mn-cs"/>
            </a:rPr>
            <a:t>🔹 1. What’s really happening</a:t>
          </a:r>
          <a:endParaRPr lang="en-US">
            <a:effectLst/>
          </a:endParaRPr>
        </a:p>
        <a:p>
          <a:r>
            <a:rPr lang="en-US" sz="1100">
              <a:solidFill>
                <a:schemeClr val="dk1"/>
              </a:solidFill>
              <a:effectLst/>
              <a:latin typeface="+mn-lt"/>
              <a:ea typeface="+mn-ea"/>
              <a:cs typeface="+mn-cs"/>
            </a:rPr>
            <a:t>When you </a:t>
          </a:r>
          <a:r>
            <a:rPr lang="en-US" sz="1100" b="1">
              <a:solidFill>
                <a:schemeClr val="dk1"/>
              </a:solidFill>
              <a:effectLst/>
              <a:latin typeface="+mn-lt"/>
              <a:ea typeface="+mn-ea"/>
              <a:cs typeface="+mn-cs"/>
            </a:rPr>
            <a:t>fill the first 12 rows with 112</a:t>
          </a:r>
          <a:r>
            <a:rPr lang="en-US" sz="1100">
              <a:solidFill>
                <a:schemeClr val="dk1"/>
              </a:solidFill>
              <a:effectLst/>
              <a:latin typeface="+mn-lt"/>
              <a:ea typeface="+mn-ea"/>
              <a:cs typeface="+mn-cs"/>
            </a:rPr>
            <a:t>, you are:</a:t>
          </a:r>
          <a:endParaRPr lang="en-US">
            <a:effectLst/>
          </a:endParaRPr>
        </a:p>
        <a:p>
          <a:r>
            <a:rPr lang="en-US" sz="1100">
              <a:solidFill>
                <a:schemeClr val="dk1"/>
              </a:solidFill>
              <a:effectLst/>
              <a:latin typeface="+mn-lt"/>
              <a:ea typeface="+mn-ea"/>
              <a:cs typeface="+mn-cs"/>
            </a:rPr>
            <a:t>Injecting </a:t>
          </a:r>
          <a:r>
            <a:rPr lang="en-US" sz="1100" b="1">
              <a:solidFill>
                <a:schemeClr val="dk1"/>
              </a:solidFill>
              <a:effectLst/>
              <a:latin typeface="+mn-lt"/>
              <a:ea typeface="+mn-ea"/>
              <a:cs typeface="+mn-cs"/>
            </a:rPr>
            <a:t>fake but perfectly consistent data</a:t>
          </a:r>
          <a:r>
            <a:rPr lang="en-US" sz="1100">
              <a:solidFill>
                <a:schemeClr val="dk1"/>
              </a:solidFill>
              <a:effectLst/>
              <a:latin typeface="+mn-lt"/>
              <a:ea typeface="+mn-ea"/>
              <a:cs typeface="+mn-cs"/>
            </a:rPr>
            <a:t> </a:t>
          </a:r>
          <a:endParaRPr lang="en-US">
            <a:effectLst/>
          </a:endParaRPr>
        </a:p>
        <a:p>
          <a:r>
            <a:rPr lang="en-US" sz="1100">
              <a:solidFill>
                <a:schemeClr val="dk1"/>
              </a:solidFill>
              <a:effectLst/>
              <a:latin typeface="+mn-lt"/>
              <a:ea typeface="+mn-ea"/>
              <a:cs typeface="+mn-cs"/>
            </a:rPr>
            <a:t>Creating a pattern that the model can easily explain. </a:t>
          </a:r>
        </a:p>
        <a:p>
          <a:r>
            <a:rPr lang="en-US" sz="1100">
              <a:solidFill>
                <a:srgbClr val="00B050"/>
              </a:solidFill>
              <a:effectLst/>
              <a:latin typeface="+mn-lt"/>
              <a:ea typeface="+mn-ea"/>
              <a:cs typeface="+mn-cs"/>
            </a:rPr>
            <a:t>So its best to actually run the regression without the first 12 rows</a:t>
          </a:r>
          <a:r>
            <a:rPr lang="en-US" sz="1100" baseline="0">
              <a:solidFill>
                <a:srgbClr val="00B050"/>
              </a:solidFill>
              <a:effectLst/>
              <a:latin typeface="+mn-lt"/>
              <a:ea typeface="+mn-ea"/>
              <a:cs typeface="+mn-cs"/>
            </a:rPr>
            <a:t> if you are doign a lagged yt-12. </a:t>
          </a:r>
          <a:endParaRPr lang="en-US">
            <a:solidFill>
              <a:srgbClr val="00B050"/>
            </a:solidFill>
            <a:effectLst/>
          </a:endParaRPr>
        </a:p>
        <a:p>
          <a:endParaRPr lang="en-US" sz="1100"/>
        </a:p>
      </xdr:txBody>
    </xdr:sp>
    <xdr:clientData/>
  </xdr:twoCellAnchor>
</xdr:wsDr>
</file>

<file path=xl/drawings/drawing19.xml><?xml version="1.0" encoding="utf-8"?>
<xdr:wsDr xmlns:xdr="http://schemas.openxmlformats.org/drawingml/2006/spreadsheetDrawing" xmlns:a="http://schemas.openxmlformats.org/drawingml/2006/main">
  <xdr:twoCellAnchor editAs="oneCell">
    <xdr:from>
      <xdr:col>8</xdr:col>
      <xdr:colOff>148442</xdr:colOff>
      <xdr:row>1</xdr:row>
      <xdr:rowOff>0</xdr:rowOff>
    </xdr:from>
    <xdr:to>
      <xdr:col>14</xdr:col>
      <xdr:colOff>601702</xdr:colOff>
      <xdr:row>8</xdr:row>
      <xdr:rowOff>177717</xdr:rowOff>
    </xdr:to>
    <xdr:pic>
      <xdr:nvPicPr>
        <xdr:cNvPr id="2" name="Picture 1">
          <a:extLst>
            <a:ext uri="{FF2B5EF4-FFF2-40B4-BE49-F238E27FC236}">
              <a16:creationId xmlns:a16="http://schemas.microsoft.com/office/drawing/2014/main" id="{CF75BAC5-D7A6-495D-A285-92FA2576C269}"/>
            </a:ext>
          </a:extLst>
        </xdr:cNvPr>
        <xdr:cNvPicPr>
          <a:picLocks noChangeAspect="1"/>
        </xdr:cNvPicPr>
      </xdr:nvPicPr>
      <xdr:blipFill>
        <a:blip xmlns:r="http://schemas.openxmlformats.org/officeDocument/2006/relationships" r:embed="rId1"/>
        <a:stretch>
          <a:fillRect/>
        </a:stretch>
      </xdr:blipFill>
      <xdr:spPr>
        <a:xfrm>
          <a:off x="10892642" y="190500"/>
          <a:ext cx="5672960" cy="1511217"/>
        </a:xfrm>
        <a:prstGeom prst="rect">
          <a:avLst/>
        </a:prstGeom>
      </xdr:spPr>
    </xdr:pic>
    <xdr:clientData/>
  </xdr:twoCellAnchor>
  <xdr:twoCellAnchor editAs="oneCell">
    <xdr:from>
      <xdr:col>20</xdr:col>
      <xdr:colOff>160812</xdr:colOff>
      <xdr:row>22</xdr:row>
      <xdr:rowOff>12369</xdr:rowOff>
    </xdr:from>
    <xdr:to>
      <xdr:col>28</xdr:col>
      <xdr:colOff>494045</xdr:colOff>
      <xdr:row>50</xdr:row>
      <xdr:rowOff>65922</xdr:rowOff>
    </xdr:to>
    <xdr:pic>
      <xdr:nvPicPr>
        <xdr:cNvPr id="3" name="Picture 2">
          <a:extLst>
            <a:ext uri="{FF2B5EF4-FFF2-40B4-BE49-F238E27FC236}">
              <a16:creationId xmlns:a16="http://schemas.microsoft.com/office/drawing/2014/main" id="{CCA1D696-CED6-4DE9-B49A-915749CA8EC3}"/>
            </a:ext>
          </a:extLst>
        </xdr:cNvPr>
        <xdr:cNvPicPr>
          <a:picLocks noChangeAspect="1"/>
        </xdr:cNvPicPr>
      </xdr:nvPicPr>
      <xdr:blipFill>
        <a:blip xmlns:r="http://schemas.openxmlformats.org/officeDocument/2006/relationships" r:embed="rId2"/>
        <a:stretch>
          <a:fillRect/>
        </a:stretch>
      </xdr:blipFill>
      <xdr:spPr>
        <a:xfrm>
          <a:off x="19782312" y="4212894"/>
          <a:ext cx="5210033" cy="5387553"/>
        </a:xfrm>
        <a:prstGeom prst="rect">
          <a:avLst/>
        </a:prstGeom>
      </xdr:spPr>
    </xdr:pic>
    <xdr:clientData/>
  </xdr:twoCellAnchor>
  <xdr:twoCellAnchor editAs="oneCell">
    <xdr:from>
      <xdr:col>9</xdr:col>
      <xdr:colOff>9351</xdr:colOff>
      <xdr:row>43</xdr:row>
      <xdr:rowOff>101551</xdr:rowOff>
    </xdr:from>
    <xdr:to>
      <xdr:col>14</xdr:col>
      <xdr:colOff>90555</xdr:colOff>
      <xdr:row>52</xdr:row>
      <xdr:rowOff>32007</xdr:rowOff>
    </xdr:to>
    <xdr:pic>
      <xdr:nvPicPr>
        <xdr:cNvPr id="4" name="Picture 3">
          <a:extLst>
            <a:ext uri="{FF2B5EF4-FFF2-40B4-BE49-F238E27FC236}">
              <a16:creationId xmlns:a16="http://schemas.microsoft.com/office/drawing/2014/main" id="{DF3F1EFE-9242-4B19-9074-0B90CD4BFB66}"/>
            </a:ext>
          </a:extLst>
        </xdr:cNvPr>
        <xdr:cNvPicPr>
          <a:picLocks noChangeAspect="1"/>
        </xdr:cNvPicPr>
      </xdr:nvPicPr>
      <xdr:blipFill>
        <a:blip xmlns:r="http://schemas.openxmlformats.org/officeDocument/2006/relationships" r:embed="rId3"/>
        <a:stretch>
          <a:fillRect/>
        </a:stretch>
      </xdr:blipFill>
      <xdr:spPr>
        <a:xfrm>
          <a:off x="11363151" y="8302576"/>
          <a:ext cx="4691304" cy="1644956"/>
        </a:xfrm>
        <a:prstGeom prst="rect">
          <a:avLst/>
        </a:prstGeom>
      </xdr:spPr>
    </xdr:pic>
    <xdr:clientData/>
  </xdr:twoCellAnchor>
  <xdr:twoCellAnchor editAs="oneCell">
    <xdr:from>
      <xdr:col>8</xdr:col>
      <xdr:colOff>575499</xdr:colOff>
      <xdr:row>51</xdr:row>
      <xdr:rowOff>66453</xdr:rowOff>
    </xdr:from>
    <xdr:to>
      <xdr:col>14</xdr:col>
      <xdr:colOff>333561</xdr:colOff>
      <xdr:row>58</xdr:row>
      <xdr:rowOff>167959</xdr:rowOff>
    </xdr:to>
    <xdr:pic>
      <xdr:nvPicPr>
        <xdr:cNvPr id="5" name="Picture 4">
          <a:extLst>
            <a:ext uri="{FF2B5EF4-FFF2-40B4-BE49-F238E27FC236}">
              <a16:creationId xmlns:a16="http://schemas.microsoft.com/office/drawing/2014/main" id="{B94F6BD3-0934-43ED-8495-6D63222E3B94}"/>
            </a:ext>
          </a:extLst>
        </xdr:cNvPr>
        <xdr:cNvPicPr>
          <a:picLocks noChangeAspect="1"/>
        </xdr:cNvPicPr>
      </xdr:nvPicPr>
      <xdr:blipFill>
        <a:blip xmlns:r="http://schemas.openxmlformats.org/officeDocument/2006/relationships" r:embed="rId4"/>
        <a:stretch>
          <a:fillRect/>
        </a:stretch>
      </xdr:blipFill>
      <xdr:spPr>
        <a:xfrm>
          <a:off x="11319699" y="9791478"/>
          <a:ext cx="4977762" cy="1435006"/>
        </a:xfrm>
        <a:prstGeom prst="rect">
          <a:avLst/>
        </a:prstGeom>
      </xdr:spPr>
    </xdr:pic>
    <xdr:clientData/>
  </xdr:twoCellAnchor>
  <xdr:twoCellAnchor editAs="oneCell">
    <xdr:from>
      <xdr:col>20</xdr:col>
      <xdr:colOff>0</xdr:colOff>
      <xdr:row>5</xdr:row>
      <xdr:rowOff>0</xdr:rowOff>
    </xdr:from>
    <xdr:to>
      <xdr:col>28</xdr:col>
      <xdr:colOff>304654</xdr:colOff>
      <xdr:row>19</xdr:row>
      <xdr:rowOff>114433</xdr:rowOff>
    </xdr:to>
    <xdr:pic>
      <xdr:nvPicPr>
        <xdr:cNvPr id="6" name="Picture 5">
          <a:extLst>
            <a:ext uri="{FF2B5EF4-FFF2-40B4-BE49-F238E27FC236}">
              <a16:creationId xmlns:a16="http://schemas.microsoft.com/office/drawing/2014/main" id="{B0CDEEFD-3F37-44A4-9B85-172BBCFBD7ED}"/>
            </a:ext>
          </a:extLst>
        </xdr:cNvPr>
        <xdr:cNvPicPr>
          <a:picLocks noChangeAspect="1"/>
        </xdr:cNvPicPr>
      </xdr:nvPicPr>
      <xdr:blipFill>
        <a:blip xmlns:r="http://schemas.openxmlformats.org/officeDocument/2006/relationships" r:embed="rId5"/>
        <a:stretch>
          <a:fillRect/>
        </a:stretch>
      </xdr:blipFill>
      <xdr:spPr>
        <a:xfrm>
          <a:off x="19621500" y="952500"/>
          <a:ext cx="5181454" cy="2790958"/>
        </a:xfrm>
        <a:prstGeom prst="rect">
          <a:avLst/>
        </a:prstGeom>
      </xdr:spPr>
    </xdr:pic>
    <xdr:clientData/>
  </xdr:twoCellAnchor>
  <xdr:twoCellAnchor>
    <xdr:from>
      <xdr:col>9</xdr:col>
      <xdr:colOff>33398</xdr:colOff>
      <xdr:row>20</xdr:row>
      <xdr:rowOff>162296</xdr:rowOff>
    </xdr:from>
    <xdr:to>
      <xdr:col>17</xdr:col>
      <xdr:colOff>321624</xdr:colOff>
      <xdr:row>40</xdr:row>
      <xdr:rowOff>136071</xdr:rowOff>
    </xdr:to>
    <xdr:graphicFrame macro="">
      <xdr:nvGraphicFramePr>
        <xdr:cNvPr id="7" name="Chart 6">
          <a:extLst>
            <a:ext uri="{FF2B5EF4-FFF2-40B4-BE49-F238E27FC236}">
              <a16:creationId xmlns:a16="http://schemas.microsoft.com/office/drawing/2014/main" id="{9F8679ED-1911-4408-BE0F-21254F6343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20</xdr:col>
      <xdr:colOff>0</xdr:colOff>
      <xdr:row>53</xdr:row>
      <xdr:rowOff>0</xdr:rowOff>
    </xdr:from>
    <xdr:to>
      <xdr:col>28</xdr:col>
      <xdr:colOff>190338</xdr:colOff>
      <xdr:row>73</xdr:row>
      <xdr:rowOff>24741</xdr:rowOff>
    </xdr:to>
    <xdr:pic>
      <xdr:nvPicPr>
        <xdr:cNvPr id="8" name="Picture 7">
          <a:extLst>
            <a:ext uri="{FF2B5EF4-FFF2-40B4-BE49-F238E27FC236}">
              <a16:creationId xmlns:a16="http://schemas.microsoft.com/office/drawing/2014/main" id="{C40AE60A-DEFD-46F1-8B2A-DB51FAAD284D}"/>
            </a:ext>
          </a:extLst>
        </xdr:cNvPr>
        <xdr:cNvPicPr>
          <a:picLocks noChangeAspect="1"/>
        </xdr:cNvPicPr>
      </xdr:nvPicPr>
      <xdr:blipFill>
        <a:blip xmlns:r="http://schemas.openxmlformats.org/officeDocument/2006/relationships" r:embed="rId7"/>
        <a:stretch>
          <a:fillRect/>
        </a:stretch>
      </xdr:blipFill>
      <xdr:spPr>
        <a:xfrm>
          <a:off x="19621500" y="10106025"/>
          <a:ext cx="5067138" cy="3834741"/>
        </a:xfrm>
        <a:prstGeom prst="rect">
          <a:avLst/>
        </a:prstGeom>
      </xdr:spPr>
    </xdr:pic>
    <xdr:clientData/>
  </xdr:twoCellAnchor>
  <xdr:twoCellAnchor>
    <xdr:from>
      <xdr:col>15</xdr:col>
      <xdr:colOff>454099</xdr:colOff>
      <xdr:row>43</xdr:row>
      <xdr:rowOff>88604</xdr:rowOff>
    </xdr:from>
    <xdr:to>
      <xdr:col>18</xdr:col>
      <xdr:colOff>454099</xdr:colOff>
      <xdr:row>65</xdr:row>
      <xdr:rowOff>113393</xdr:rowOff>
    </xdr:to>
    <xdr:sp macro="" textlink="">
      <xdr:nvSpPr>
        <xdr:cNvPr id="9" name="TextBox 8">
          <a:extLst>
            <a:ext uri="{FF2B5EF4-FFF2-40B4-BE49-F238E27FC236}">
              <a16:creationId xmlns:a16="http://schemas.microsoft.com/office/drawing/2014/main" id="{907AF858-C1BF-485C-AEDE-31DC2B76C92F}"/>
            </a:ext>
          </a:extLst>
        </xdr:cNvPr>
        <xdr:cNvSpPr txBox="1"/>
      </xdr:nvSpPr>
      <xdr:spPr>
        <a:xfrm>
          <a:off x="17027599" y="8289629"/>
          <a:ext cx="1828800" cy="421578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With</a:t>
          </a:r>
          <a:r>
            <a:rPr lang="en-US" sz="1100" baseline="0"/>
            <a:t> d=1.206597 this is still positive autocorrelation since it between 0 and DL 1.519</a:t>
          </a:r>
        </a:p>
        <a:p>
          <a:endParaRPr lang="en-US" sz="1100" baseline="0"/>
        </a:p>
        <a:p>
          <a:r>
            <a:rPr lang="en-US" sz="1100" baseline="0"/>
            <a:t>With k independent variables (14). There is no evidence of negative autocorrelation since 1.4669 &lt;2.044</a:t>
          </a:r>
        </a:p>
        <a:p>
          <a:endParaRPr lang="en-US" sz="1100" baseline="0"/>
        </a:p>
        <a:p>
          <a:endParaRPr lang="en-US" sz="1100" baseline="0"/>
        </a:p>
        <a:p>
          <a:r>
            <a:rPr lang="en-US"/>
            <a:t>When checking significance using </a:t>
          </a:r>
          <a:r>
            <a:rPr lang="en-US" b="1"/>
            <a:t>tables of dL and dU</a:t>
          </a:r>
          <a:r>
            <a:rPr lang="en-US"/>
            <a:t>, you need </a:t>
          </a:r>
          <a:r>
            <a:rPr lang="en-US" b="1"/>
            <a:t>k</a:t>
          </a:r>
          <a:r>
            <a:rPr lang="en-US"/>
            <a:t>, the number of independent variables </a:t>
          </a:r>
          <a:r>
            <a:rPr lang="en-US" b="1"/>
            <a:t>excluding the intercept</a:t>
          </a:r>
          <a:r>
            <a:rPr lang="en-US"/>
            <a:t>. So yes</a:t>
          </a:r>
          <a:r>
            <a:rPr lang="en-US" baseline="0"/>
            <a:t> that includes t or the index if you use it to for trend , t squared, lagged yt, lagged yt-12, and the 11 dummies for months , (so 15 total). </a:t>
          </a:r>
        </a:p>
        <a:p>
          <a:r>
            <a:rPr lang="en-US"/>
            <a:t>Also </a:t>
          </a:r>
          <a:r>
            <a:rPr lang="en-US" b="1"/>
            <a:t>round n up</a:t>
          </a:r>
          <a:r>
            <a:rPr lang="en-US"/>
            <a:t> to the next table value</a:t>
          </a:r>
          <a:r>
            <a:rPr lang="en-US" baseline="0"/>
            <a:t> (150).</a:t>
          </a:r>
          <a:endParaRPr lang="en-US" sz="1100"/>
        </a:p>
      </xdr:txBody>
    </xdr:sp>
    <xdr:clientData/>
  </xdr:twoCellAnchor>
  <xdr:twoCellAnchor editAs="oneCell">
    <xdr:from>
      <xdr:col>20</xdr:col>
      <xdr:colOff>453475</xdr:colOff>
      <xdr:row>56</xdr:row>
      <xdr:rowOff>169118</xdr:rowOff>
    </xdr:from>
    <xdr:to>
      <xdr:col>28</xdr:col>
      <xdr:colOff>2545</xdr:colOff>
      <xdr:row>57</xdr:row>
      <xdr:rowOff>32870</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10" name="Ink 9">
              <a:extLst>
                <a:ext uri="{FF2B5EF4-FFF2-40B4-BE49-F238E27FC236}">
                  <a16:creationId xmlns:a16="http://schemas.microsoft.com/office/drawing/2014/main" id="{1DABDDC9-513F-4A0A-B0F5-D6CFF6732687}"/>
                </a:ext>
              </a:extLst>
            </xdr14:cNvPr>
            <xdr14:cNvContentPartPr/>
          </xdr14:nvContentPartPr>
          <xdr14:nvPr macro=""/>
          <xdr14:xfrm>
            <a:off x="20115796" y="10975457"/>
            <a:ext cx="4444920" cy="56520"/>
          </xdr14:xfrm>
        </xdr:contentPart>
      </mc:Choice>
      <mc:Fallback xmlns="">
        <xdr:pic>
          <xdr:nvPicPr>
            <xdr:cNvPr id="10" name="Ink 9">
              <a:extLst>
                <a:ext uri="{FF2B5EF4-FFF2-40B4-BE49-F238E27FC236}">
                  <a16:creationId xmlns:a16="http://schemas.microsoft.com/office/drawing/2014/main" id="{1DABDDC9-513F-4A0A-B0F5-D6CFF6732687}"/>
                </a:ext>
              </a:extLst>
            </xdr:cNvPr>
            <xdr:cNvPicPr/>
          </xdr:nvPicPr>
          <xdr:blipFill>
            <a:blip xmlns:r="http://schemas.openxmlformats.org/officeDocument/2006/relationships" r:embed="rId9"/>
            <a:stretch>
              <a:fillRect/>
            </a:stretch>
          </xdr:blipFill>
          <xdr:spPr>
            <a:xfrm>
              <a:off x="20080156" y="10903817"/>
              <a:ext cx="4516560" cy="200160"/>
            </a:xfrm>
            <a:prstGeom prst="rect">
              <a:avLst/>
            </a:prstGeom>
          </xdr:spPr>
        </xdr:pic>
      </mc:Fallback>
    </mc:AlternateContent>
    <xdr:clientData/>
  </xdr:twoCellAnchor>
  <xdr:twoCellAnchor editAs="oneCell">
    <xdr:from>
      <xdr:col>20</xdr:col>
      <xdr:colOff>158635</xdr:colOff>
      <xdr:row>57</xdr:row>
      <xdr:rowOff>169310</xdr:rowOff>
    </xdr:from>
    <xdr:to>
      <xdr:col>24</xdr:col>
      <xdr:colOff>374069</xdr:colOff>
      <xdr:row>58</xdr:row>
      <xdr:rowOff>662</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11" name="Ink 10">
              <a:extLst>
                <a:ext uri="{FF2B5EF4-FFF2-40B4-BE49-F238E27FC236}">
                  <a16:creationId xmlns:a16="http://schemas.microsoft.com/office/drawing/2014/main" id="{E6594092-62C2-4284-BFA8-AEABBB5356BC}"/>
                </a:ext>
              </a:extLst>
            </xdr14:cNvPr>
            <xdr14:cNvContentPartPr/>
          </xdr14:nvContentPartPr>
          <xdr14:nvPr macro=""/>
          <xdr14:xfrm>
            <a:off x="19820956" y="11168417"/>
            <a:ext cx="2664720" cy="24120"/>
          </xdr14:xfrm>
        </xdr:contentPart>
      </mc:Choice>
      <mc:Fallback xmlns="">
        <xdr:pic>
          <xdr:nvPicPr>
            <xdr:cNvPr id="11" name="Ink 10">
              <a:extLst>
                <a:ext uri="{FF2B5EF4-FFF2-40B4-BE49-F238E27FC236}">
                  <a16:creationId xmlns:a16="http://schemas.microsoft.com/office/drawing/2014/main" id="{E6594092-62C2-4284-BFA8-AEABBB5356BC}"/>
                </a:ext>
              </a:extLst>
            </xdr:cNvPr>
            <xdr:cNvPicPr/>
          </xdr:nvPicPr>
          <xdr:blipFill>
            <a:blip xmlns:r="http://schemas.openxmlformats.org/officeDocument/2006/relationships" r:embed="rId11"/>
            <a:stretch>
              <a:fillRect/>
            </a:stretch>
          </xdr:blipFill>
          <xdr:spPr>
            <a:xfrm>
              <a:off x="19785316" y="11096777"/>
              <a:ext cx="2736360" cy="167760"/>
            </a:xfrm>
            <a:prstGeom prst="rect">
              <a:avLst/>
            </a:prstGeom>
          </xdr:spPr>
        </xdr:pic>
      </mc:Fallback>
    </mc:AlternateContent>
    <xdr:clientData/>
  </xdr:twoCellAnchor>
  <xdr:twoCellAnchor editAs="oneCell">
    <xdr:from>
      <xdr:col>13</xdr:col>
      <xdr:colOff>249414</xdr:colOff>
      <xdr:row>15</xdr:row>
      <xdr:rowOff>147209</xdr:rowOff>
    </xdr:from>
    <xdr:to>
      <xdr:col>13</xdr:col>
      <xdr:colOff>543174</xdr:colOff>
      <xdr:row>15</xdr:row>
      <xdr:rowOff>147569</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2" name="Ink 11">
              <a:extLst>
                <a:ext uri="{FF2B5EF4-FFF2-40B4-BE49-F238E27FC236}">
                  <a16:creationId xmlns:a16="http://schemas.microsoft.com/office/drawing/2014/main" id="{45FA11ED-590B-4FA3-B252-106CD3A48352}"/>
                </a:ext>
              </a:extLst>
            </xdr14:cNvPr>
            <xdr14:cNvContentPartPr/>
          </xdr14:nvContentPartPr>
          <xdr14:nvPr macro=""/>
          <xdr14:xfrm>
            <a:off x="15625485" y="3050066"/>
            <a:ext cx="293760" cy="360"/>
          </xdr14:xfrm>
        </xdr:contentPart>
      </mc:Choice>
      <mc:Fallback xmlns="">
        <xdr:pic>
          <xdr:nvPicPr>
            <xdr:cNvPr id="12" name="Ink 11">
              <a:extLst>
                <a:ext uri="{FF2B5EF4-FFF2-40B4-BE49-F238E27FC236}">
                  <a16:creationId xmlns:a16="http://schemas.microsoft.com/office/drawing/2014/main" id="{45FA11ED-590B-4FA3-B252-106CD3A48352}"/>
                </a:ext>
              </a:extLst>
            </xdr:cNvPr>
            <xdr:cNvPicPr/>
          </xdr:nvPicPr>
          <xdr:blipFill>
            <a:blip xmlns:r="http://schemas.openxmlformats.org/officeDocument/2006/relationships" r:embed="rId13"/>
            <a:stretch>
              <a:fillRect/>
            </a:stretch>
          </xdr:blipFill>
          <xdr:spPr>
            <a:xfrm>
              <a:off x="15589485" y="2978426"/>
              <a:ext cx="365400" cy="144000"/>
            </a:xfrm>
            <a:prstGeom prst="rect">
              <a:avLst/>
            </a:prstGeom>
          </xdr:spPr>
        </xdr:pic>
      </mc:Fallback>
    </mc:AlternateContent>
    <xdr:clientData/>
  </xdr:twoCellAnchor>
  <xdr:twoCellAnchor editAs="oneCell">
    <xdr:from>
      <xdr:col>13</xdr:col>
      <xdr:colOff>283612</xdr:colOff>
      <xdr:row>17</xdr:row>
      <xdr:rowOff>90356</xdr:rowOff>
    </xdr:from>
    <xdr:to>
      <xdr:col>14</xdr:col>
      <xdr:colOff>5730</xdr:colOff>
      <xdr:row>17</xdr:row>
      <xdr:rowOff>125996</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3" name="Ink 12">
              <a:extLst>
                <a:ext uri="{FF2B5EF4-FFF2-40B4-BE49-F238E27FC236}">
                  <a16:creationId xmlns:a16="http://schemas.microsoft.com/office/drawing/2014/main" id="{616CCF65-F363-454C-BD7C-28800B4980E1}"/>
                </a:ext>
              </a:extLst>
            </xdr14:cNvPr>
            <xdr14:cNvContentPartPr/>
          </xdr14:nvContentPartPr>
          <xdr14:nvPr macro=""/>
          <xdr14:xfrm>
            <a:off x="15659683" y="3378749"/>
            <a:ext cx="334440" cy="35640"/>
          </xdr14:xfrm>
        </xdr:contentPart>
      </mc:Choice>
      <mc:Fallback xmlns="">
        <xdr:pic>
          <xdr:nvPicPr>
            <xdr:cNvPr id="13" name="Ink 12">
              <a:extLst>
                <a:ext uri="{FF2B5EF4-FFF2-40B4-BE49-F238E27FC236}">
                  <a16:creationId xmlns:a16="http://schemas.microsoft.com/office/drawing/2014/main" id="{616CCF65-F363-454C-BD7C-28800B4980E1}"/>
                </a:ext>
              </a:extLst>
            </xdr:cNvPr>
            <xdr:cNvPicPr/>
          </xdr:nvPicPr>
          <xdr:blipFill>
            <a:blip xmlns:r="http://schemas.openxmlformats.org/officeDocument/2006/relationships" r:embed="rId15"/>
            <a:stretch>
              <a:fillRect/>
            </a:stretch>
          </xdr:blipFill>
          <xdr:spPr>
            <a:xfrm>
              <a:off x="15623683" y="3307109"/>
              <a:ext cx="406080" cy="179280"/>
            </a:xfrm>
            <a:prstGeom prst="rect">
              <a:avLst/>
            </a:prstGeom>
          </xdr:spPr>
        </xdr:pic>
      </mc:Fallback>
    </mc:AlternateContent>
    <xdr:clientData/>
  </xdr:twoCellAnchor>
  <xdr:twoCellAnchor editAs="oneCell">
    <xdr:from>
      <xdr:col>18</xdr:col>
      <xdr:colOff>181166</xdr:colOff>
      <xdr:row>62</xdr:row>
      <xdr:rowOff>135943</xdr:rowOff>
    </xdr:from>
    <xdr:to>
      <xdr:col>18</xdr:col>
      <xdr:colOff>328046</xdr:colOff>
      <xdr:row>62</xdr:row>
      <xdr:rowOff>143143</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15" name="Ink 14">
              <a:extLst>
                <a:ext uri="{FF2B5EF4-FFF2-40B4-BE49-F238E27FC236}">
                  <a16:creationId xmlns:a16="http://schemas.microsoft.com/office/drawing/2014/main" id="{8565E56F-1EC0-491A-B23F-8043767F1688}"/>
                </a:ext>
              </a:extLst>
            </xdr14:cNvPr>
            <xdr14:cNvContentPartPr/>
          </xdr14:nvContentPartPr>
          <xdr14:nvPr macro=""/>
          <xdr14:xfrm>
            <a:off x="18618845" y="12098889"/>
            <a:ext cx="146880" cy="7200"/>
          </xdr14:xfrm>
        </xdr:contentPart>
      </mc:Choice>
      <mc:Fallback xmlns="">
        <xdr:pic>
          <xdr:nvPicPr>
            <xdr:cNvPr id="15" name="Ink 14">
              <a:extLst>
                <a:ext uri="{FF2B5EF4-FFF2-40B4-BE49-F238E27FC236}">
                  <a16:creationId xmlns:a16="http://schemas.microsoft.com/office/drawing/2014/main" id="{8565E56F-1EC0-491A-B23F-8043767F1688}"/>
                </a:ext>
              </a:extLst>
            </xdr:cNvPr>
            <xdr:cNvPicPr/>
          </xdr:nvPicPr>
          <xdr:blipFill>
            <a:blip xmlns:r="http://schemas.openxmlformats.org/officeDocument/2006/relationships" r:embed="rId17"/>
            <a:stretch>
              <a:fillRect/>
            </a:stretch>
          </xdr:blipFill>
          <xdr:spPr>
            <a:xfrm>
              <a:off x="18582845" y="12027249"/>
              <a:ext cx="218520" cy="150840"/>
            </a:xfrm>
            <a:prstGeom prst="rect">
              <a:avLst/>
            </a:prstGeom>
          </xdr:spPr>
        </xdr:pic>
      </mc:Fallback>
    </mc:AlternateContent>
    <xdr:clientData/>
  </xdr:twoCellAnchor>
  <xdr:twoCellAnchor editAs="oneCell">
    <xdr:from>
      <xdr:col>20</xdr:col>
      <xdr:colOff>34019</xdr:colOff>
      <xdr:row>75</xdr:row>
      <xdr:rowOff>-1</xdr:rowOff>
    </xdr:from>
    <xdr:to>
      <xdr:col>31</xdr:col>
      <xdr:colOff>110716</xdr:colOff>
      <xdr:row>105</xdr:row>
      <xdr:rowOff>22678</xdr:rowOff>
    </xdr:to>
    <xdr:pic>
      <xdr:nvPicPr>
        <xdr:cNvPr id="16" name="Picture 15">
          <a:extLst>
            <a:ext uri="{FF2B5EF4-FFF2-40B4-BE49-F238E27FC236}">
              <a16:creationId xmlns:a16="http://schemas.microsoft.com/office/drawing/2014/main" id="{8DE92D8F-8A99-43DE-9279-E156CC346BD0}"/>
            </a:ext>
          </a:extLst>
        </xdr:cNvPr>
        <xdr:cNvPicPr>
          <a:picLocks noChangeAspect="1"/>
        </xdr:cNvPicPr>
      </xdr:nvPicPr>
      <xdr:blipFill>
        <a:blip xmlns:r="http://schemas.openxmlformats.org/officeDocument/2006/relationships" r:embed="rId18"/>
        <a:stretch>
          <a:fillRect/>
        </a:stretch>
      </xdr:blipFill>
      <xdr:spPr>
        <a:xfrm>
          <a:off x="19655519" y="14297024"/>
          <a:ext cx="6782297" cy="5737679"/>
        </a:xfrm>
        <a:prstGeom prst="rect">
          <a:avLst/>
        </a:prstGeom>
      </xdr:spPr>
    </xdr:pic>
    <xdr:clientData/>
  </xdr:twoCellAnchor>
  <xdr:twoCellAnchor editAs="oneCell">
    <xdr:from>
      <xdr:col>25</xdr:col>
      <xdr:colOff>113392</xdr:colOff>
      <xdr:row>76</xdr:row>
      <xdr:rowOff>22679</xdr:rowOff>
    </xdr:from>
    <xdr:to>
      <xdr:col>25</xdr:col>
      <xdr:colOff>282592</xdr:colOff>
      <xdr:row>76</xdr:row>
      <xdr:rowOff>23039</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7" name="Ink 16">
              <a:extLst>
                <a:ext uri="{FF2B5EF4-FFF2-40B4-BE49-F238E27FC236}">
                  <a16:creationId xmlns:a16="http://schemas.microsoft.com/office/drawing/2014/main" id="{8E02826B-75AA-46C0-A3EB-7321987F9D5F}"/>
                </a:ext>
              </a:extLst>
            </xdr14:cNvPr>
            <xdr14:cNvContentPartPr/>
          </xdr14:nvContentPartPr>
          <xdr14:nvPr macro=""/>
          <xdr14:xfrm>
            <a:off x="22837321" y="14684375"/>
            <a:ext cx="169200" cy="360"/>
          </xdr14:xfrm>
        </xdr:contentPart>
      </mc:Choice>
      <mc:Fallback xmlns="">
        <xdr:pic>
          <xdr:nvPicPr>
            <xdr:cNvPr id="17" name="Ink 16">
              <a:extLst>
                <a:ext uri="{FF2B5EF4-FFF2-40B4-BE49-F238E27FC236}">
                  <a16:creationId xmlns:a16="http://schemas.microsoft.com/office/drawing/2014/main" id="{8E02826B-75AA-46C0-A3EB-7321987F9D5F}"/>
                </a:ext>
              </a:extLst>
            </xdr:cNvPr>
            <xdr:cNvPicPr/>
          </xdr:nvPicPr>
          <xdr:blipFill>
            <a:blip xmlns:r="http://schemas.openxmlformats.org/officeDocument/2006/relationships" r:embed="rId20"/>
            <a:stretch>
              <a:fillRect/>
            </a:stretch>
          </xdr:blipFill>
          <xdr:spPr>
            <a:xfrm>
              <a:off x="22801681" y="14612735"/>
              <a:ext cx="240840" cy="144000"/>
            </a:xfrm>
            <a:prstGeom prst="rect">
              <a:avLst/>
            </a:prstGeom>
          </xdr:spPr>
        </xdr:pic>
      </mc:Fallback>
    </mc:AlternateContent>
    <xdr:clientData/>
  </xdr:twoCellAnchor>
  <xdr:twoCellAnchor editAs="oneCell">
    <xdr:from>
      <xdr:col>24</xdr:col>
      <xdr:colOff>600982</xdr:colOff>
      <xdr:row>103</xdr:row>
      <xdr:rowOff>22677</xdr:rowOff>
    </xdr:from>
    <xdr:to>
      <xdr:col>25</xdr:col>
      <xdr:colOff>600300</xdr:colOff>
      <xdr:row>103</xdr:row>
      <xdr:rowOff>46797</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8" name="Ink 17">
              <a:extLst>
                <a:ext uri="{FF2B5EF4-FFF2-40B4-BE49-F238E27FC236}">
                  <a16:creationId xmlns:a16="http://schemas.microsoft.com/office/drawing/2014/main" id="{9861915E-757F-4FFD-887D-A8B76DF3E365}"/>
                </a:ext>
              </a:extLst>
            </xdr14:cNvPr>
            <xdr14:cNvContentPartPr/>
          </xdr14:nvContentPartPr>
          <xdr14:nvPr macro=""/>
          <xdr14:xfrm>
            <a:off x="22712589" y="19889106"/>
            <a:ext cx="611640" cy="24120"/>
          </xdr14:xfrm>
        </xdr:contentPart>
      </mc:Choice>
      <mc:Fallback xmlns="">
        <xdr:pic>
          <xdr:nvPicPr>
            <xdr:cNvPr id="18" name="Ink 17">
              <a:extLst>
                <a:ext uri="{FF2B5EF4-FFF2-40B4-BE49-F238E27FC236}">
                  <a16:creationId xmlns:a16="http://schemas.microsoft.com/office/drawing/2014/main" id="{9861915E-757F-4FFD-887D-A8B76DF3E365}"/>
                </a:ext>
              </a:extLst>
            </xdr:cNvPr>
            <xdr:cNvPicPr/>
          </xdr:nvPicPr>
          <xdr:blipFill>
            <a:blip xmlns:r="http://schemas.openxmlformats.org/officeDocument/2006/relationships" r:embed="rId22"/>
            <a:stretch>
              <a:fillRect/>
            </a:stretch>
          </xdr:blipFill>
          <xdr:spPr>
            <a:xfrm>
              <a:off x="22676949" y="19817466"/>
              <a:ext cx="683280" cy="167760"/>
            </a:xfrm>
            <a:prstGeom prst="rect">
              <a:avLst/>
            </a:prstGeom>
          </xdr:spPr>
        </xdr:pic>
      </mc:Fallback>
    </mc:AlternateContent>
    <xdr:clientData/>
  </xdr:twoCellAnchor>
</xdr:wsDr>
</file>

<file path=xl/drawings/drawing20.xml><?xml version="1.0" encoding="utf-8"?>
<xdr:wsDr xmlns:xdr="http://schemas.openxmlformats.org/drawingml/2006/spreadsheetDrawing" xmlns:a="http://schemas.openxmlformats.org/drawingml/2006/main">
  <xdr:twoCellAnchor editAs="oneCell">
    <xdr:from>
      <xdr:col>21</xdr:col>
      <xdr:colOff>485775</xdr:colOff>
      <xdr:row>0</xdr:row>
      <xdr:rowOff>0</xdr:rowOff>
    </xdr:from>
    <xdr:to>
      <xdr:col>26</xdr:col>
      <xdr:colOff>180485</xdr:colOff>
      <xdr:row>23</xdr:row>
      <xdr:rowOff>162559</xdr:rowOff>
    </xdr:to>
    <xdr:pic>
      <xdr:nvPicPr>
        <xdr:cNvPr id="2" name="Picture 1">
          <a:extLst>
            <a:ext uri="{FF2B5EF4-FFF2-40B4-BE49-F238E27FC236}">
              <a16:creationId xmlns:a16="http://schemas.microsoft.com/office/drawing/2014/main" id="{B54AC396-24C6-6747-9E48-C033500B849C}"/>
            </a:ext>
          </a:extLst>
        </xdr:cNvPr>
        <xdr:cNvPicPr>
          <a:picLocks noChangeAspect="1"/>
        </xdr:cNvPicPr>
      </xdr:nvPicPr>
      <xdr:blipFill>
        <a:blip xmlns:r="http://schemas.openxmlformats.org/officeDocument/2006/relationships" r:embed="rId1"/>
        <a:stretch>
          <a:fillRect/>
        </a:stretch>
      </xdr:blipFill>
      <xdr:spPr>
        <a:xfrm>
          <a:off x="13096875" y="0"/>
          <a:ext cx="4515480" cy="4544059"/>
        </a:xfrm>
        <a:prstGeom prst="rect">
          <a:avLst/>
        </a:prstGeom>
      </xdr:spPr>
    </xdr:pic>
    <xdr:clientData/>
  </xdr:twoCellAnchor>
  <xdr:twoCellAnchor>
    <xdr:from>
      <xdr:col>23</xdr:col>
      <xdr:colOff>347382</xdr:colOff>
      <xdr:row>17</xdr:row>
      <xdr:rowOff>112059</xdr:rowOff>
    </xdr:from>
    <xdr:to>
      <xdr:col>29</xdr:col>
      <xdr:colOff>336176</xdr:colOff>
      <xdr:row>24</xdr:row>
      <xdr:rowOff>123265</xdr:rowOff>
    </xdr:to>
    <xdr:sp macro="" textlink="">
      <xdr:nvSpPr>
        <xdr:cNvPr id="3" name="TextBox 2">
          <a:extLst>
            <a:ext uri="{FF2B5EF4-FFF2-40B4-BE49-F238E27FC236}">
              <a16:creationId xmlns:a16="http://schemas.microsoft.com/office/drawing/2014/main" id="{132EA081-D4BB-7AB9-D701-F24E7AB7D91D}"/>
            </a:ext>
          </a:extLst>
        </xdr:cNvPr>
        <xdr:cNvSpPr txBox="1"/>
      </xdr:nvSpPr>
      <xdr:spPr>
        <a:xfrm>
          <a:off x="15845117" y="3160059"/>
          <a:ext cx="3619500" cy="13447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your adjusted R Squared</a:t>
          </a:r>
          <a:r>
            <a:rPr lang="en-US" b="1" baseline="0"/>
            <a:t> </a:t>
          </a:r>
          <a:r>
            <a:rPr lang="en-US" b="1"/>
            <a:t>is slightly higher with the 12 rows because you added artificial structure that the model can “fit” — not because the model is actually better.</a:t>
          </a:r>
          <a:endParaRPr lang="en-US"/>
        </a:p>
        <a:p>
          <a:r>
            <a:rPr lang="en-US" b="1"/>
            <a:t>🔹 1. What’s really happening</a:t>
          </a:r>
        </a:p>
        <a:p>
          <a:r>
            <a:rPr lang="en-US"/>
            <a:t>When you </a:t>
          </a:r>
          <a:r>
            <a:rPr lang="en-US" b="1"/>
            <a:t>fill the first 12 rows with 112</a:t>
          </a:r>
          <a:r>
            <a:rPr lang="en-US"/>
            <a:t>, you are:</a:t>
          </a:r>
        </a:p>
        <a:p>
          <a:r>
            <a:rPr lang="en-US"/>
            <a:t>Injecting </a:t>
          </a:r>
          <a:r>
            <a:rPr lang="en-US" b="1"/>
            <a:t>fake but perfectly consistent data</a:t>
          </a:r>
          <a:r>
            <a:rPr lang="en-US"/>
            <a:t> </a:t>
          </a:r>
        </a:p>
        <a:p>
          <a:r>
            <a:rPr lang="en-US"/>
            <a:t>Creating a pattern that the model can easily explain</a:t>
          </a:r>
        </a:p>
        <a:p>
          <a:endParaRPr lang="en-US" sz="1100"/>
        </a:p>
      </xdr:txBody>
    </xdr:sp>
    <xdr:clientData/>
  </xdr:twoCellAnchor>
  <xdr:twoCellAnchor>
    <xdr:from>
      <xdr:col>26</xdr:col>
      <xdr:colOff>425824</xdr:colOff>
      <xdr:row>28</xdr:row>
      <xdr:rowOff>44824</xdr:rowOff>
    </xdr:from>
    <xdr:to>
      <xdr:col>30</xdr:col>
      <xdr:colOff>268941</xdr:colOff>
      <xdr:row>34</xdr:row>
      <xdr:rowOff>89647</xdr:rowOff>
    </xdr:to>
    <xdr:sp macro="" textlink="">
      <xdr:nvSpPr>
        <xdr:cNvPr id="4" name="TextBox 3">
          <a:extLst>
            <a:ext uri="{FF2B5EF4-FFF2-40B4-BE49-F238E27FC236}">
              <a16:creationId xmlns:a16="http://schemas.microsoft.com/office/drawing/2014/main" id="{A6B06E9E-A1D9-5C3A-DA07-D4C2F2779029}"/>
            </a:ext>
          </a:extLst>
        </xdr:cNvPr>
        <xdr:cNvSpPr txBox="1"/>
      </xdr:nvSpPr>
      <xdr:spPr>
        <a:xfrm>
          <a:off x="18904324" y="5378824"/>
          <a:ext cx="2263588" cy="119902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Exce</a:t>
          </a:r>
          <a:r>
            <a:rPr lang="en-US" sz="1100" baseline="0"/>
            <a:t>l does not allow you to run a rergression on 16 columns (including the y dependent variable, so I had to resample to quarterly data first, then I will assess that with this, then include lag 11.</a:t>
          </a:r>
        </a:p>
        <a:p>
          <a:endParaRPr lang="en-US" sz="1100"/>
        </a:p>
      </xdr:txBody>
    </xdr:sp>
    <xdr:clientData/>
  </xdr:twoCellAnchor>
</xdr:wsDr>
</file>

<file path=xl/drawings/drawing21.xml><?xml version="1.0" encoding="utf-8"?>
<xdr:wsDr xmlns:xdr="http://schemas.openxmlformats.org/drawingml/2006/spreadsheetDrawing" xmlns:a="http://schemas.openxmlformats.org/drawingml/2006/main">
  <xdr:twoCellAnchor editAs="oneCell">
    <xdr:from>
      <xdr:col>8</xdr:col>
      <xdr:colOff>148442</xdr:colOff>
      <xdr:row>1</xdr:row>
      <xdr:rowOff>0</xdr:rowOff>
    </xdr:from>
    <xdr:to>
      <xdr:col>14</xdr:col>
      <xdr:colOff>601702</xdr:colOff>
      <xdr:row>8</xdr:row>
      <xdr:rowOff>177717</xdr:rowOff>
    </xdr:to>
    <xdr:pic>
      <xdr:nvPicPr>
        <xdr:cNvPr id="2" name="Picture 1">
          <a:extLst>
            <a:ext uri="{FF2B5EF4-FFF2-40B4-BE49-F238E27FC236}">
              <a16:creationId xmlns:a16="http://schemas.microsoft.com/office/drawing/2014/main" id="{5B8C2E15-0DE3-4B25-B169-1FA3E42104D9}"/>
            </a:ext>
          </a:extLst>
        </xdr:cNvPr>
        <xdr:cNvPicPr>
          <a:picLocks noChangeAspect="1"/>
        </xdr:cNvPicPr>
      </xdr:nvPicPr>
      <xdr:blipFill>
        <a:blip xmlns:r="http://schemas.openxmlformats.org/officeDocument/2006/relationships" r:embed="rId1"/>
        <a:stretch>
          <a:fillRect/>
        </a:stretch>
      </xdr:blipFill>
      <xdr:spPr>
        <a:xfrm>
          <a:off x="10892642" y="190500"/>
          <a:ext cx="5672960" cy="1511217"/>
        </a:xfrm>
        <a:prstGeom prst="rect">
          <a:avLst/>
        </a:prstGeom>
      </xdr:spPr>
    </xdr:pic>
    <xdr:clientData/>
  </xdr:twoCellAnchor>
  <xdr:twoCellAnchor editAs="oneCell">
    <xdr:from>
      <xdr:col>20</xdr:col>
      <xdr:colOff>160812</xdr:colOff>
      <xdr:row>22</xdr:row>
      <xdr:rowOff>12369</xdr:rowOff>
    </xdr:from>
    <xdr:to>
      <xdr:col>28</xdr:col>
      <xdr:colOff>494045</xdr:colOff>
      <xdr:row>50</xdr:row>
      <xdr:rowOff>65922</xdr:rowOff>
    </xdr:to>
    <xdr:pic>
      <xdr:nvPicPr>
        <xdr:cNvPr id="3" name="Picture 2">
          <a:extLst>
            <a:ext uri="{FF2B5EF4-FFF2-40B4-BE49-F238E27FC236}">
              <a16:creationId xmlns:a16="http://schemas.microsoft.com/office/drawing/2014/main" id="{64FA868F-BBE6-4991-B7D7-8ACE2FCE53FF}"/>
            </a:ext>
          </a:extLst>
        </xdr:cNvPr>
        <xdr:cNvPicPr>
          <a:picLocks noChangeAspect="1"/>
        </xdr:cNvPicPr>
      </xdr:nvPicPr>
      <xdr:blipFill>
        <a:blip xmlns:r="http://schemas.openxmlformats.org/officeDocument/2006/relationships" r:embed="rId2"/>
        <a:stretch>
          <a:fillRect/>
        </a:stretch>
      </xdr:blipFill>
      <xdr:spPr>
        <a:xfrm>
          <a:off x="19782312" y="4212894"/>
          <a:ext cx="5210033" cy="5387553"/>
        </a:xfrm>
        <a:prstGeom prst="rect">
          <a:avLst/>
        </a:prstGeom>
      </xdr:spPr>
    </xdr:pic>
    <xdr:clientData/>
  </xdr:twoCellAnchor>
  <xdr:twoCellAnchor editAs="oneCell">
    <xdr:from>
      <xdr:col>9</xdr:col>
      <xdr:colOff>9351</xdr:colOff>
      <xdr:row>43</xdr:row>
      <xdr:rowOff>101551</xdr:rowOff>
    </xdr:from>
    <xdr:to>
      <xdr:col>14</xdr:col>
      <xdr:colOff>90555</xdr:colOff>
      <xdr:row>52</xdr:row>
      <xdr:rowOff>32007</xdr:rowOff>
    </xdr:to>
    <xdr:pic>
      <xdr:nvPicPr>
        <xdr:cNvPr id="4" name="Picture 3">
          <a:extLst>
            <a:ext uri="{FF2B5EF4-FFF2-40B4-BE49-F238E27FC236}">
              <a16:creationId xmlns:a16="http://schemas.microsoft.com/office/drawing/2014/main" id="{476BBA16-A886-4259-A8E1-C2A5677A9BA8}"/>
            </a:ext>
          </a:extLst>
        </xdr:cNvPr>
        <xdr:cNvPicPr>
          <a:picLocks noChangeAspect="1"/>
        </xdr:cNvPicPr>
      </xdr:nvPicPr>
      <xdr:blipFill>
        <a:blip xmlns:r="http://schemas.openxmlformats.org/officeDocument/2006/relationships" r:embed="rId3"/>
        <a:stretch>
          <a:fillRect/>
        </a:stretch>
      </xdr:blipFill>
      <xdr:spPr>
        <a:xfrm>
          <a:off x="11363151" y="8302576"/>
          <a:ext cx="4691304" cy="1644956"/>
        </a:xfrm>
        <a:prstGeom prst="rect">
          <a:avLst/>
        </a:prstGeom>
      </xdr:spPr>
    </xdr:pic>
    <xdr:clientData/>
  </xdr:twoCellAnchor>
  <xdr:twoCellAnchor editAs="oneCell">
    <xdr:from>
      <xdr:col>8</xdr:col>
      <xdr:colOff>575499</xdr:colOff>
      <xdr:row>51</xdr:row>
      <xdr:rowOff>66453</xdr:rowOff>
    </xdr:from>
    <xdr:to>
      <xdr:col>14</xdr:col>
      <xdr:colOff>333561</xdr:colOff>
      <xdr:row>58</xdr:row>
      <xdr:rowOff>167959</xdr:rowOff>
    </xdr:to>
    <xdr:pic>
      <xdr:nvPicPr>
        <xdr:cNvPr id="5" name="Picture 4">
          <a:extLst>
            <a:ext uri="{FF2B5EF4-FFF2-40B4-BE49-F238E27FC236}">
              <a16:creationId xmlns:a16="http://schemas.microsoft.com/office/drawing/2014/main" id="{2200CC6C-662D-4139-AA2E-22DF57AFB50A}"/>
            </a:ext>
          </a:extLst>
        </xdr:cNvPr>
        <xdr:cNvPicPr>
          <a:picLocks noChangeAspect="1"/>
        </xdr:cNvPicPr>
      </xdr:nvPicPr>
      <xdr:blipFill>
        <a:blip xmlns:r="http://schemas.openxmlformats.org/officeDocument/2006/relationships" r:embed="rId4"/>
        <a:stretch>
          <a:fillRect/>
        </a:stretch>
      </xdr:blipFill>
      <xdr:spPr>
        <a:xfrm>
          <a:off x="11319699" y="9791478"/>
          <a:ext cx="4977762" cy="1435006"/>
        </a:xfrm>
        <a:prstGeom prst="rect">
          <a:avLst/>
        </a:prstGeom>
      </xdr:spPr>
    </xdr:pic>
    <xdr:clientData/>
  </xdr:twoCellAnchor>
  <xdr:twoCellAnchor editAs="oneCell">
    <xdr:from>
      <xdr:col>20</xdr:col>
      <xdr:colOff>0</xdr:colOff>
      <xdr:row>5</xdr:row>
      <xdr:rowOff>0</xdr:rowOff>
    </xdr:from>
    <xdr:to>
      <xdr:col>28</xdr:col>
      <xdr:colOff>304654</xdr:colOff>
      <xdr:row>19</xdr:row>
      <xdr:rowOff>114433</xdr:rowOff>
    </xdr:to>
    <xdr:pic>
      <xdr:nvPicPr>
        <xdr:cNvPr id="6" name="Picture 5">
          <a:extLst>
            <a:ext uri="{FF2B5EF4-FFF2-40B4-BE49-F238E27FC236}">
              <a16:creationId xmlns:a16="http://schemas.microsoft.com/office/drawing/2014/main" id="{10DCCCF1-95E3-4B6F-9D29-48F84D7DA02A}"/>
            </a:ext>
          </a:extLst>
        </xdr:cNvPr>
        <xdr:cNvPicPr>
          <a:picLocks noChangeAspect="1"/>
        </xdr:cNvPicPr>
      </xdr:nvPicPr>
      <xdr:blipFill>
        <a:blip xmlns:r="http://schemas.openxmlformats.org/officeDocument/2006/relationships" r:embed="rId5"/>
        <a:stretch>
          <a:fillRect/>
        </a:stretch>
      </xdr:blipFill>
      <xdr:spPr>
        <a:xfrm>
          <a:off x="19621500" y="952500"/>
          <a:ext cx="5181454" cy="2790958"/>
        </a:xfrm>
        <a:prstGeom prst="rect">
          <a:avLst/>
        </a:prstGeom>
      </xdr:spPr>
    </xdr:pic>
    <xdr:clientData/>
  </xdr:twoCellAnchor>
  <xdr:twoCellAnchor>
    <xdr:from>
      <xdr:col>9</xdr:col>
      <xdr:colOff>33398</xdr:colOff>
      <xdr:row>20</xdr:row>
      <xdr:rowOff>162296</xdr:rowOff>
    </xdr:from>
    <xdr:to>
      <xdr:col>17</xdr:col>
      <xdr:colOff>321624</xdr:colOff>
      <xdr:row>40</xdr:row>
      <xdr:rowOff>136071</xdr:rowOff>
    </xdr:to>
    <xdr:graphicFrame macro="">
      <xdr:nvGraphicFramePr>
        <xdr:cNvPr id="7" name="Chart 6">
          <a:extLst>
            <a:ext uri="{FF2B5EF4-FFF2-40B4-BE49-F238E27FC236}">
              <a16:creationId xmlns:a16="http://schemas.microsoft.com/office/drawing/2014/main" id="{CF7B5C90-5C75-4C8C-B28A-BB0C570844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20</xdr:col>
      <xdr:colOff>0</xdr:colOff>
      <xdr:row>53</xdr:row>
      <xdr:rowOff>0</xdr:rowOff>
    </xdr:from>
    <xdr:to>
      <xdr:col>28</xdr:col>
      <xdr:colOff>190338</xdr:colOff>
      <xdr:row>73</xdr:row>
      <xdr:rowOff>24741</xdr:rowOff>
    </xdr:to>
    <xdr:pic>
      <xdr:nvPicPr>
        <xdr:cNvPr id="8" name="Picture 7">
          <a:extLst>
            <a:ext uri="{FF2B5EF4-FFF2-40B4-BE49-F238E27FC236}">
              <a16:creationId xmlns:a16="http://schemas.microsoft.com/office/drawing/2014/main" id="{3E1CCA92-2FF7-4DD5-9B62-AB654C1C9231}"/>
            </a:ext>
          </a:extLst>
        </xdr:cNvPr>
        <xdr:cNvPicPr>
          <a:picLocks noChangeAspect="1"/>
        </xdr:cNvPicPr>
      </xdr:nvPicPr>
      <xdr:blipFill>
        <a:blip xmlns:r="http://schemas.openxmlformats.org/officeDocument/2006/relationships" r:embed="rId7"/>
        <a:stretch>
          <a:fillRect/>
        </a:stretch>
      </xdr:blipFill>
      <xdr:spPr>
        <a:xfrm>
          <a:off x="19621500" y="10106025"/>
          <a:ext cx="5067138" cy="3834741"/>
        </a:xfrm>
        <a:prstGeom prst="rect">
          <a:avLst/>
        </a:prstGeom>
      </xdr:spPr>
    </xdr:pic>
    <xdr:clientData/>
  </xdr:twoCellAnchor>
  <xdr:twoCellAnchor>
    <xdr:from>
      <xdr:col>15</xdr:col>
      <xdr:colOff>454099</xdr:colOff>
      <xdr:row>43</xdr:row>
      <xdr:rowOff>88604</xdr:rowOff>
    </xdr:from>
    <xdr:to>
      <xdr:col>18</xdr:col>
      <xdr:colOff>454099</xdr:colOff>
      <xdr:row>65</xdr:row>
      <xdr:rowOff>113393</xdr:rowOff>
    </xdr:to>
    <xdr:sp macro="" textlink="">
      <xdr:nvSpPr>
        <xdr:cNvPr id="9" name="TextBox 8">
          <a:extLst>
            <a:ext uri="{FF2B5EF4-FFF2-40B4-BE49-F238E27FC236}">
              <a16:creationId xmlns:a16="http://schemas.microsoft.com/office/drawing/2014/main" id="{A6859069-39F7-4796-86D4-450359AE7E01}"/>
            </a:ext>
          </a:extLst>
        </xdr:cNvPr>
        <xdr:cNvSpPr txBox="1"/>
      </xdr:nvSpPr>
      <xdr:spPr>
        <a:xfrm>
          <a:off x="17027599" y="8289629"/>
          <a:ext cx="1828800" cy="421578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With</a:t>
          </a:r>
          <a:r>
            <a:rPr lang="en-US" sz="1100" baseline="0"/>
            <a:t> d=1.206597 this is still positive autocorrelation since it between 0 and DL 1.519</a:t>
          </a:r>
        </a:p>
        <a:p>
          <a:endParaRPr lang="en-US" sz="1100" baseline="0"/>
        </a:p>
        <a:p>
          <a:r>
            <a:rPr lang="en-US" sz="1100" baseline="0"/>
            <a:t>With k independent variables (14). There is no evidence of negative autocorrelation since 1.4669 &lt;2.044</a:t>
          </a:r>
        </a:p>
        <a:p>
          <a:endParaRPr lang="en-US" sz="1100" baseline="0"/>
        </a:p>
        <a:p>
          <a:endParaRPr lang="en-US" sz="1100" baseline="0"/>
        </a:p>
        <a:p>
          <a:r>
            <a:rPr lang="en-US"/>
            <a:t>When checking significance using </a:t>
          </a:r>
          <a:r>
            <a:rPr lang="en-US" b="1"/>
            <a:t>tables of dL and dU</a:t>
          </a:r>
          <a:r>
            <a:rPr lang="en-US"/>
            <a:t>, you need </a:t>
          </a:r>
          <a:r>
            <a:rPr lang="en-US" b="1"/>
            <a:t>k</a:t>
          </a:r>
          <a:r>
            <a:rPr lang="en-US"/>
            <a:t>, the number of independent variables </a:t>
          </a:r>
          <a:r>
            <a:rPr lang="en-US" b="1"/>
            <a:t>excluding the intercept</a:t>
          </a:r>
          <a:r>
            <a:rPr lang="en-US"/>
            <a:t>. So </a:t>
          </a:r>
          <a:r>
            <a:rPr lang="en-US" baseline="0"/>
            <a:t>that includes t (index), t squared, lagged yt, lagged yt-4, lagged yt-12, and the 11 dummies for months , (so 16 total). </a:t>
          </a:r>
        </a:p>
        <a:p>
          <a:r>
            <a:rPr lang="en-US"/>
            <a:t>Also </a:t>
          </a:r>
          <a:r>
            <a:rPr lang="en-US" b="1"/>
            <a:t>round n up</a:t>
          </a:r>
          <a:r>
            <a:rPr lang="en-US"/>
            <a:t> to the next table value</a:t>
          </a:r>
          <a:r>
            <a:rPr lang="en-US" baseline="0"/>
            <a:t> (150).</a:t>
          </a:r>
          <a:endParaRPr lang="en-US" sz="1100"/>
        </a:p>
      </xdr:txBody>
    </xdr:sp>
    <xdr:clientData/>
  </xdr:twoCellAnchor>
  <xdr:twoCellAnchor editAs="oneCell">
    <xdr:from>
      <xdr:col>20</xdr:col>
      <xdr:colOff>453475</xdr:colOff>
      <xdr:row>56</xdr:row>
      <xdr:rowOff>169118</xdr:rowOff>
    </xdr:from>
    <xdr:to>
      <xdr:col>28</xdr:col>
      <xdr:colOff>2545</xdr:colOff>
      <xdr:row>57</xdr:row>
      <xdr:rowOff>32870</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10" name="Ink 9">
              <a:extLst>
                <a:ext uri="{FF2B5EF4-FFF2-40B4-BE49-F238E27FC236}">
                  <a16:creationId xmlns:a16="http://schemas.microsoft.com/office/drawing/2014/main" id="{F1801C9D-A058-4AE3-8B4D-9E5F6CC58379}"/>
                </a:ext>
              </a:extLst>
            </xdr14:cNvPr>
            <xdr14:cNvContentPartPr/>
          </xdr14:nvContentPartPr>
          <xdr14:nvPr macro=""/>
          <xdr14:xfrm>
            <a:off x="20115796" y="10975457"/>
            <a:ext cx="4444920" cy="56520"/>
          </xdr14:xfrm>
        </xdr:contentPart>
      </mc:Choice>
      <mc:Fallback xmlns="">
        <xdr:pic>
          <xdr:nvPicPr>
            <xdr:cNvPr id="10" name="Ink 9">
              <a:extLst>
                <a:ext uri="{FF2B5EF4-FFF2-40B4-BE49-F238E27FC236}">
                  <a16:creationId xmlns:a16="http://schemas.microsoft.com/office/drawing/2014/main" id="{1DABDDC9-513F-4A0A-B0F5-D6CFF6732687}"/>
                </a:ext>
              </a:extLst>
            </xdr:cNvPr>
            <xdr:cNvPicPr/>
          </xdr:nvPicPr>
          <xdr:blipFill>
            <a:blip xmlns:r="http://schemas.openxmlformats.org/officeDocument/2006/relationships" r:embed="rId9"/>
            <a:stretch>
              <a:fillRect/>
            </a:stretch>
          </xdr:blipFill>
          <xdr:spPr>
            <a:xfrm>
              <a:off x="20080156" y="10903817"/>
              <a:ext cx="4516560" cy="200160"/>
            </a:xfrm>
            <a:prstGeom prst="rect">
              <a:avLst/>
            </a:prstGeom>
          </xdr:spPr>
        </xdr:pic>
      </mc:Fallback>
    </mc:AlternateContent>
    <xdr:clientData/>
  </xdr:twoCellAnchor>
  <xdr:twoCellAnchor editAs="oneCell">
    <xdr:from>
      <xdr:col>20</xdr:col>
      <xdr:colOff>158635</xdr:colOff>
      <xdr:row>57</xdr:row>
      <xdr:rowOff>169310</xdr:rowOff>
    </xdr:from>
    <xdr:to>
      <xdr:col>24</xdr:col>
      <xdr:colOff>374069</xdr:colOff>
      <xdr:row>58</xdr:row>
      <xdr:rowOff>662</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11" name="Ink 10">
              <a:extLst>
                <a:ext uri="{FF2B5EF4-FFF2-40B4-BE49-F238E27FC236}">
                  <a16:creationId xmlns:a16="http://schemas.microsoft.com/office/drawing/2014/main" id="{4D189C2F-9729-4B98-97F3-3A743E161F5A}"/>
                </a:ext>
              </a:extLst>
            </xdr14:cNvPr>
            <xdr14:cNvContentPartPr/>
          </xdr14:nvContentPartPr>
          <xdr14:nvPr macro=""/>
          <xdr14:xfrm>
            <a:off x="19820956" y="11168417"/>
            <a:ext cx="2664720" cy="24120"/>
          </xdr14:xfrm>
        </xdr:contentPart>
      </mc:Choice>
      <mc:Fallback xmlns="">
        <xdr:pic>
          <xdr:nvPicPr>
            <xdr:cNvPr id="11" name="Ink 10">
              <a:extLst>
                <a:ext uri="{FF2B5EF4-FFF2-40B4-BE49-F238E27FC236}">
                  <a16:creationId xmlns:a16="http://schemas.microsoft.com/office/drawing/2014/main" id="{E6594092-62C2-4284-BFA8-AEABBB5356BC}"/>
                </a:ext>
              </a:extLst>
            </xdr:cNvPr>
            <xdr:cNvPicPr/>
          </xdr:nvPicPr>
          <xdr:blipFill>
            <a:blip xmlns:r="http://schemas.openxmlformats.org/officeDocument/2006/relationships" r:embed="rId11"/>
            <a:stretch>
              <a:fillRect/>
            </a:stretch>
          </xdr:blipFill>
          <xdr:spPr>
            <a:xfrm>
              <a:off x="19785316" y="11096777"/>
              <a:ext cx="2736360" cy="167760"/>
            </a:xfrm>
            <a:prstGeom prst="rect">
              <a:avLst/>
            </a:prstGeom>
          </xdr:spPr>
        </xdr:pic>
      </mc:Fallback>
    </mc:AlternateContent>
    <xdr:clientData/>
  </xdr:twoCellAnchor>
  <xdr:twoCellAnchor editAs="oneCell">
    <xdr:from>
      <xdr:col>13</xdr:col>
      <xdr:colOff>249414</xdr:colOff>
      <xdr:row>15</xdr:row>
      <xdr:rowOff>147209</xdr:rowOff>
    </xdr:from>
    <xdr:to>
      <xdr:col>13</xdr:col>
      <xdr:colOff>543174</xdr:colOff>
      <xdr:row>15</xdr:row>
      <xdr:rowOff>147569</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2" name="Ink 11">
              <a:extLst>
                <a:ext uri="{FF2B5EF4-FFF2-40B4-BE49-F238E27FC236}">
                  <a16:creationId xmlns:a16="http://schemas.microsoft.com/office/drawing/2014/main" id="{E93CD171-3959-4B0C-9B86-2EF7E0504B85}"/>
                </a:ext>
              </a:extLst>
            </xdr14:cNvPr>
            <xdr14:cNvContentPartPr/>
          </xdr14:nvContentPartPr>
          <xdr14:nvPr macro=""/>
          <xdr14:xfrm>
            <a:off x="15625485" y="3050066"/>
            <a:ext cx="293760" cy="360"/>
          </xdr14:xfrm>
        </xdr:contentPart>
      </mc:Choice>
      <mc:Fallback xmlns="">
        <xdr:pic>
          <xdr:nvPicPr>
            <xdr:cNvPr id="12" name="Ink 11">
              <a:extLst>
                <a:ext uri="{FF2B5EF4-FFF2-40B4-BE49-F238E27FC236}">
                  <a16:creationId xmlns:a16="http://schemas.microsoft.com/office/drawing/2014/main" id="{45FA11ED-590B-4FA3-B252-106CD3A48352}"/>
                </a:ext>
              </a:extLst>
            </xdr:cNvPr>
            <xdr:cNvPicPr/>
          </xdr:nvPicPr>
          <xdr:blipFill>
            <a:blip xmlns:r="http://schemas.openxmlformats.org/officeDocument/2006/relationships" r:embed="rId13"/>
            <a:stretch>
              <a:fillRect/>
            </a:stretch>
          </xdr:blipFill>
          <xdr:spPr>
            <a:xfrm>
              <a:off x="15589485" y="2978426"/>
              <a:ext cx="365400" cy="144000"/>
            </a:xfrm>
            <a:prstGeom prst="rect">
              <a:avLst/>
            </a:prstGeom>
          </xdr:spPr>
        </xdr:pic>
      </mc:Fallback>
    </mc:AlternateContent>
    <xdr:clientData/>
  </xdr:twoCellAnchor>
  <xdr:twoCellAnchor editAs="oneCell">
    <xdr:from>
      <xdr:col>13</xdr:col>
      <xdr:colOff>283612</xdr:colOff>
      <xdr:row>17</xdr:row>
      <xdr:rowOff>90356</xdr:rowOff>
    </xdr:from>
    <xdr:to>
      <xdr:col>14</xdr:col>
      <xdr:colOff>5730</xdr:colOff>
      <xdr:row>17</xdr:row>
      <xdr:rowOff>125996</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3" name="Ink 12">
              <a:extLst>
                <a:ext uri="{FF2B5EF4-FFF2-40B4-BE49-F238E27FC236}">
                  <a16:creationId xmlns:a16="http://schemas.microsoft.com/office/drawing/2014/main" id="{3F4F6BF8-2C69-4AD6-BB0B-8A4D6C72080F}"/>
                </a:ext>
              </a:extLst>
            </xdr14:cNvPr>
            <xdr14:cNvContentPartPr/>
          </xdr14:nvContentPartPr>
          <xdr14:nvPr macro=""/>
          <xdr14:xfrm>
            <a:off x="15659683" y="3378749"/>
            <a:ext cx="334440" cy="35640"/>
          </xdr14:xfrm>
        </xdr:contentPart>
      </mc:Choice>
      <mc:Fallback xmlns="">
        <xdr:pic>
          <xdr:nvPicPr>
            <xdr:cNvPr id="13" name="Ink 12">
              <a:extLst>
                <a:ext uri="{FF2B5EF4-FFF2-40B4-BE49-F238E27FC236}">
                  <a16:creationId xmlns:a16="http://schemas.microsoft.com/office/drawing/2014/main" id="{616CCF65-F363-454C-BD7C-28800B4980E1}"/>
                </a:ext>
              </a:extLst>
            </xdr:cNvPr>
            <xdr:cNvPicPr/>
          </xdr:nvPicPr>
          <xdr:blipFill>
            <a:blip xmlns:r="http://schemas.openxmlformats.org/officeDocument/2006/relationships" r:embed="rId15"/>
            <a:stretch>
              <a:fillRect/>
            </a:stretch>
          </xdr:blipFill>
          <xdr:spPr>
            <a:xfrm>
              <a:off x="15623683" y="3307109"/>
              <a:ext cx="406080" cy="179280"/>
            </a:xfrm>
            <a:prstGeom prst="rect">
              <a:avLst/>
            </a:prstGeom>
          </xdr:spPr>
        </xdr:pic>
      </mc:Fallback>
    </mc:AlternateContent>
    <xdr:clientData/>
  </xdr:twoCellAnchor>
  <xdr:twoCellAnchor editAs="oneCell">
    <xdr:from>
      <xdr:col>15</xdr:col>
      <xdr:colOff>589381</xdr:colOff>
      <xdr:row>62</xdr:row>
      <xdr:rowOff>158622</xdr:rowOff>
    </xdr:from>
    <xdr:to>
      <xdr:col>16</xdr:col>
      <xdr:colOff>123939</xdr:colOff>
      <xdr:row>62</xdr:row>
      <xdr:rowOff>165822</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15" name="Ink 14">
              <a:extLst>
                <a:ext uri="{FF2B5EF4-FFF2-40B4-BE49-F238E27FC236}">
                  <a16:creationId xmlns:a16="http://schemas.microsoft.com/office/drawing/2014/main" id="{111ABEE2-156D-4E30-A7F5-08555BB76EBE}"/>
                </a:ext>
              </a:extLst>
            </xdr14:cNvPr>
            <xdr14:cNvContentPartPr/>
          </xdr14:nvContentPartPr>
          <xdr14:nvPr macro=""/>
          <xdr14:xfrm>
            <a:off x="17190095" y="12121568"/>
            <a:ext cx="146880" cy="7200"/>
          </xdr14:xfrm>
        </xdr:contentPart>
      </mc:Choice>
      <mc:Fallback xmlns="">
        <xdr:pic>
          <xdr:nvPicPr>
            <xdr:cNvPr id="15" name="Ink 14">
              <a:extLst>
                <a:ext uri="{FF2B5EF4-FFF2-40B4-BE49-F238E27FC236}">
                  <a16:creationId xmlns:a16="http://schemas.microsoft.com/office/drawing/2014/main" id="{8565E56F-1EC0-491A-B23F-8043767F1688}"/>
                </a:ext>
              </a:extLst>
            </xdr:cNvPr>
            <xdr:cNvPicPr/>
          </xdr:nvPicPr>
          <xdr:blipFill>
            <a:blip xmlns:r="http://schemas.openxmlformats.org/officeDocument/2006/relationships" r:embed="rId17"/>
            <a:stretch>
              <a:fillRect/>
            </a:stretch>
          </xdr:blipFill>
          <xdr:spPr>
            <a:xfrm>
              <a:off x="18582845" y="12027249"/>
              <a:ext cx="218520" cy="150840"/>
            </a:xfrm>
            <a:prstGeom prst="rect">
              <a:avLst/>
            </a:prstGeom>
          </xdr:spPr>
        </xdr:pic>
      </mc:Fallback>
    </mc:AlternateContent>
    <xdr:clientData/>
  </xdr:twoCellAnchor>
  <xdr:twoCellAnchor editAs="oneCell">
    <xdr:from>
      <xdr:col>20</xdr:col>
      <xdr:colOff>34019</xdr:colOff>
      <xdr:row>75</xdr:row>
      <xdr:rowOff>-1</xdr:rowOff>
    </xdr:from>
    <xdr:to>
      <xdr:col>31</xdr:col>
      <xdr:colOff>110716</xdr:colOff>
      <xdr:row>105</xdr:row>
      <xdr:rowOff>22678</xdr:rowOff>
    </xdr:to>
    <xdr:pic>
      <xdr:nvPicPr>
        <xdr:cNvPr id="16" name="Picture 15">
          <a:extLst>
            <a:ext uri="{FF2B5EF4-FFF2-40B4-BE49-F238E27FC236}">
              <a16:creationId xmlns:a16="http://schemas.microsoft.com/office/drawing/2014/main" id="{07E2DB45-5153-4F15-AB04-071360D522F7}"/>
            </a:ext>
          </a:extLst>
        </xdr:cNvPr>
        <xdr:cNvPicPr>
          <a:picLocks noChangeAspect="1"/>
        </xdr:cNvPicPr>
      </xdr:nvPicPr>
      <xdr:blipFill>
        <a:blip xmlns:r="http://schemas.openxmlformats.org/officeDocument/2006/relationships" r:embed="rId18"/>
        <a:stretch>
          <a:fillRect/>
        </a:stretch>
      </xdr:blipFill>
      <xdr:spPr>
        <a:xfrm>
          <a:off x="19655519" y="14297024"/>
          <a:ext cx="6782297" cy="5737679"/>
        </a:xfrm>
        <a:prstGeom prst="rect">
          <a:avLst/>
        </a:prstGeom>
      </xdr:spPr>
    </xdr:pic>
    <xdr:clientData/>
  </xdr:twoCellAnchor>
  <xdr:twoCellAnchor editAs="oneCell">
    <xdr:from>
      <xdr:col>26</xdr:col>
      <xdr:colOff>113393</xdr:colOff>
      <xdr:row>76</xdr:row>
      <xdr:rowOff>22679</xdr:rowOff>
    </xdr:from>
    <xdr:to>
      <xdr:col>26</xdr:col>
      <xdr:colOff>282593</xdr:colOff>
      <xdr:row>76</xdr:row>
      <xdr:rowOff>23039</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7" name="Ink 16">
              <a:extLst>
                <a:ext uri="{FF2B5EF4-FFF2-40B4-BE49-F238E27FC236}">
                  <a16:creationId xmlns:a16="http://schemas.microsoft.com/office/drawing/2014/main" id="{B217ED75-A06E-4662-B1B1-3191175ECD7E}"/>
                </a:ext>
              </a:extLst>
            </xdr14:cNvPr>
            <xdr14:cNvContentPartPr/>
          </xdr14:nvContentPartPr>
          <xdr14:nvPr macro=""/>
          <xdr14:xfrm>
            <a:off x="23449643" y="14684375"/>
            <a:ext cx="169200" cy="360"/>
          </xdr14:xfrm>
        </xdr:contentPart>
      </mc:Choice>
      <mc:Fallback xmlns="">
        <xdr:pic>
          <xdr:nvPicPr>
            <xdr:cNvPr id="17" name="Ink 16">
              <a:extLst>
                <a:ext uri="{FF2B5EF4-FFF2-40B4-BE49-F238E27FC236}">
                  <a16:creationId xmlns:a16="http://schemas.microsoft.com/office/drawing/2014/main" id="{8E02826B-75AA-46C0-A3EB-7321987F9D5F}"/>
                </a:ext>
              </a:extLst>
            </xdr:cNvPr>
            <xdr:cNvPicPr/>
          </xdr:nvPicPr>
          <xdr:blipFill>
            <a:blip xmlns:r="http://schemas.openxmlformats.org/officeDocument/2006/relationships" r:embed="rId20"/>
            <a:stretch>
              <a:fillRect/>
            </a:stretch>
          </xdr:blipFill>
          <xdr:spPr>
            <a:xfrm>
              <a:off x="22801681" y="14612735"/>
              <a:ext cx="240840" cy="144000"/>
            </a:xfrm>
            <a:prstGeom prst="rect">
              <a:avLst/>
            </a:prstGeom>
          </xdr:spPr>
        </xdr:pic>
      </mc:Fallback>
    </mc:AlternateContent>
    <xdr:clientData/>
  </xdr:twoCellAnchor>
  <xdr:twoCellAnchor editAs="oneCell">
    <xdr:from>
      <xdr:col>26</xdr:col>
      <xdr:colOff>22678</xdr:colOff>
      <xdr:row>103</xdr:row>
      <xdr:rowOff>11338</xdr:rowOff>
    </xdr:from>
    <xdr:to>
      <xdr:col>27</xdr:col>
      <xdr:colOff>21997</xdr:colOff>
      <xdr:row>103</xdr:row>
      <xdr:rowOff>35458</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8" name="Ink 17">
              <a:extLst>
                <a:ext uri="{FF2B5EF4-FFF2-40B4-BE49-F238E27FC236}">
                  <a16:creationId xmlns:a16="http://schemas.microsoft.com/office/drawing/2014/main" id="{8FF3BE20-03F1-42B5-801E-B7B7B12F9BDE}"/>
                </a:ext>
              </a:extLst>
            </xdr14:cNvPr>
            <xdr14:cNvContentPartPr/>
          </xdr14:nvContentPartPr>
          <xdr14:nvPr macro=""/>
          <xdr14:xfrm>
            <a:off x="23358928" y="19877767"/>
            <a:ext cx="611640" cy="24120"/>
          </xdr14:xfrm>
        </xdr:contentPart>
      </mc:Choice>
      <mc:Fallback xmlns="">
        <xdr:pic>
          <xdr:nvPicPr>
            <xdr:cNvPr id="18" name="Ink 17">
              <a:extLst>
                <a:ext uri="{FF2B5EF4-FFF2-40B4-BE49-F238E27FC236}">
                  <a16:creationId xmlns:a16="http://schemas.microsoft.com/office/drawing/2014/main" id="{9861915E-757F-4FFD-887D-A8B76DF3E365}"/>
                </a:ext>
              </a:extLst>
            </xdr:cNvPr>
            <xdr:cNvPicPr/>
          </xdr:nvPicPr>
          <xdr:blipFill>
            <a:blip xmlns:r="http://schemas.openxmlformats.org/officeDocument/2006/relationships" r:embed="rId22"/>
            <a:stretch>
              <a:fillRect/>
            </a:stretch>
          </xdr:blipFill>
          <xdr:spPr>
            <a:xfrm>
              <a:off x="22676949" y="19817466"/>
              <a:ext cx="683280" cy="167760"/>
            </a:xfrm>
            <a:prstGeom prst="rect">
              <a:avLst/>
            </a:prstGeom>
          </xdr:spPr>
        </xdr:pic>
      </mc:Fallback>
    </mc:AlternateContent>
    <xdr:clientData/>
  </xdr:twoCellAnchor>
</xdr:wsDr>
</file>

<file path=xl/drawings/drawing22.xml><?xml version="1.0" encoding="utf-8"?>
<xdr:wsDr xmlns:xdr="http://schemas.openxmlformats.org/drawingml/2006/spreadsheetDrawing" xmlns:a="http://schemas.openxmlformats.org/drawingml/2006/main">
  <xdr:twoCellAnchor>
    <xdr:from>
      <xdr:col>21</xdr:col>
      <xdr:colOff>238125</xdr:colOff>
      <xdr:row>2</xdr:row>
      <xdr:rowOff>180975</xdr:rowOff>
    </xdr:from>
    <xdr:to>
      <xdr:col>27</xdr:col>
      <xdr:colOff>238125</xdr:colOff>
      <xdr:row>13</xdr:row>
      <xdr:rowOff>19050</xdr:rowOff>
    </xdr:to>
    <xdr:graphicFrame macro="">
      <xdr:nvGraphicFramePr>
        <xdr:cNvPr id="2" name="Chart 1">
          <a:extLst>
            <a:ext uri="{FF2B5EF4-FFF2-40B4-BE49-F238E27FC236}">
              <a16:creationId xmlns:a16="http://schemas.microsoft.com/office/drawing/2014/main" id="{71B2EA9F-BA12-5BC3-19A2-02580AD358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editAs="oneCell">
    <xdr:from>
      <xdr:col>6</xdr:col>
      <xdr:colOff>148442</xdr:colOff>
      <xdr:row>1</xdr:row>
      <xdr:rowOff>0</xdr:rowOff>
    </xdr:from>
    <xdr:to>
      <xdr:col>12</xdr:col>
      <xdr:colOff>601702</xdr:colOff>
      <xdr:row>8</xdr:row>
      <xdr:rowOff>177717</xdr:rowOff>
    </xdr:to>
    <xdr:pic>
      <xdr:nvPicPr>
        <xdr:cNvPr id="2" name="Picture 1">
          <a:extLst>
            <a:ext uri="{FF2B5EF4-FFF2-40B4-BE49-F238E27FC236}">
              <a16:creationId xmlns:a16="http://schemas.microsoft.com/office/drawing/2014/main" id="{DA413F7B-0E27-4366-8039-DFCD0F52A57F}"/>
            </a:ext>
          </a:extLst>
        </xdr:cNvPr>
        <xdr:cNvPicPr>
          <a:picLocks noChangeAspect="1"/>
        </xdr:cNvPicPr>
      </xdr:nvPicPr>
      <xdr:blipFill>
        <a:blip xmlns:r="http://schemas.openxmlformats.org/officeDocument/2006/relationships" r:embed="rId1"/>
        <a:stretch>
          <a:fillRect/>
        </a:stretch>
      </xdr:blipFill>
      <xdr:spPr>
        <a:xfrm>
          <a:off x="10892642" y="190500"/>
          <a:ext cx="5672960" cy="1511217"/>
        </a:xfrm>
        <a:prstGeom prst="rect">
          <a:avLst/>
        </a:prstGeom>
      </xdr:spPr>
    </xdr:pic>
    <xdr:clientData/>
  </xdr:twoCellAnchor>
  <xdr:twoCellAnchor editAs="oneCell">
    <xdr:from>
      <xdr:col>18</xdr:col>
      <xdr:colOff>160812</xdr:colOff>
      <xdr:row>22</xdr:row>
      <xdr:rowOff>12369</xdr:rowOff>
    </xdr:from>
    <xdr:to>
      <xdr:col>26</xdr:col>
      <xdr:colOff>494045</xdr:colOff>
      <xdr:row>50</xdr:row>
      <xdr:rowOff>54583</xdr:rowOff>
    </xdr:to>
    <xdr:pic>
      <xdr:nvPicPr>
        <xdr:cNvPr id="3" name="Picture 2">
          <a:extLst>
            <a:ext uri="{FF2B5EF4-FFF2-40B4-BE49-F238E27FC236}">
              <a16:creationId xmlns:a16="http://schemas.microsoft.com/office/drawing/2014/main" id="{161F778F-1CB2-468A-A171-4476A0C52638}"/>
            </a:ext>
          </a:extLst>
        </xdr:cNvPr>
        <xdr:cNvPicPr>
          <a:picLocks noChangeAspect="1"/>
        </xdr:cNvPicPr>
      </xdr:nvPicPr>
      <xdr:blipFill>
        <a:blip xmlns:r="http://schemas.openxmlformats.org/officeDocument/2006/relationships" r:embed="rId2"/>
        <a:stretch>
          <a:fillRect/>
        </a:stretch>
      </xdr:blipFill>
      <xdr:spPr>
        <a:xfrm>
          <a:off x="19782312" y="4212894"/>
          <a:ext cx="5210033" cy="5387553"/>
        </a:xfrm>
        <a:prstGeom prst="rect">
          <a:avLst/>
        </a:prstGeom>
      </xdr:spPr>
    </xdr:pic>
    <xdr:clientData/>
  </xdr:twoCellAnchor>
  <xdr:twoCellAnchor editAs="oneCell">
    <xdr:from>
      <xdr:col>7</xdr:col>
      <xdr:colOff>9351</xdr:colOff>
      <xdr:row>43</xdr:row>
      <xdr:rowOff>101551</xdr:rowOff>
    </xdr:from>
    <xdr:to>
      <xdr:col>12</xdr:col>
      <xdr:colOff>90555</xdr:colOff>
      <xdr:row>52</xdr:row>
      <xdr:rowOff>20668</xdr:rowOff>
    </xdr:to>
    <xdr:pic>
      <xdr:nvPicPr>
        <xdr:cNvPr id="4" name="Picture 3">
          <a:extLst>
            <a:ext uri="{FF2B5EF4-FFF2-40B4-BE49-F238E27FC236}">
              <a16:creationId xmlns:a16="http://schemas.microsoft.com/office/drawing/2014/main" id="{6487512C-56BB-4977-873B-514F9AB5F8D5}"/>
            </a:ext>
          </a:extLst>
        </xdr:cNvPr>
        <xdr:cNvPicPr>
          <a:picLocks noChangeAspect="1"/>
        </xdr:cNvPicPr>
      </xdr:nvPicPr>
      <xdr:blipFill>
        <a:blip xmlns:r="http://schemas.openxmlformats.org/officeDocument/2006/relationships" r:embed="rId3"/>
        <a:stretch>
          <a:fillRect/>
        </a:stretch>
      </xdr:blipFill>
      <xdr:spPr>
        <a:xfrm>
          <a:off x="11363151" y="8302576"/>
          <a:ext cx="4691304" cy="1644956"/>
        </a:xfrm>
        <a:prstGeom prst="rect">
          <a:avLst/>
        </a:prstGeom>
      </xdr:spPr>
    </xdr:pic>
    <xdr:clientData/>
  </xdr:twoCellAnchor>
  <xdr:twoCellAnchor editAs="oneCell">
    <xdr:from>
      <xdr:col>6</xdr:col>
      <xdr:colOff>575499</xdr:colOff>
      <xdr:row>51</xdr:row>
      <xdr:rowOff>66453</xdr:rowOff>
    </xdr:from>
    <xdr:to>
      <xdr:col>12</xdr:col>
      <xdr:colOff>333561</xdr:colOff>
      <xdr:row>58</xdr:row>
      <xdr:rowOff>167959</xdr:rowOff>
    </xdr:to>
    <xdr:pic>
      <xdr:nvPicPr>
        <xdr:cNvPr id="5" name="Picture 4">
          <a:extLst>
            <a:ext uri="{FF2B5EF4-FFF2-40B4-BE49-F238E27FC236}">
              <a16:creationId xmlns:a16="http://schemas.microsoft.com/office/drawing/2014/main" id="{51767003-62F0-41FB-8ACE-6757050B88DB}"/>
            </a:ext>
          </a:extLst>
        </xdr:cNvPr>
        <xdr:cNvPicPr>
          <a:picLocks noChangeAspect="1"/>
        </xdr:cNvPicPr>
      </xdr:nvPicPr>
      <xdr:blipFill>
        <a:blip xmlns:r="http://schemas.openxmlformats.org/officeDocument/2006/relationships" r:embed="rId4"/>
        <a:stretch>
          <a:fillRect/>
        </a:stretch>
      </xdr:blipFill>
      <xdr:spPr>
        <a:xfrm>
          <a:off x="11319699" y="9791478"/>
          <a:ext cx="4977762" cy="1435006"/>
        </a:xfrm>
        <a:prstGeom prst="rect">
          <a:avLst/>
        </a:prstGeom>
      </xdr:spPr>
    </xdr:pic>
    <xdr:clientData/>
  </xdr:twoCellAnchor>
  <xdr:twoCellAnchor editAs="oneCell">
    <xdr:from>
      <xdr:col>18</xdr:col>
      <xdr:colOff>0</xdr:colOff>
      <xdr:row>5</xdr:row>
      <xdr:rowOff>0</xdr:rowOff>
    </xdr:from>
    <xdr:to>
      <xdr:col>26</xdr:col>
      <xdr:colOff>304654</xdr:colOff>
      <xdr:row>19</xdr:row>
      <xdr:rowOff>114433</xdr:rowOff>
    </xdr:to>
    <xdr:pic>
      <xdr:nvPicPr>
        <xdr:cNvPr id="6" name="Picture 5">
          <a:extLst>
            <a:ext uri="{FF2B5EF4-FFF2-40B4-BE49-F238E27FC236}">
              <a16:creationId xmlns:a16="http://schemas.microsoft.com/office/drawing/2014/main" id="{78B22A68-BC7F-422E-9AD8-9D2D1A7CE2D5}"/>
            </a:ext>
          </a:extLst>
        </xdr:cNvPr>
        <xdr:cNvPicPr>
          <a:picLocks noChangeAspect="1"/>
        </xdr:cNvPicPr>
      </xdr:nvPicPr>
      <xdr:blipFill>
        <a:blip xmlns:r="http://schemas.openxmlformats.org/officeDocument/2006/relationships" r:embed="rId5"/>
        <a:stretch>
          <a:fillRect/>
        </a:stretch>
      </xdr:blipFill>
      <xdr:spPr>
        <a:xfrm>
          <a:off x="19621500" y="952500"/>
          <a:ext cx="5181454" cy="2790958"/>
        </a:xfrm>
        <a:prstGeom prst="rect">
          <a:avLst/>
        </a:prstGeom>
      </xdr:spPr>
    </xdr:pic>
    <xdr:clientData/>
  </xdr:twoCellAnchor>
  <xdr:twoCellAnchor>
    <xdr:from>
      <xdr:col>7</xdr:col>
      <xdr:colOff>33398</xdr:colOff>
      <xdr:row>20</xdr:row>
      <xdr:rowOff>162296</xdr:rowOff>
    </xdr:from>
    <xdr:to>
      <xdr:col>15</xdr:col>
      <xdr:colOff>321624</xdr:colOff>
      <xdr:row>40</xdr:row>
      <xdr:rowOff>136071</xdr:rowOff>
    </xdr:to>
    <xdr:graphicFrame macro="">
      <xdr:nvGraphicFramePr>
        <xdr:cNvPr id="7" name="Chart 6">
          <a:extLst>
            <a:ext uri="{FF2B5EF4-FFF2-40B4-BE49-F238E27FC236}">
              <a16:creationId xmlns:a16="http://schemas.microsoft.com/office/drawing/2014/main" id="{65C7F17B-AA3E-447C-8860-0C0CEDAC8A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18</xdr:col>
      <xdr:colOff>0</xdr:colOff>
      <xdr:row>53</xdr:row>
      <xdr:rowOff>0</xdr:rowOff>
    </xdr:from>
    <xdr:to>
      <xdr:col>26</xdr:col>
      <xdr:colOff>190338</xdr:colOff>
      <xdr:row>73</xdr:row>
      <xdr:rowOff>24741</xdr:rowOff>
    </xdr:to>
    <xdr:pic>
      <xdr:nvPicPr>
        <xdr:cNvPr id="8" name="Picture 7">
          <a:extLst>
            <a:ext uri="{FF2B5EF4-FFF2-40B4-BE49-F238E27FC236}">
              <a16:creationId xmlns:a16="http://schemas.microsoft.com/office/drawing/2014/main" id="{E1C484DE-4486-411A-88CB-65FB6144FB56}"/>
            </a:ext>
          </a:extLst>
        </xdr:cNvPr>
        <xdr:cNvPicPr>
          <a:picLocks noChangeAspect="1"/>
        </xdr:cNvPicPr>
      </xdr:nvPicPr>
      <xdr:blipFill>
        <a:blip xmlns:r="http://schemas.openxmlformats.org/officeDocument/2006/relationships" r:embed="rId7"/>
        <a:stretch>
          <a:fillRect/>
        </a:stretch>
      </xdr:blipFill>
      <xdr:spPr>
        <a:xfrm>
          <a:off x="19621500" y="10106025"/>
          <a:ext cx="5067138" cy="3834741"/>
        </a:xfrm>
        <a:prstGeom prst="rect">
          <a:avLst/>
        </a:prstGeom>
      </xdr:spPr>
    </xdr:pic>
    <xdr:clientData/>
  </xdr:twoCellAnchor>
  <xdr:twoCellAnchor>
    <xdr:from>
      <xdr:col>13</xdr:col>
      <xdr:colOff>454099</xdr:colOff>
      <xdr:row>43</xdr:row>
      <xdr:rowOff>88604</xdr:rowOff>
    </xdr:from>
    <xdr:to>
      <xdr:col>16</xdr:col>
      <xdr:colOff>454099</xdr:colOff>
      <xdr:row>65</xdr:row>
      <xdr:rowOff>113393</xdr:rowOff>
    </xdr:to>
    <xdr:sp macro="" textlink="">
      <xdr:nvSpPr>
        <xdr:cNvPr id="9" name="TextBox 8">
          <a:extLst>
            <a:ext uri="{FF2B5EF4-FFF2-40B4-BE49-F238E27FC236}">
              <a16:creationId xmlns:a16="http://schemas.microsoft.com/office/drawing/2014/main" id="{35DC785E-9937-4437-A14B-A47E689B9A77}"/>
            </a:ext>
          </a:extLst>
        </xdr:cNvPr>
        <xdr:cNvSpPr txBox="1"/>
      </xdr:nvSpPr>
      <xdr:spPr>
        <a:xfrm>
          <a:off x="17027599" y="8289629"/>
          <a:ext cx="1828800" cy="421578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With</a:t>
          </a:r>
          <a:r>
            <a:rPr lang="en-US" sz="1100" baseline="0"/>
            <a:t> d=1.002 this is still positive autocorrelation since it between 0 and DL 1.622</a:t>
          </a:r>
        </a:p>
        <a:p>
          <a:endParaRPr lang="en-US" sz="1100" baseline="0"/>
        </a:p>
        <a:p>
          <a:r>
            <a:rPr lang="en-US" sz="1100" baseline="0"/>
            <a:t>With k independent variables (14). There is no evidence of negative autocorrelation since 1.013 &lt;2.154</a:t>
          </a:r>
        </a:p>
        <a:p>
          <a:endParaRPr lang="en-US" sz="1100" baseline="0"/>
        </a:p>
        <a:p>
          <a:endParaRPr lang="en-US" sz="1100" baseline="0"/>
        </a:p>
        <a:p>
          <a:r>
            <a:rPr lang="en-US"/>
            <a:t>When checking significance using </a:t>
          </a:r>
          <a:r>
            <a:rPr lang="en-US" b="1"/>
            <a:t>tables of dL and dU</a:t>
          </a:r>
          <a:r>
            <a:rPr lang="en-US"/>
            <a:t>, you need </a:t>
          </a:r>
          <a:r>
            <a:rPr lang="en-US" b="1"/>
            <a:t>k</a:t>
          </a:r>
          <a:r>
            <a:rPr lang="en-US"/>
            <a:t>, the number of independent variables </a:t>
          </a:r>
          <a:r>
            <a:rPr lang="en-US" b="1"/>
            <a:t>excluding the intercept</a:t>
          </a:r>
          <a:r>
            <a:rPr lang="en-US"/>
            <a:t>. So </a:t>
          </a:r>
          <a:r>
            <a:rPr lang="en-US" baseline="0"/>
            <a:t>that includes t (index), t squared, lagged yt-1, lagged yt-4, lagged yt-12, and the 3 dummies for quarters , (so 8 total).</a:t>
          </a:r>
        </a:p>
        <a:p>
          <a:r>
            <a:rPr lang="en-US"/>
            <a:t>Also </a:t>
          </a:r>
          <a:r>
            <a:rPr lang="en-US" b="1"/>
            <a:t>round n up</a:t>
          </a:r>
          <a:r>
            <a:rPr lang="en-US"/>
            <a:t> to the next table value</a:t>
          </a:r>
          <a:r>
            <a:rPr lang="en-US" baseline="0"/>
            <a:t> (150).</a:t>
          </a:r>
          <a:endParaRPr lang="en-US" sz="1100"/>
        </a:p>
      </xdr:txBody>
    </xdr:sp>
    <xdr:clientData/>
  </xdr:twoCellAnchor>
  <xdr:twoCellAnchor editAs="oneCell">
    <xdr:from>
      <xdr:col>18</xdr:col>
      <xdr:colOff>453475</xdr:colOff>
      <xdr:row>56</xdr:row>
      <xdr:rowOff>169118</xdr:rowOff>
    </xdr:from>
    <xdr:to>
      <xdr:col>26</xdr:col>
      <xdr:colOff>2545</xdr:colOff>
      <xdr:row>57</xdr:row>
      <xdr:rowOff>32871</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10" name="Ink 9">
              <a:extLst>
                <a:ext uri="{FF2B5EF4-FFF2-40B4-BE49-F238E27FC236}">
                  <a16:creationId xmlns:a16="http://schemas.microsoft.com/office/drawing/2014/main" id="{6CDCD83B-9C29-4381-ADB1-0EA0A4D08CC3}"/>
                </a:ext>
              </a:extLst>
            </xdr14:cNvPr>
            <xdr14:cNvContentPartPr/>
          </xdr14:nvContentPartPr>
          <xdr14:nvPr macro=""/>
          <xdr14:xfrm>
            <a:off x="20115796" y="10975457"/>
            <a:ext cx="4444920" cy="56520"/>
          </xdr14:xfrm>
        </xdr:contentPart>
      </mc:Choice>
      <mc:Fallback xmlns="">
        <xdr:pic>
          <xdr:nvPicPr>
            <xdr:cNvPr id="10" name="Ink 9">
              <a:extLst>
                <a:ext uri="{FF2B5EF4-FFF2-40B4-BE49-F238E27FC236}">
                  <a16:creationId xmlns:a16="http://schemas.microsoft.com/office/drawing/2014/main" id="{1DABDDC9-513F-4A0A-B0F5-D6CFF6732687}"/>
                </a:ext>
              </a:extLst>
            </xdr:cNvPr>
            <xdr:cNvPicPr/>
          </xdr:nvPicPr>
          <xdr:blipFill>
            <a:blip xmlns:r="http://schemas.openxmlformats.org/officeDocument/2006/relationships" r:embed="rId9"/>
            <a:stretch>
              <a:fillRect/>
            </a:stretch>
          </xdr:blipFill>
          <xdr:spPr>
            <a:xfrm>
              <a:off x="20080156" y="10903817"/>
              <a:ext cx="4516560" cy="200160"/>
            </a:xfrm>
            <a:prstGeom prst="rect">
              <a:avLst/>
            </a:prstGeom>
          </xdr:spPr>
        </xdr:pic>
      </mc:Fallback>
    </mc:AlternateContent>
    <xdr:clientData/>
  </xdr:twoCellAnchor>
  <xdr:twoCellAnchor editAs="oneCell">
    <xdr:from>
      <xdr:col>18</xdr:col>
      <xdr:colOff>158635</xdr:colOff>
      <xdr:row>57</xdr:row>
      <xdr:rowOff>169310</xdr:rowOff>
    </xdr:from>
    <xdr:to>
      <xdr:col>22</xdr:col>
      <xdr:colOff>374069</xdr:colOff>
      <xdr:row>58</xdr:row>
      <xdr:rowOff>662</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11" name="Ink 10">
              <a:extLst>
                <a:ext uri="{FF2B5EF4-FFF2-40B4-BE49-F238E27FC236}">
                  <a16:creationId xmlns:a16="http://schemas.microsoft.com/office/drawing/2014/main" id="{93739485-0B6E-42D5-803C-CA33AE5A4EA5}"/>
                </a:ext>
              </a:extLst>
            </xdr14:cNvPr>
            <xdr14:cNvContentPartPr/>
          </xdr14:nvContentPartPr>
          <xdr14:nvPr macro=""/>
          <xdr14:xfrm>
            <a:off x="19820956" y="11168417"/>
            <a:ext cx="2664720" cy="24120"/>
          </xdr14:xfrm>
        </xdr:contentPart>
      </mc:Choice>
      <mc:Fallback xmlns="">
        <xdr:pic>
          <xdr:nvPicPr>
            <xdr:cNvPr id="11" name="Ink 10">
              <a:extLst>
                <a:ext uri="{FF2B5EF4-FFF2-40B4-BE49-F238E27FC236}">
                  <a16:creationId xmlns:a16="http://schemas.microsoft.com/office/drawing/2014/main" id="{E6594092-62C2-4284-BFA8-AEABBB5356BC}"/>
                </a:ext>
              </a:extLst>
            </xdr:cNvPr>
            <xdr:cNvPicPr/>
          </xdr:nvPicPr>
          <xdr:blipFill>
            <a:blip xmlns:r="http://schemas.openxmlformats.org/officeDocument/2006/relationships" r:embed="rId11"/>
            <a:stretch>
              <a:fillRect/>
            </a:stretch>
          </xdr:blipFill>
          <xdr:spPr>
            <a:xfrm>
              <a:off x="19785316" y="11096777"/>
              <a:ext cx="2736360" cy="167760"/>
            </a:xfrm>
            <a:prstGeom prst="rect">
              <a:avLst/>
            </a:prstGeom>
          </xdr:spPr>
        </xdr:pic>
      </mc:Fallback>
    </mc:AlternateContent>
    <xdr:clientData/>
  </xdr:twoCellAnchor>
  <xdr:twoCellAnchor editAs="oneCell">
    <xdr:from>
      <xdr:col>11</xdr:col>
      <xdr:colOff>249414</xdr:colOff>
      <xdr:row>15</xdr:row>
      <xdr:rowOff>147209</xdr:rowOff>
    </xdr:from>
    <xdr:to>
      <xdr:col>11</xdr:col>
      <xdr:colOff>543174</xdr:colOff>
      <xdr:row>15</xdr:row>
      <xdr:rowOff>147569</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2" name="Ink 11">
              <a:extLst>
                <a:ext uri="{FF2B5EF4-FFF2-40B4-BE49-F238E27FC236}">
                  <a16:creationId xmlns:a16="http://schemas.microsoft.com/office/drawing/2014/main" id="{2F16D0B5-332E-4003-8395-3E3C68587F30}"/>
                </a:ext>
              </a:extLst>
            </xdr14:cNvPr>
            <xdr14:cNvContentPartPr/>
          </xdr14:nvContentPartPr>
          <xdr14:nvPr macro=""/>
          <xdr14:xfrm>
            <a:off x="15625485" y="3050066"/>
            <a:ext cx="293760" cy="360"/>
          </xdr14:xfrm>
        </xdr:contentPart>
      </mc:Choice>
      <mc:Fallback xmlns="">
        <xdr:pic>
          <xdr:nvPicPr>
            <xdr:cNvPr id="12" name="Ink 11">
              <a:extLst>
                <a:ext uri="{FF2B5EF4-FFF2-40B4-BE49-F238E27FC236}">
                  <a16:creationId xmlns:a16="http://schemas.microsoft.com/office/drawing/2014/main" id="{45FA11ED-590B-4FA3-B252-106CD3A48352}"/>
                </a:ext>
              </a:extLst>
            </xdr:cNvPr>
            <xdr:cNvPicPr/>
          </xdr:nvPicPr>
          <xdr:blipFill>
            <a:blip xmlns:r="http://schemas.openxmlformats.org/officeDocument/2006/relationships" r:embed="rId13"/>
            <a:stretch>
              <a:fillRect/>
            </a:stretch>
          </xdr:blipFill>
          <xdr:spPr>
            <a:xfrm>
              <a:off x="15589485" y="2978426"/>
              <a:ext cx="365400" cy="144000"/>
            </a:xfrm>
            <a:prstGeom prst="rect">
              <a:avLst/>
            </a:prstGeom>
          </xdr:spPr>
        </xdr:pic>
      </mc:Fallback>
    </mc:AlternateContent>
    <xdr:clientData/>
  </xdr:twoCellAnchor>
  <xdr:twoCellAnchor editAs="oneCell">
    <xdr:from>
      <xdr:col>11</xdr:col>
      <xdr:colOff>283612</xdr:colOff>
      <xdr:row>17</xdr:row>
      <xdr:rowOff>90356</xdr:rowOff>
    </xdr:from>
    <xdr:to>
      <xdr:col>12</xdr:col>
      <xdr:colOff>5730</xdr:colOff>
      <xdr:row>17</xdr:row>
      <xdr:rowOff>125996</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3" name="Ink 12">
              <a:extLst>
                <a:ext uri="{FF2B5EF4-FFF2-40B4-BE49-F238E27FC236}">
                  <a16:creationId xmlns:a16="http://schemas.microsoft.com/office/drawing/2014/main" id="{E1578BD5-A5EE-456C-8B49-08182DE8D524}"/>
                </a:ext>
              </a:extLst>
            </xdr14:cNvPr>
            <xdr14:cNvContentPartPr/>
          </xdr14:nvContentPartPr>
          <xdr14:nvPr macro=""/>
          <xdr14:xfrm>
            <a:off x="15659683" y="3378749"/>
            <a:ext cx="334440" cy="35640"/>
          </xdr14:xfrm>
        </xdr:contentPart>
      </mc:Choice>
      <mc:Fallback xmlns="">
        <xdr:pic>
          <xdr:nvPicPr>
            <xdr:cNvPr id="13" name="Ink 12">
              <a:extLst>
                <a:ext uri="{FF2B5EF4-FFF2-40B4-BE49-F238E27FC236}">
                  <a16:creationId xmlns:a16="http://schemas.microsoft.com/office/drawing/2014/main" id="{616CCF65-F363-454C-BD7C-28800B4980E1}"/>
                </a:ext>
              </a:extLst>
            </xdr:cNvPr>
            <xdr:cNvPicPr/>
          </xdr:nvPicPr>
          <xdr:blipFill>
            <a:blip xmlns:r="http://schemas.openxmlformats.org/officeDocument/2006/relationships" r:embed="rId15"/>
            <a:stretch>
              <a:fillRect/>
            </a:stretch>
          </xdr:blipFill>
          <xdr:spPr>
            <a:xfrm>
              <a:off x="15623683" y="3307109"/>
              <a:ext cx="406080" cy="179280"/>
            </a:xfrm>
            <a:prstGeom prst="rect">
              <a:avLst/>
            </a:prstGeom>
          </xdr:spPr>
        </xdr:pic>
      </mc:Fallback>
    </mc:AlternateContent>
    <xdr:clientData/>
  </xdr:twoCellAnchor>
  <xdr:twoCellAnchor editAs="oneCell">
    <xdr:from>
      <xdr:col>16</xdr:col>
      <xdr:colOff>192505</xdr:colOff>
      <xdr:row>61</xdr:row>
      <xdr:rowOff>169960</xdr:rowOff>
    </xdr:from>
    <xdr:to>
      <xdr:col>16</xdr:col>
      <xdr:colOff>339385</xdr:colOff>
      <xdr:row>61</xdr:row>
      <xdr:rowOff>177160</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15" name="Ink 14">
              <a:extLst>
                <a:ext uri="{FF2B5EF4-FFF2-40B4-BE49-F238E27FC236}">
                  <a16:creationId xmlns:a16="http://schemas.microsoft.com/office/drawing/2014/main" id="{8EDAD2F9-520C-40D7-AA5E-25F93DBAB38F}"/>
                </a:ext>
              </a:extLst>
            </xdr14:cNvPr>
            <xdr14:cNvContentPartPr/>
          </xdr14:nvContentPartPr>
          <xdr14:nvPr macro=""/>
          <xdr14:xfrm>
            <a:off x="18630184" y="11940139"/>
            <a:ext cx="146880" cy="7200"/>
          </xdr14:xfrm>
        </xdr:contentPart>
      </mc:Choice>
      <mc:Fallback xmlns="">
        <xdr:pic>
          <xdr:nvPicPr>
            <xdr:cNvPr id="15" name="Ink 14">
              <a:extLst>
                <a:ext uri="{FF2B5EF4-FFF2-40B4-BE49-F238E27FC236}">
                  <a16:creationId xmlns:a16="http://schemas.microsoft.com/office/drawing/2014/main" id="{8565E56F-1EC0-491A-B23F-8043767F1688}"/>
                </a:ext>
              </a:extLst>
            </xdr:cNvPr>
            <xdr:cNvPicPr/>
          </xdr:nvPicPr>
          <xdr:blipFill>
            <a:blip xmlns:r="http://schemas.openxmlformats.org/officeDocument/2006/relationships" r:embed="rId17"/>
            <a:stretch>
              <a:fillRect/>
            </a:stretch>
          </xdr:blipFill>
          <xdr:spPr>
            <a:xfrm>
              <a:off x="18582845" y="12027249"/>
              <a:ext cx="218520" cy="150840"/>
            </a:xfrm>
            <a:prstGeom prst="rect">
              <a:avLst/>
            </a:prstGeom>
          </xdr:spPr>
        </xdr:pic>
      </mc:Fallback>
    </mc:AlternateContent>
    <xdr:clientData/>
  </xdr:twoCellAnchor>
  <xdr:twoCellAnchor editAs="oneCell">
    <xdr:from>
      <xdr:col>17</xdr:col>
      <xdr:colOff>430894</xdr:colOff>
      <xdr:row>75</xdr:row>
      <xdr:rowOff>56695</xdr:rowOff>
    </xdr:from>
    <xdr:to>
      <xdr:col>29</xdr:col>
      <xdr:colOff>589785</xdr:colOff>
      <xdr:row>98</xdr:row>
      <xdr:rowOff>157567</xdr:rowOff>
    </xdr:to>
    <xdr:pic>
      <xdr:nvPicPr>
        <xdr:cNvPr id="19" name="Picture 18">
          <a:extLst>
            <a:ext uri="{FF2B5EF4-FFF2-40B4-BE49-F238E27FC236}">
              <a16:creationId xmlns:a16="http://schemas.microsoft.com/office/drawing/2014/main" id="{E68DF9A8-6EC8-6B1A-30F5-BBB2AC951F4A}"/>
            </a:ext>
          </a:extLst>
        </xdr:cNvPr>
        <xdr:cNvPicPr>
          <a:picLocks noChangeAspect="1"/>
        </xdr:cNvPicPr>
      </xdr:nvPicPr>
      <xdr:blipFill>
        <a:blip xmlns:r="http://schemas.openxmlformats.org/officeDocument/2006/relationships" r:embed="rId18"/>
        <a:stretch>
          <a:fillRect/>
        </a:stretch>
      </xdr:blipFill>
      <xdr:spPr>
        <a:xfrm>
          <a:off x="19480894" y="14525624"/>
          <a:ext cx="7506748" cy="4534533"/>
        </a:xfrm>
        <a:prstGeom prst="rect">
          <a:avLst/>
        </a:prstGeom>
      </xdr:spPr>
    </xdr:pic>
    <xdr:clientData/>
  </xdr:twoCellAnchor>
  <xdr:twoCellAnchor editAs="oneCell">
    <xdr:from>
      <xdr:col>26</xdr:col>
      <xdr:colOff>510269</xdr:colOff>
      <xdr:row>75</xdr:row>
      <xdr:rowOff>158749</xdr:rowOff>
    </xdr:from>
    <xdr:to>
      <xdr:col>27</xdr:col>
      <xdr:colOff>67148</xdr:colOff>
      <xdr:row>75</xdr:row>
      <xdr:rowOff>159109</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20" name="Ink 19">
              <a:extLst>
                <a:ext uri="{FF2B5EF4-FFF2-40B4-BE49-F238E27FC236}">
                  <a16:creationId xmlns:a16="http://schemas.microsoft.com/office/drawing/2014/main" id="{E453E68B-5E35-4A59-A3BC-1FF0E5993C89}"/>
                </a:ext>
              </a:extLst>
            </xdr14:cNvPr>
            <xdr14:cNvContentPartPr/>
          </xdr14:nvContentPartPr>
          <xdr14:nvPr macro=""/>
          <xdr14:xfrm>
            <a:off x="25071162" y="14627678"/>
            <a:ext cx="169200" cy="360"/>
          </xdr14:xfrm>
        </xdr:contentPart>
      </mc:Choice>
      <mc:Fallback xmlns="">
        <xdr:pic>
          <xdr:nvPicPr>
            <xdr:cNvPr id="17" name="Ink 16">
              <a:extLst>
                <a:ext uri="{FF2B5EF4-FFF2-40B4-BE49-F238E27FC236}">
                  <a16:creationId xmlns:a16="http://schemas.microsoft.com/office/drawing/2014/main" id="{8E02826B-75AA-46C0-A3EB-7321987F9D5F}"/>
                </a:ext>
              </a:extLst>
            </xdr:cNvPr>
            <xdr:cNvPicPr/>
          </xdr:nvPicPr>
          <xdr:blipFill>
            <a:blip xmlns:r="http://schemas.openxmlformats.org/officeDocument/2006/relationships" r:embed="rId20"/>
            <a:stretch>
              <a:fillRect/>
            </a:stretch>
          </xdr:blipFill>
          <xdr:spPr>
            <a:xfrm>
              <a:off x="22801681" y="14612735"/>
              <a:ext cx="240840" cy="144000"/>
            </a:xfrm>
            <a:prstGeom prst="rect">
              <a:avLst/>
            </a:prstGeom>
          </xdr:spPr>
        </xdr:pic>
      </mc:Fallback>
    </mc:AlternateContent>
    <xdr:clientData/>
  </xdr:twoCellAnchor>
  <xdr:twoCellAnchor editAs="oneCell">
    <xdr:from>
      <xdr:col>26</xdr:col>
      <xdr:colOff>351518</xdr:colOff>
      <xdr:row>97</xdr:row>
      <xdr:rowOff>22680</xdr:rowOff>
    </xdr:from>
    <xdr:to>
      <xdr:col>27</xdr:col>
      <xdr:colOff>350837</xdr:colOff>
      <xdr:row>97</xdr:row>
      <xdr:rowOff>46800</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21" name="Ink 20">
              <a:extLst>
                <a:ext uri="{FF2B5EF4-FFF2-40B4-BE49-F238E27FC236}">
                  <a16:creationId xmlns:a16="http://schemas.microsoft.com/office/drawing/2014/main" id="{70B61DC8-AB26-4533-B53D-7A2F8AF834E4}"/>
                </a:ext>
              </a:extLst>
            </xdr14:cNvPr>
            <xdr14:cNvContentPartPr/>
          </xdr14:nvContentPartPr>
          <xdr14:nvPr macro=""/>
          <xdr14:xfrm>
            <a:off x="24912411" y="18732501"/>
            <a:ext cx="611640" cy="24120"/>
          </xdr14:xfrm>
        </xdr:contentPart>
      </mc:Choice>
      <mc:Fallback xmlns="">
        <xdr:pic>
          <xdr:nvPicPr>
            <xdr:cNvPr id="18" name="Ink 17">
              <a:extLst>
                <a:ext uri="{FF2B5EF4-FFF2-40B4-BE49-F238E27FC236}">
                  <a16:creationId xmlns:a16="http://schemas.microsoft.com/office/drawing/2014/main" id="{9861915E-757F-4FFD-887D-A8B76DF3E365}"/>
                </a:ext>
              </a:extLst>
            </xdr:cNvPr>
            <xdr:cNvPicPr/>
          </xdr:nvPicPr>
          <xdr:blipFill>
            <a:blip xmlns:r="http://schemas.openxmlformats.org/officeDocument/2006/relationships" r:embed="rId22"/>
            <a:stretch>
              <a:fillRect/>
            </a:stretch>
          </xdr:blipFill>
          <xdr:spPr>
            <a:xfrm>
              <a:off x="22676949" y="19817466"/>
              <a:ext cx="683280" cy="167760"/>
            </a:xfrm>
            <a:prstGeom prst="rect">
              <a:avLst/>
            </a:prstGeom>
          </xdr:spPr>
        </xdr:pic>
      </mc:Fallback>
    </mc:AlternateContent>
    <xdr:clientData/>
  </xdr:twoCellAnchor>
</xdr:wsDr>
</file>

<file path=xl/drawings/drawing24.xml><?xml version="1.0" encoding="utf-8"?>
<xdr:wsDr xmlns:xdr="http://schemas.openxmlformats.org/drawingml/2006/spreadsheetDrawing" xmlns:a="http://schemas.openxmlformats.org/drawingml/2006/main">
  <xdr:twoCellAnchor>
    <xdr:from>
      <xdr:col>21</xdr:col>
      <xdr:colOff>419099</xdr:colOff>
      <xdr:row>0</xdr:row>
      <xdr:rowOff>152400</xdr:rowOff>
    </xdr:from>
    <xdr:to>
      <xdr:col>28</xdr:col>
      <xdr:colOff>142874</xdr:colOff>
      <xdr:row>5</xdr:row>
      <xdr:rowOff>114300</xdr:rowOff>
    </xdr:to>
    <xdr:sp macro="" textlink="">
      <xdr:nvSpPr>
        <xdr:cNvPr id="3" name="TextBox 2">
          <a:extLst>
            <a:ext uri="{FF2B5EF4-FFF2-40B4-BE49-F238E27FC236}">
              <a16:creationId xmlns:a16="http://schemas.microsoft.com/office/drawing/2014/main" id="{4FBFF0F6-8B80-8048-AE43-AB3035973DB6}"/>
            </a:ext>
          </a:extLst>
        </xdr:cNvPr>
        <xdr:cNvSpPr txBox="1"/>
      </xdr:nvSpPr>
      <xdr:spPr>
        <a:xfrm>
          <a:off x="14868524" y="152400"/>
          <a:ext cx="3990975" cy="91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Lagged yt-1,yt-4,yt-11,yt-12</a:t>
          </a:r>
          <a:r>
            <a:rPr lang="en-US" sz="1100" baseline="0"/>
            <a:t> still  had positive autocorrelation with </a:t>
          </a:r>
        </a:p>
        <a:p>
          <a:r>
            <a:rPr lang="en-US" sz="1100" baseline="0"/>
            <a:t>a dw test stat of 1.029 when it needs a minimum of dl. 1.608</a:t>
          </a:r>
          <a:endParaRPr lang="en-US" sz="1100"/>
        </a:p>
      </xdr:txBody>
    </xdr:sp>
    <xdr:clientData/>
  </xdr:twoCellAnchor>
  <xdr:oneCellAnchor>
    <xdr:from>
      <xdr:col>20</xdr:col>
      <xdr:colOff>381000</xdr:colOff>
      <xdr:row>21</xdr:row>
      <xdr:rowOff>47625</xdr:rowOff>
    </xdr:from>
    <xdr:ext cx="184731" cy="264560"/>
    <xdr:sp macro="" textlink="">
      <xdr:nvSpPr>
        <xdr:cNvPr id="4" name="TextBox 3">
          <a:extLst>
            <a:ext uri="{FF2B5EF4-FFF2-40B4-BE49-F238E27FC236}">
              <a16:creationId xmlns:a16="http://schemas.microsoft.com/office/drawing/2014/main" id="{DEA26FE8-ECC0-7E8B-EAD8-7B7A6E3314E1}"/>
            </a:ext>
          </a:extLst>
        </xdr:cNvPr>
        <xdr:cNvSpPr txBox="1"/>
      </xdr:nvSpPr>
      <xdr:spPr>
        <a:xfrm>
          <a:off x="14220825" y="4067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22</xdr:col>
      <xdr:colOff>542925</xdr:colOff>
      <xdr:row>13</xdr:row>
      <xdr:rowOff>85725</xdr:rowOff>
    </xdr:from>
    <xdr:to>
      <xdr:col>28</xdr:col>
      <xdr:colOff>542925</xdr:colOff>
      <xdr:row>23</xdr:row>
      <xdr:rowOff>85725</xdr:rowOff>
    </xdr:to>
    <xdr:graphicFrame macro="">
      <xdr:nvGraphicFramePr>
        <xdr:cNvPr id="5" name="Chart 4">
          <a:extLst>
            <a:ext uri="{FF2B5EF4-FFF2-40B4-BE49-F238E27FC236}">
              <a16:creationId xmlns:a16="http://schemas.microsoft.com/office/drawing/2014/main" id="{393F69FC-7534-4977-E19C-D6AB737855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466725</xdr:colOff>
      <xdr:row>41</xdr:row>
      <xdr:rowOff>85725</xdr:rowOff>
    </xdr:from>
    <xdr:to>
      <xdr:col>28</xdr:col>
      <xdr:colOff>161925</xdr:colOff>
      <xdr:row>55</xdr:row>
      <xdr:rowOff>152400</xdr:rowOff>
    </xdr:to>
    <xdr:graphicFrame macro="">
      <xdr:nvGraphicFramePr>
        <xdr:cNvPr id="6" name="Chart 5">
          <a:extLst>
            <a:ext uri="{FF2B5EF4-FFF2-40B4-BE49-F238E27FC236}">
              <a16:creationId xmlns:a16="http://schemas.microsoft.com/office/drawing/2014/main" id="{DD67E886-2601-B9E7-954B-AA4F2A7098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editAs="oneCell">
    <xdr:from>
      <xdr:col>8</xdr:col>
      <xdr:colOff>148442</xdr:colOff>
      <xdr:row>1</xdr:row>
      <xdr:rowOff>0</xdr:rowOff>
    </xdr:from>
    <xdr:to>
      <xdr:col>14</xdr:col>
      <xdr:colOff>601702</xdr:colOff>
      <xdr:row>8</xdr:row>
      <xdr:rowOff>177717</xdr:rowOff>
    </xdr:to>
    <xdr:pic>
      <xdr:nvPicPr>
        <xdr:cNvPr id="2" name="Picture 1">
          <a:extLst>
            <a:ext uri="{FF2B5EF4-FFF2-40B4-BE49-F238E27FC236}">
              <a16:creationId xmlns:a16="http://schemas.microsoft.com/office/drawing/2014/main" id="{5850212C-4406-438D-AE99-60EE1881D9DA}"/>
            </a:ext>
          </a:extLst>
        </xdr:cNvPr>
        <xdr:cNvPicPr>
          <a:picLocks noChangeAspect="1"/>
        </xdr:cNvPicPr>
      </xdr:nvPicPr>
      <xdr:blipFill>
        <a:blip xmlns:r="http://schemas.openxmlformats.org/officeDocument/2006/relationships" r:embed="rId1"/>
        <a:stretch>
          <a:fillRect/>
        </a:stretch>
      </xdr:blipFill>
      <xdr:spPr>
        <a:xfrm>
          <a:off x="10892642" y="190500"/>
          <a:ext cx="5672960" cy="1511217"/>
        </a:xfrm>
        <a:prstGeom prst="rect">
          <a:avLst/>
        </a:prstGeom>
      </xdr:spPr>
    </xdr:pic>
    <xdr:clientData/>
  </xdr:twoCellAnchor>
  <xdr:twoCellAnchor editAs="oneCell">
    <xdr:from>
      <xdr:col>20</xdr:col>
      <xdr:colOff>160812</xdr:colOff>
      <xdr:row>22</xdr:row>
      <xdr:rowOff>12369</xdr:rowOff>
    </xdr:from>
    <xdr:to>
      <xdr:col>28</xdr:col>
      <xdr:colOff>494045</xdr:colOff>
      <xdr:row>50</xdr:row>
      <xdr:rowOff>54583</xdr:rowOff>
    </xdr:to>
    <xdr:pic>
      <xdr:nvPicPr>
        <xdr:cNvPr id="3" name="Picture 2">
          <a:extLst>
            <a:ext uri="{FF2B5EF4-FFF2-40B4-BE49-F238E27FC236}">
              <a16:creationId xmlns:a16="http://schemas.microsoft.com/office/drawing/2014/main" id="{E6863396-74F6-4540-84D4-199CD3B161BC}"/>
            </a:ext>
          </a:extLst>
        </xdr:cNvPr>
        <xdr:cNvPicPr>
          <a:picLocks noChangeAspect="1"/>
        </xdr:cNvPicPr>
      </xdr:nvPicPr>
      <xdr:blipFill>
        <a:blip xmlns:r="http://schemas.openxmlformats.org/officeDocument/2006/relationships" r:embed="rId2"/>
        <a:stretch>
          <a:fillRect/>
        </a:stretch>
      </xdr:blipFill>
      <xdr:spPr>
        <a:xfrm>
          <a:off x="19782312" y="4212894"/>
          <a:ext cx="5210033" cy="5385739"/>
        </a:xfrm>
        <a:prstGeom prst="rect">
          <a:avLst/>
        </a:prstGeom>
      </xdr:spPr>
    </xdr:pic>
    <xdr:clientData/>
  </xdr:twoCellAnchor>
  <xdr:twoCellAnchor editAs="oneCell">
    <xdr:from>
      <xdr:col>9</xdr:col>
      <xdr:colOff>9351</xdr:colOff>
      <xdr:row>43</xdr:row>
      <xdr:rowOff>101551</xdr:rowOff>
    </xdr:from>
    <xdr:to>
      <xdr:col>14</xdr:col>
      <xdr:colOff>90555</xdr:colOff>
      <xdr:row>52</xdr:row>
      <xdr:rowOff>20668</xdr:rowOff>
    </xdr:to>
    <xdr:pic>
      <xdr:nvPicPr>
        <xdr:cNvPr id="4" name="Picture 3">
          <a:extLst>
            <a:ext uri="{FF2B5EF4-FFF2-40B4-BE49-F238E27FC236}">
              <a16:creationId xmlns:a16="http://schemas.microsoft.com/office/drawing/2014/main" id="{9CD93FE3-6E16-4A14-91BF-961BDF405AA3}"/>
            </a:ext>
          </a:extLst>
        </xdr:cNvPr>
        <xdr:cNvPicPr>
          <a:picLocks noChangeAspect="1"/>
        </xdr:cNvPicPr>
      </xdr:nvPicPr>
      <xdr:blipFill>
        <a:blip xmlns:r="http://schemas.openxmlformats.org/officeDocument/2006/relationships" r:embed="rId3"/>
        <a:stretch>
          <a:fillRect/>
        </a:stretch>
      </xdr:blipFill>
      <xdr:spPr>
        <a:xfrm>
          <a:off x="11363151" y="8302576"/>
          <a:ext cx="4691304" cy="1643142"/>
        </a:xfrm>
        <a:prstGeom prst="rect">
          <a:avLst/>
        </a:prstGeom>
      </xdr:spPr>
    </xdr:pic>
    <xdr:clientData/>
  </xdr:twoCellAnchor>
  <xdr:twoCellAnchor editAs="oneCell">
    <xdr:from>
      <xdr:col>8</xdr:col>
      <xdr:colOff>575499</xdr:colOff>
      <xdr:row>51</xdr:row>
      <xdr:rowOff>66453</xdr:rowOff>
    </xdr:from>
    <xdr:to>
      <xdr:col>14</xdr:col>
      <xdr:colOff>333561</xdr:colOff>
      <xdr:row>58</xdr:row>
      <xdr:rowOff>167959</xdr:rowOff>
    </xdr:to>
    <xdr:pic>
      <xdr:nvPicPr>
        <xdr:cNvPr id="5" name="Picture 4">
          <a:extLst>
            <a:ext uri="{FF2B5EF4-FFF2-40B4-BE49-F238E27FC236}">
              <a16:creationId xmlns:a16="http://schemas.microsoft.com/office/drawing/2014/main" id="{994588FD-B578-4CFB-B0F0-6468EFEF2096}"/>
            </a:ext>
          </a:extLst>
        </xdr:cNvPr>
        <xdr:cNvPicPr>
          <a:picLocks noChangeAspect="1"/>
        </xdr:cNvPicPr>
      </xdr:nvPicPr>
      <xdr:blipFill>
        <a:blip xmlns:r="http://schemas.openxmlformats.org/officeDocument/2006/relationships" r:embed="rId4"/>
        <a:stretch>
          <a:fillRect/>
        </a:stretch>
      </xdr:blipFill>
      <xdr:spPr>
        <a:xfrm>
          <a:off x="11319699" y="9801003"/>
          <a:ext cx="4977762" cy="1435006"/>
        </a:xfrm>
        <a:prstGeom prst="rect">
          <a:avLst/>
        </a:prstGeom>
      </xdr:spPr>
    </xdr:pic>
    <xdr:clientData/>
  </xdr:twoCellAnchor>
  <xdr:twoCellAnchor editAs="oneCell">
    <xdr:from>
      <xdr:col>20</xdr:col>
      <xdr:colOff>0</xdr:colOff>
      <xdr:row>5</xdr:row>
      <xdr:rowOff>0</xdr:rowOff>
    </xdr:from>
    <xdr:to>
      <xdr:col>28</xdr:col>
      <xdr:colOff>304654</xdr:colOff>
      <xdr:row>19</xdr:row>
      <xdr:rowOff>114433</xdr:rowOff>
    </xdr:to>
    <xdr:pic>
      <xdr:nvPicPr>
        <xdr:cNvPr id="6" name="Picture 5">
          <a:extLst>
            <a:ext uri="{FF2B5EF4-FFF2-40B4-BE49-F238E27FC236}">
              <a16:creationId xmlns:a16="http://schemas.microsoft.com/office/drawing/2014/main" id="{91B0A901-F86E-4E1B-93D3-729FA3684C17}"/>
            </a:ext>
          </a:extLst>
        </xdr:cNvPr>
        <xdr:cNvPicPr>
          <a:picLocks noChangeAspect="1"/>
        </xdr:cNvPicPr>
      </xdr:nvPicPr>
      <xdr:blipFill>
        <a:blip xmlns:r="http://schemas.openxmlformats.org/officeDocument/2006/relationships" r:embed="rId5"/>
        <a:stretch>
          <a:fillRect/>
        </a:stretch>
      </xdr:blipFill>
      <xdr:spPr>
        <a:xfrm>
          <a:off x="19621500" y="952500"/>
          <a:ext cx="5181454" cy="2790958"/>
        </a:xfrm>
        <a:prstGeom prst="rect">
          <a:avLst/>
        </a:prstGeom>
      </xdr:spPr>
    </xdr:pic>
    <xdr:clientData/>
  </xdr:twoCellAnchor>
  <xdr:twoCellAnchor>
    <xdr:from>
      <xdr:col>9</xdr:col>
      <xdr:colOff>33398</xdr:colOff>
      <xdr:row>20</xdr:row>
      <xdr:rowOff>162296</xdr:rowOff>
    </xdr:from>
    <xdr:to>
      <xdr:col>17</xdr:col>
      <xdr:colOff>321624</xdr:colOff>
      <xdr:row>40</xdr:row>
      <xdr:rowOff>136071</xdr:rowOff>
    </xdr:to>
    <xdr:graphicFrame macro="">
      <xdr:nvGraphicFramePr>
        <xdr:cNvPr id="7" name="Chart 6">
          <a:extLst>
            <a:ext uri="{FF2B5EF4-FFF2-40B4-BE49-F238E27FC236}">
              <a16:creationId xmlns:a16="http://schemas.microsoft.com/office/drawing/2014/main" id="{B05C05E6-21A0-44C7-A5A3-E8C127DA94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20</xdr:col>
      <xdr:colOff>0</xdr:colOff>
      <xdr:row>53</xdr:row>
      <xdr:rowOff>0</xdr:rowOff>
    </xdr:from>
    <xdr:to>
      <xdr:col>28</xdr:col>
      <xdr:colOff>190338</xdr:colOff>
      <xdr:row>73</xdr:row>
      <xdr:rowOff>24741</xdr:rowOff>
    </xdr:to>
    <xdr:pic>
      <xdr:nvPicPr>
        <xdr:cNvPr id="8" name="Picture 7">
          <a:extLst>
            <a:ext uri="{FF2B5EF4-FFF2-40B4-BE49-F238E27FC236}">
              <a16:creationId xmlns:a16="http://schemas.microsoft.com/office/drawing/2014/main" id="{6536781A-8F0B-4B58-92F3-55057BAE4990}"/>
            </a:ext>
          </a:extLst>
        </xdr:cNvPr>
        <xdr:cNvPicPr>
          <a:picLocks noChangeAspect="1"/>
        </xdr:cNvPicPr>
      </xdr:nvPicPr>
      <xdr:blipFill>
        <a:blip xmlns:r="http://schemas.openxmlformats.org/officeDocument/2006/relationships" r:embed="rId7"/>
        <a:stretch>
          <a:fillRect/>
        </a:stretch>
      </xdr:blipFill>
      <xdr:spPr>
        <a:xfrm>
          <a:off x="19621500" y="10115550"/>
          <a:ext cx="5067138" cy="3834741"/>
        </a:xfrm>
        <a:prstGeom prst="rect">
          <a:avLst/>
        </a:prstGeom>
      </xdr:spPr>
    </xdr:pic>
    <xdr:clientData/>
  </xdr:twoCellAnchor>
  <xdr:twoCellAnchor>
    <xdr:from>
      <xdr:col>15</xdr:col>
      <xdr:colOff>454100</xdr:colOff>
      <xdr:row>43</xdr:row>
      <xdr:rowOff>88605</xdr:rowOff>
    </xdr:from>
    <xdr:to>
      <xdr:col>18</xdr:col>
      <xdr:colOff>306161</xdr:colOff>
      <xdr:row>63</xdr:row>
      <xdr:rowOff>34018</xdr:rowOff>
    </xdr:to>
    <xdr:sp macro="" textlink="">
      <xdr:nvSpPr>
        <xdr:cNvPr id="9" name="TextBox 8">
          <a:extLst>
            <a:ext uri="{FF2B5EF4-FFF2-40B4-BE49-F238E27FC236}">
              <a16:creationId xmlns:a16="http://schemas.microsoft.com/office/drawing/2014/main" id="{AD8361C5-E09E-4ED9-B99F-3ED92DDFE9C1}"/>
            </a:ext>
          </a:extLst>
        </xdr:cNvPr>
        <xdr:cNvSpPr txBox="1"/>
      </xdr:nvSpPr>
      <xdr:spPr>
        <a:xfrm>
          <a:off x="17054814" y="8388962"/>
          <a:ext cx="1689026" cy="38121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With</a:t>
          </a:r>
          <a:r>
            <a:rPr lang="en-US" sz="1100" baseline="0"/>
            <a:t> d=1.03 this is still positive autocorrelation since it between 0 and DL 1.593</a:t>
          </a:r>
        </a:p>
        <a:p>
          <a:endParaRPr lang="en-US" sz="1100" baseline="0"/>
        </a:p>
        <a:p>
          <a:r>
            <a:rPr lang="en-US" sz="1100" baseline="0"/>
            <a:t>With k independent variables (14). There is no evidence of negative autocorrelation since 1.03 &lt;3.754</a:t>
          </a:r>
        </a:p>
        <a:p>
          <a:endParaRPr lang="en-US" sz="1100" baseline="0"/>
        </a:p>
        <a:p>
          <a:endParaRPr lang="en-US" sz="1100" baseline="0"/>
        </a:p>
        <a:p>
          <a:r>
            <a:rPr lang="en-US"/>
            <a:t>When checking significance using </a:t>
          </a:r>
          <a:r>
            <a:rPr lang="en-US" b="1"/>
            <a:t>tables of dL and dU</a:t>
          </a:r>
          <a:r>
            <a:rPr lang="en-US"/>
            <a:t>, you need </a:t>
          </a:r>
          <a:r>
            <a:rPr lang="en-US" b="1"/>
            <a:t>k</a:t>
          </a:r>
          <a:r>
            <a:rPr lang="en-US"/>
            <a:t>, the number of independent variables </a:t>
          </a:r>
          <a:r>
            <a:rPr lang="en-US" b="1"/>
            <a:t>excluding the intercept</a:t>
          </a:r>
          <a:r>
            <a:rPr lang="en-US"/>
            <a:t>. So </a:t>
          </a:r>
          <a:r>
            <a:rPr lang="en-US" baseline="0"/>
            <a:t>that k=10. Al</a:t>
          </a:r>
          <a:r>
            <a:rPr lang="en-US"/>
            <a:t>so </a:t>
          </a:r>
          <a:r>
            <a:rPr lang="en-US" b="1"/>
            <a:t>round n up</a:t>
          </a:r>
          <a:r>
            <a:rPr lang="en-US"/>
            <a:t> to the next table value</a:t>
          </a:r>
          <a:r>
            <a:rPr lang="en-US" baseline="0"/>
            <a:t> (150).</a:t>
          </a:r>
          <a:endParaRPr lang="en-US" sz="1100"/>
        </a:p>
      </xdr:txBody>
    </xdr:sp>
    <xdr:clientData/>
  </xdr:twoCellAnchor>
  <xdr:twoCellAnchor editAs="oneCell">
    <xdr:from>
      <xdr:col>20</xdr:col>
      <xdr:colOff>453475</xdr:colOff>
      <xdr:row>56</xdr:row>
      <xdr:rowOff>169118</xdr:rowOff>
    </xdr:from>
    <xdr:to>
      <xdr:col>28</xdr:col>
      <xdr:colOff>2545</xdr:colOff>
      <xdr:row>57</xdr:row>
      <xdr:rowOff>32871</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10" name="Ink 9">
              <a:extLst>
                <a:ext uri="{FF2B5EF4-FFF2-40B4-BE49-F238E27FC236}">
                  <a16:creationId xmlns:a16="http://schemas.microsoft.com/office/drawing/2014/main" id="{1E97CB4B-A264-4673-9CE9-1E002DBF20F2}"/>
                </a:ext>
              </a:extLst>
            </xdr14:cNvPr>
            <xdr14:cNvContentPartPr/>
          </xdr14:nvContentPartPr>
          <xdr14:nvPr macro=""/>
          <xdr14:xfrm>
            <a:off x="20115796" y="10975457"/>
            <a:ext cx="4444920" cy="56520"/>
          </xdr14:xfrm>
        </xdr:contentPart>
      </mc:Choice>
      <mc:Fallback xmlns="">
        <xdr:pic>
          <xdr:nvPicPr>
            <xdr:cNvPr id="10" name="Ink 9">
              <a:extLst>
                <a:ext uri="{FF2B5EF4-FFF2-40B4-BE49-F238E27FC236}">
                  <a16:creationId xmlns:a16="http://schemas.microsoft.com/office/drawing/2014/main" id="{1DABDDC9-513F-4A0A-B0F5-D6CFF6732687}"/>
                </a:ext>
              </a:extLst>
            </xdr:cNvPr>
            <xdr:cNvPicPr/>
          </xdr:nvPicPr>
          <xdr:blipFill>
            <a:blip xmlns:r="http://schemas.openxmlformats.org/officeDocument/2006/relationships" r:embed="rId9"/>
            <a:stretch>
              <a:fillRect/>
            </a:stretch>
          </xdr:blipFill>
          <xdr:spPr>
            <a:xfrm>
              <a:off x="20080156" y="10903817"/>
              <a:ext cx="4516560" cy="200160"/>
            </a:xfrm>
            <a:prstGeom prst="rect">
              <a:avLst/>
            </a:prstGeom>
          </xdr:spPr>
        </xdr:pic>
      </mc:Fallback>
    </mc:AlternateContent>
    <xdr:clientData/>
  </xdr:twoCellAnchor>
  <xdr:twoCellAnchor editAs="oneCell">
    <xdr:from>
      <xdr:col>20</xdr:col>
      <xdr:colOff>158635</xdr:colOff>
      <xdr:row>57</xdr:row>
      <xdr:rowOff>169310</xdr:rowOff>
    </xdr:from>
    <xdr:to>
      <xdr:col>24</xdr:col>
      <xdr:colOff>374069</xdr:colOff>
      <xdr:row>58</xdr:row>
      <xdr:rowOff>662</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11" name="Ink 10">
              <a:extLst>
                <a:ext uri="{FF2B5EF4-FFF2-40B4-BE49-F238E27FC236}">
                  <a16:creationId xmlns:a16="http://schemas.microsoft.com/office/drawing/2014/main" id="{34DA3DE1-762C-4FB6-83E0-CC0DE84D1E3C}"/>
                </a:ext>
              </a:extLst>
            </xdr14:cNvPr>
            <xdr14:cNvContentPartPr/>
          </xdr14:nvContentPartPr>
          <xdr14:nvPr macro=""/>
          <xdr14:xfrm>
            <a:off x="19820956" y="11168417"/>
            <a:ext cx="2664720" cy="24120"/>
          </xdr14:xfrm>
        </xdr:contentPart>
      </mc:Choice>
      <mc:Fallback xmlns="">
        <xdr:pic>
          <xdr:nvPicPr>
            <xdr:cNvPr id="11" name="Ink 10">
              <a:extLst>
                <a:ext uri="{FF2B5EF4-FFF2-40B4-BE49-F238E27FC236}">
                  <a16:creationId xmlns:a16="http://schemas.microsoft.com/office/drawing/2014/main" id="{E6594092-62C2-4284-BFA8-AEABBB5356BC}"/>
                </a:ext>
              </a:extLst>
            </xdr:cNvPr>
            <xdr:cNvPicPr/>
          </xdr:nvPicPr>
          <xdr:blipFill>
            <a:blip xmlns:r="http://schemas.openxmlformats.org/officeDocument/2006/relationships" r:embed="rId11"/>
            <a:stretch>
              <a:fillRect/>
            </a:stretch>
          </xdr:blipFill>
          <xdr:spPr>
            <a:xfrm>
              <a:off x="19785316" y="11096777"/>
              <a:ext cx="2736360" cy="167760"/>
            </a:xfrm>
            <a:prstGeom prst="rect">
              <a:avLst/>
            </a:prstGeom>
          </xdr:spPr>
        </xdr:pic>
      </mc:Fallback>
    </mc:AlternateContent>
    <xdr:clientData/>
  </xdr:twoCellAnchor>
  <xdr:twoCellAnchor editAs="oneCell">
    <xdr:from>
      <xdr:col>13</xdr:col>
      <xdr:colOff>249414</xdr:colOff>
      <xdr:row>15</xdr:row>
      <xdr:rowOff>147209</xdr:rowOff>
    </xdr:from>
    <xdr:to>
      <xdr:col>13</xdr:col>
      <xdr:colOff>543174</xdr:colOff>
      <xdr:row>15</xdr:row>
      <xdr:rowOff>147569</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2" name="Ink 11">
              <a:extLst>
                <a:ext uri="{FF2B5EF4-FFF2-40B4-BE49-F238E27FC236}">
                  <a16:creationId xmlns:a16="http://schemas.microsoft.com/office/drawing/2014/main" id="{B2C2A444-0307-4E43-B4C1-78F947F265E5}"/>
                </a:ext>
              </a:extLst>
            </xdr14:cNvPr>
            <xdr14:cNvContentPartPr/>
          </xdr14:nvContentPartPr>
          <xdr14:nvPr macro=""/>
          <xdr14:xfrm>
            <a:off x="15625485" y="3050066"/>
            <a:ext cx="293760" cy="360"/>
          </xdr14:xfrm>
        </xdr:contentPart>
      </mc:Choice>
      <mc:Fallback xmlns="">
        <xdr:pic>
          <xdr:nvPicPr>
            <xdr:cNvPr id="12" name="Ink 11">
              <a:extLst>
                <a:ext uri="{FF2B5EF4-FFF2-40B4-BE49-F238E27FC236}">
                  <a16:creationId xmlns:a16="http://schemas.microsoft.com/office/drawing/2014/main" id="{45FA11ED-590B-4FA3-B252-106CD3A48352}"/>
                </a:ext>
              </a:extLst>
            </xdr:cNvPr>
            <xdr:cNvPicPr/>
          </xdr:nvPicPr>
          <xdr:blipFill>
            <a:blip xmlns:r="http://schemas.openxmlformats.org/officeDocument/2006/relationships" r:embed="rId13"/>
            <a:stretch>
              <a:fillRect/>
            </a:stretch>
          </xdr:blipFill>
          <xdr:spPr>
            <a:xfrm>
              <a:off x="15589485" y="2978426"/>
              <a:ext cx="365400" cy="144000"/>
            </a:xfrm>
            <a:prstGeom prst="rect">
              <a:avLst/>
            </a:prstGeom>
          </xdr:spPr>
        </xdr:pic>
      </mc:Fallback>
    </mc:AlternateContent>
    <xdr:clientData/>
  </xdr:twoCellAnchor>
  <xdr:twoCellAnchor editAs="oneCell">
    <xdr:from>
      <xdr:col>13</xdr:col>
      <xdr:colOff>283612</xdr:colOff>
      <xdr:row>17</xdr:row>
      <xdr:rowOff>90356</xdr:rowOff>
    </xdr:from>
    <xdr:to>
      <xdr:col>14</xdr:col>
      <xdr:colOff>5730</xdr:colOff>
      <xdr:row>17</xdr:row>
      <xdr:rowOff>125996</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3" name="Ink 12">
              <a:extLst>
                <a:ext uri="{FF2B5EF4-FFF2-40B4-BE49-F238E27FC236}">
                  <a16:creationId xmlns:a16="http://schemas.microsoft.com/office/drawing/2014/main" id="{3F620684-3DFE-4E3C-9C90-609DF9824357}"/>
                </a:ext>
              </a:extLst>
            </xdr14:cNvPr>
            <xdr14:cNvContentPartPr/>
          </xdr14:nvContentPartPr>
          <xdr14:nvPr macro=""/>
          <xdr14:xfrm>
            <a:off x="15659683" y="3378749"/>
            <a:ext cx="334440" cy="35640"/>
          </xdr14:xfrm>
        </xdr:contentPart>
      </mc:Choice>
      <mc:Fallback xmlns="">
        <xdr:pic>
          <xdr:nvPicPr>
            <xdr:cNvPr id="13" name="Ink 12">
              <a:extLst>
                <a:ext uri="{FF2B5EF4-FFF2-40B4-BE49-F238E27FC236}">
                  <a16:creationId xmlns:a16="http://schemas.microsoft.com/office/drawing/2014/main" id="{616CCF65-F363-454C-BD7C-28800B4980E1}"/>
                </a:ext>
              </a:extLst>
            </xdr:cNvPr>
            <xdr:cNvPicPr/>
          </xdr:nvPicPr>
          <xdr:blipFill>
            <a:blip xmlns:r="http://schemas.openxmlformats.org/officeDocument/2006/relationships" r:embed="rId15"/>
            <a:stretch>
              <a:fillRect/>
            </a:stretch>
          </xdr:blipFill>
          <xdr:spPr>
            <a:xfrm>
              <a:off x="15623683" y="3307109"/>
              <a:ext cx="406080" cy="179280"/>
            </a:xfrm>
            <a:prstGeom prst="rect">
              <a:avLst/>
            </a:prstGeom>
          </xdr:spPr>
        </xdr:pic>
      </mc:Fallback>
    </mc:AlternateContent>
    <xdr:clientData/>
  </xdr:twoCellAnchor>
  <xdr:twoCellAnchor editAs="oneCell">
    <xdr:from>
      <xdr:col>16</xdr:col>
      <xdr:colOff>453308</xdr:colOff>
      <xdr:row>59</xdr:row>
      <xdr:rowOff>192639</xdr:rowOff>
    </xdr:from>
    <xdr:to>
      <xdr:col>16</xdr:col>
      <xdr:colOff>600188</xdr:colOff>
      <xdr:row>60</xdr:row>
      <xdr:rowOff>7071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15" name="Ink 14">
              <a:extLst>
                <a:ext uri="{FF2B5EF4-FFF2-40B4-BE49-F238E27FC236}">
                  <a16:creationId xmlns:a16="http://schemas.microsoft.com/office/drawing/2014/main" id="{44F8F6A0-3BEF-4919-B603-E5B9CB863F89}"/>
                </a:ext>
              </a:extLst>
            </xdr14:cNvPr>
            <xdr14:cNvContentPartPr/>
          </xdr14:nvContentPartPr>
          <xdr14:nvPr macro=""/>
          <xdr14:xfrm>
            <a:off x="17666344" y="11588621"/>
            <a:ext cx="146880" cy="7200"/>
          </xdr14:xfrm>
        </xdr:contentPart>
      </mc:Choice>
      <mc:Fallback xmlns="">
        <xdr:pic>
          <xdr:nvPicPr>
            <xdr:cNvPr id="15" name="Ink 14">
              <a:extLst>
                <a:ext uri="{FF2B5EF4-FFF2-40B4-BE49-F238E27FC236}">
                  <a16:creationId xmlns:a16="http://schemas.microsoft.com/office/drawing/2014/main" id="{8565E56F-1EC0-491A-B23F-8043767F1688}"/>
                </a:ext>
              </a:extLst>
            </xdr:cNvPr>
            <xdr:cNvPicPr/>
          </xdr:nvPicPr>
          <xdr:blipFill>
            <a:blip xmlns:r="http://schemas.openxmlformats.org/officeDocument/2006/relationships" r:embed="rId17"/>
            <a:stretch>
              <a:fillRect/>
            </a:stretch>
          </xdr:blipFill>
          <xdr:spPr>
            <a:xfrm>
              <a:off x="18582845" y="12027249"/>
              <a:ext cx="218520" cy="150840"/>
            </a:xfrm>
            <a:prstGeom prst="rect">
              <a:avLst/>
            </a:prstGeom>
          </xdr:spPr>
        </xdr:pic>
      </mc:Fallback>
    </mc:AlternateContent>
    <xdr:clientData/>
  </xdr:twoCellAnchor>
  <xdr:twoCellAnchor editAs="oneCell">
    <xdr:from>
      <xdr:col>19</xdr:col>
      <xdr:colOff>430894</xdr:colOff>
      <xdr:row>75</xdr:row>
      <xdr:rowOff>56695</xdr:rowOff>
    </xdr:from>
    <xdr:to>
      <xdr:col>31</xdr:col>
      <xdr:colOff>589785</xdr:colOff>
      <xdr:row>98</xdr:row>
      <xdr:rowOff>157567</xdr:rowOff>
    </xdr:to>
    <xdr:pic>
      <xdr:nvPicPr>
        <xdr:cNvPr id="16" name="Picture 15">
          <a:extLst>
            <a:ext uri="{FF2B5EF4-FFF2-40B4-BE49-F238E27FC236}">
              <a16:creationId xmlns:a16="http://schemas.microsoft.com/office/drawing/2014/main" id="{EBAE37C1-4889-4C65-80E2-2104DD7A49E2}"/>
            </a:ext>
          </a:extLst>
        </xdr:cNvPr>
        <xdr:cNvPicPr>
          <a:picLocks noChangeAspect="1"/>
        </xdr:cNvPicPr>
      </xdr:nvPicPr>
      <xdr:blipFill>
        <a:blip xmlns:r="http://schemas.openxmlformats.org/officeDocument/2006/relationships" r:embed="rId18"/>
        <a:stretch>
          <a:fillRect/>
        </a:stretch>
      </xdr:blipFill>
      <xdr:spPr>
        <a:xfrm>
          <a:off x="19442794" y="14363245"/>
          <a:ext cx="7474091" cy="4482372"/>
        </a:xfrm>
        <a:prstGeom prst="rect">
          <a:avLst/>
        </a:prstGeom>
      </xdr:spPr>
    </xdr:pic>
    <xdr:clientData/>
  </xdr:twoCellAnchor>
  <xdr:twoCellAnchor editAs="oneCell">
    <xdr:from>
      <xdr:col>31</xdr:col>
      <xdr:colOff>238127</xdr:colOff>
      <xdr:row>75</xdr:row>
      <xdr:rowOff>158749</xdr:rowOff>
    </xdr:from>
    <xdr:to>
      <xdr:col>31</xdr:col>
      <xdr:colOff>407327</xdr:colOff>
      <xdr:row>75</xdr:row>
      <xdr:rowOff>159109</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7" name="Ink 16">
              <a:extLst>
                <a:ext uri="{FF2B5EF4-FFF2-40B4-BE49-F238E27FC236}">
                  <a16:creationId xmlns:a16="http://schemas.microsoft.com/office/drawing/2014/main" id="{19BF0B2F-5954-4443-BE72-FFD11E0D5F8F}"/>
                </a:ext>
              </a:extLst>
            </xdr14:cNvPr>
            <xdr14:cNvContentPartPr/>
          </xdr14:nvContentPartPr>
          <xdr14:nvPr macro=""/>
          <xdr14:xfrm>
            <a:off x="26635984" y="14639017"/>
            <a:ext cx="169200" cy="360"/>
          </xdr14:xfrm>
        </xdr:contentPart>
      </mc:Choice>
      <mc:Fallback xmlns="">
        <xdr:pic>
          <xdr:nvPicPr>
            <xdr:cNvPr id="17" name="Ink 16">
              <a:extLst>
                <a:ext uri="{FF2B5EF4-FFF2-40B4-BE49-F238E27FC236}">
                  <a16:creationId xmlns:a16="http://schemas.microsoft.com/office/drawing/2014/main" id="{8E02826B-75AA-46C0-A3EB-7321987F9D5F}"/>
                </a:ext>
              </a:extLst>
            </xdr:cNvPr>
            <xdr:cNvPicPr/>
          </xdr:nvPicPr>
          <xdr:blipFill>
            <a:blip xmlns:r="http://schemas.openxmlformats.org/officeDocument/2006/relationships" r:embed="rId20"/>
            <a:stretch>
              <a:fillRect/>
            </a:stretch>
          </xdr:blipFill>
          <xdr:spPr>
            <a:xfrm>
              <a:off x="22801681" y="14612735"/>
              <a:ext cx="240840" cy="144000"/>
            </a:xfrm>
            <a:prstGeom prst="rect">
              <a:avLst/>
            </a:prstGeom>
          </xdr:spPr>
        </xdr:pic>
      </mc:Fallback>
    </mc:AlternateContent>
    <xdr:clientData/>
  </xdr:twoCellAnchor>
  <xdr:twoCellAnchor editAs="oneCell">
    <xdr:from>
      <xdr:col>31</xdr:col>
      <xdr:colOff>1</xdr:colOff>
      <xdr:row>97</xdr:row>
      <xdr:rowOff>11341</xdr:rowOff>
    </xdr:from>
    <xdr:to>
      <xdr:col>31</xdr:col>
      <xdr:colOff>611641</xdr:colOff>
      <xdr:row>97</xdr:row>
      <xdr:rowOff>35461</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8" name="Ink 17">
              <a:extLst>
                <a:ext uri="{FF2B5EF4-FFF2-40B4-BE49-F238E27FC236}">
                  <a16:creationId xmlns:a16="http://schemas.microsoft.com/office/drawing/2014/main" id="{547D2153-F440-4C84-9846-2978D92E09F5}"/>
                </a:ext>
              </a:extLst>
            </xdr14:cNvPr>
            <xdr14:cNvContentPartPr/>
          </xdr14:nvContentPartPr>
          <xdr14:nvPr macro=""/>
          <xdr14:xfrm>
            <a:off x="26397858" y="18732502"/>
            <a:ext cx="611640" cy="24120"/>
          </xdr14:xfrm>
        </xdr:contentPart>
      </mc:Choice>
      <mc:Fallback xmlns="">
        <xdr:pic>
          <xdr:nvPicPr>
            <xdr:cNvPr id="18" name="Ink 17">
              <a:extLst>
                <a:ext uri="{FF2B5EF4-FFF2-40B4-BE49-F238E27FC236}">
                  <a16:creationId xmlns:a16="http://schemas.microsoft.com/office/drawing/2014/main" id="{9861915E-757F-4FFD-887D-A8B76DF3E365}"/>
                </a:ext>
              </a:extLst>
            </xdr:cNvPr>
            <xdr:cNvPicPr/>
          </xdr:nvPicPr>
          <xdr:blipFill>
            <a:blip xmlns:r="http://schemas.openxmlformats.org/officeDocument/2006/relationships" r:embed="rId22"/>
            <a:stretch>
              <a:fillRect/>
            </a:stretch>
          </xdr:blipFill>
          <xdr:spPr>
            <a:xfrm>
              <a:off x="22676949" y="19817466"/>
              <a:ext cx="683280" cy="167760"/>
            </a:xfrm>
            <a:prstGeom prst="rect">
              <a:avLst/>
            </a:prstGeom>
          </xdr:spPr>
        </xdr:pic>
      </mc:Fallback>
    </mc:AlternateContent>
    <xdr:clientData/>
  </xdr:twoCellAnchor>
</xdr:wsDr>
</file>

<file path=xl/drawings/drawing26.xml><?xml version="1.0" encoding="utf-8"?>
<xdr:wsDr xmlns:xdr="http://schemas.openxmlformats.org/drawingml/2006/spreadsheetDrawing" xmlns:a="http://schemas.openxmlformats.org/drawingml/2006/main">
  <xdr:twoCellAnchor>
    <xdr:from>
      <xdr:col>15</xdr:col>
      <xdr:colOff>0</xdr:colOff>
      <xdr:row>30</xdr:row>
      <xdr:rowOff>47625</xdr:rowOff>
    </xdr:from>
    <xdr:to>
      <xdr:col>21</xdr:col>
      <xdr:colOff>0</xdr:colOff>
      <xdr:row>40</xdr:row>
      <xdr:rowOff>47625</xdr:rowOff>
    </xdr:to>
    <xdr:graphicFrame macro="">
      <xdr:nvGraphicFramePr>
        <xdr:cNvPr id="4" name="Chart 3">
          <a:extLst>
            <a:ext uri="{FF2B5EF4-FFF2-40B4-BE49-F238E27FC236}">
              <a16:creationId xmlns:a16="http://schemas.microsoft.com/office/drawing/2014/main" id="{4D86612E-AED7-3022-554B-8DED86108E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257175</xdr:colOff>
      <xdr:row>10</xdr:row>
      <xdr:rowOff>114299</xdr:rowOff>
    </xdr:from>
    <xdr:to>
      <xdr:col>16</xdr:col>
      <xdr:colOff>238125</xdr:colOff>
      <xdr:row>25</xdr:row>
      <xdr:rowOff>180975</xdr:rowOff>
    </xdr:to>
    <xdr:sp macro="" textlink="">
      <xdr:nvSpPr>
        <xdr:cNvPr id="5" name="TextBox 4">
          <a:extLst>
            <a:ext uri="{FF2B5EF4-FFF2-40B4-BE49-F238E27FC236}">
              <a16:creationId xmlns:a16="http://schemas.microsoft.com/office/drawing/2014/main" id="{08FE390D-E527-B772-8BEB-36EA7B508B57}"/>
            </a:ext>
          </a:extLst>
        </xdr:cNvPr>
        <xdr:cNvSpPr txBox="1"/>
      </xdr:nvSpPr>
      <xdr:spPr>
        <a:xfrm>
          <a:off x="9429750" y="2028824"/>
          <a:ext cx="3638550" cy="29622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Coefficient p=0.484593</a:t>
          </a:r>
          <a:r>
            <a:rPr lang="en-US" sz="1100" baseline="0"/>
            <a:t> is the strength of autocorrelation.</a:t>
          </a:r>
          <a:endParaRPr lang="en-US" sz="1100"/>
        </a:p>
        <a:p>
          <a:endParaRPr lang="en-US" sz="1100"/>
        </a:p>
        <a:p>
          <a:r>
            <a:rPr lang="en-US" sz="1100"/>
            <a:t>The p-value</a:t>
          </a:r>
          <a:r>
            <a:rPr lang="en-US" sz="1100" baseline="0"/>
            <a:t> tells you if autocorrelation is statistically significant (0.003315) &lt;0.05 So it is. </a:t>
          </a:r>
        </a:p>
        <a:p>
          <a:endParaRPr lang="en-US" sz="1100" baseline="0"/>
        </a:p>
        <a:p>
          <a:r>
            <a:rPr lang="en-US" sz="1100" baseline="0"/>
            <a:t>I can just adjust the y, index, index squared, dummies columns with for example </a:t>
          </a:r>
          <a:r>
            <a:rPr lang="en-US"/>
            <a:t>Indext​=t−</a:t>
          </a:r>
          <a:r>
            <a:rPr lang="el-GR"/>
            <a:t>ρ(</a:t>
          </a:r>
          <a:r>
            <a:rPr lang="en-US"/>
            <a:t>t−1) </a:t>
          </a:r>
        </a:p>
        <a:p>
          <a:endParaRPr lang="en-US" sz="1100"/>
        </a:p>
        <a:p>
          <a:r>
            <a:rPr lang="en-US" sz="1100"/>
            <a:t>and</a:t>
          </a:r>
        </a:p>
        <a:p>
          <a:endParaRPr lang="en-US" sz="1100"/>
        </a:p>
        <a:p>
          <a:r>
            <a:rPr lang="en-US"/>
            <a:t>(Index</a:t>
          </a:r>
          <a:r>
            <a:rPr lang="en-US" baseline="0"/>
            <a:t> squared</a:t>
          </a:r>
          <a:r>
            <a:rPr lang="en-US"/>
            <a:t>)t​=(Index</a:t>
          </a:r>
          <a:r>
            <a:rPr lang="en-US" baseline="0"/>
            <a:t> squared </a:t>
          </a:r>
          <a:r>
            <a:rPr lang="en-US"/>
            <a:t>)t​−</a:t>
          </a:r>
          <a:r>
            <a:rPr lang="el-GR"/>
            <a:t>ρ(</a:t>
          </a:r>
          <a:r>
            <a:rPr lang="en-US"/>
            <a:t>Index</a:t>
          </a:r>
          <a:r>
            <a:rPr lang="en-US" baseline="0"/>
            <a:t> squared</a:t>
          </a:r>
          <a:r>
            <a:rPr lang="en-US"/>
            <a:t>)t−1​</a:t>
          </a:r>
        </a:p>
        <a:p>
          <a:r>
            <a:rPr lang="en-US" sz="1100"/>
            <a:t>and just leave off the other</a:t>
          </a:r>
          <a:r>
            <a:rPr lang="en-US" sz="1100" baseline="0"/>
            <a:t> lag columns to fix the positive autocorrelation.</a:t>
          </a:r>
          <a:endParaRPr lang="en-US" sz="1100"/>
        </a:p>
      </xdr:txBody>
    </xdr:sp>
    <xdr:clientData/>
  </xdr:twoCellAnchor>
  <xdr:twoCellAnchor editAs="oneCell">
    <xdr:from>
      <xdr:col>5</xdr:col>
      <xdr:colOff>561975</xdr:colOff>
      <xdr:row>0</xdr:row>
      <xdr:rowOff>0</xdr:rowOff>
    </xdr:from>
    <xdr:to>
      <xdr:col>9</xdr:col>
      <xdr:colOff>248195</xdr:colOff>
      <xdr:row>15</xdr:row>
      <xdr:rowOff>76200</xdr:rowOff>
    </xdr:to>
    <xdr:pic>
      <xdr:nvPicPr>
        <xdr:cNvPr id="6" name="Picture 5">
          <a:extLst>
            <a:ext uri="{FF2B5EF4-FFF2-40B4-BE49-F238E27FC236}">
              <a16:creationId xmlns:a16="http://schemas.microsoft.com/office/drawing/2014/main" id="{D93CA04B-A45A-130B-7421-43763BB39BAC}"/>
            </a:ext>
          </a:extLst>
        </xdr:cNvPr>
        <xdr:cNvPicPr>
          <a:picLocks noChangeAspect="1"/>
        </xdr:cNvPicPr>
      </xdr:nvPicPr>
      <xdr:blipFill>
        <a:blip xmlns:r="http://schemas.openxmlformats.org/officeDocument/2006/relationships" r:embed="rId2"/>
        <a:stretch>
          <a:fillRect/>
        </a:stretch>
      </xdr:blipFill>
      <xdr:spPr>
        <a:xfrm>
          <a:off x="4905375" y="0"/>
          <a:ext cx="3905795" cy="296227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19</xdr:col>
      <xdr:colOff>314325</xdr:colOff>
      <xdr:row>1</xdr:row>
      <xdr:rowOff>114300</xdr:rowOff>
    </xdr:from>
    <xdr:to>
      <xdr:col>24</xdr:col>
      <xdr:colOff>86360</xdr:colOff>
      <xdr:row>10</xdr:row>
      <xdr:rowOff>162171</xdr:rowOff>
    </xdr:to>
    <xdr:pic>
      <xdr:nvPicPr>
        <xdr:cNvPr id="2" name="Picture 1">
          <a:extLst>
            <a:ext uri="{FF2B5EF4-FFF2-40B4-BE49-F238E27FC236}">
              <a16:creationId xmlns:a16="http://schemas.microsoft.com/office/drawing/2014/main" id="{C19EF5E8-53A7-1136-8372-6E46B0DB9641}"/>
            </a:ext>
          </a:extLst>
        </xdr:cNvPr>
        <xdr:cNvPicPr>
          <a:picLocks noChangeAspect="1"/>
        </xdr:cNvPicPr>
      </xdr:nvPicPr>
      <xdr:blipFill>
        <a:blip xmlns:r="http://schemas.openxmlformats.org/officeDocument/2006/relationships" r:embed="rId1"/>
        <a:stretch>
          <a:fillRect/>
        </a:stretch>
      </xdr:blipFill>
      <xdr:spPr>
        <a:xfrm>
          <a:off x="14487525" y="304800"/>
          <a:ext cx="4553585" cy="1762371"/>
        </a:xfrm>
        <a:prstGeom prst="rect">
          <a:avLst/>
        </a:prstGeom>
      </xdr:spPr>
    </xdr:pic>
    <xdr:clientData/>
  </xdr:twoCellAnchor>
  <xdr:twoCellAnchor>
    <xdr:from>
      <xdr:col>20</xdr:col>
      <xdr:colOff>428624</xdr:colOff>
      <xdr:row>10</xdr:row>
      <xdr:rowOff>57149</xdr:rowOff>
    </xdr:from>
    <xdr:to>
      <xdr:col>24</xdr:col>
      <xdr:colOff>514349</xdr:colOff>
      <xdr:row>14</xdr:row>
      <xdr:rowOff>66674</xdr:rowOff>
    </xdr:to>
    <xdr:sp macro="" textlink="">
      <xdr:nvSpPr>
        <xdr:cNvPr id="3" name="TextBox 2">
          <a:extLst>
            <a:ext uri="{FF2B5EF4-FFF2-40B4-BE49-F238E27FC236}">
              <a16:creationId xmlns:a16="http://schemas.microsoft.com/office/drawing/2014/main" id="{87463726-5A2A-765E-3176-9B3150B5E9FE}"/>
            </a:ext>
          </a:extLst>
        </xdr:cNvPr>
        <xdr:cNvSpPr txBox="1"/>
      </xdr:nvSpPr>
      <xdr:spPr>
        <a:xfrm>
          <a:off x="15211424" y="1962149"/>
          <a:ext cx="2524125" cy="771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Also do the same with the y</a:t>
          </a:r>
          <a:r>
            <a:rPr lang="en-US" sz="1100" baseline="0"/>
            <a:t> dependent variable. Run a regression and see if that fixes autocorrelation.</a:t>
          </a:r>
          <a:endParaRPr lang="en-US" sz="1100"/>
        </a:p>
      </xdr:txBody>
    </xdr:sp>
    <xdr:clientData/>
  </xdr:twoCellAnchor>
  <xdr:twoCellAnchor>
    <xdr:from>
      <xdr:col>30</xdr:col>
      <xdr:colOff>390525</xdr:colOff>
      <xdr:row>35</xdr:row>
      <xdr:rowOff>171450</xdr:rowOff>
    </xdr:from>
    <xdr:to>
      <xdr:col>36</xdr:col>
      <xdr:colOff>390525</xdr:colOff>
      <xdr:row>45</xdr:row>
      <xdr:rowOff>180975</xdr:rowOff>
    </xdr:to>
    <xdr:graphicFrame macro="">
      <xdr:nvGraphicFramePr>
        <xdr:cNvPr id="4" name="Chart 3">
          <a:extLst>
            <a:ext uri="{FF2B5EF4-FFF2-40B4-BE49-F238E27FC236}">
              <a16:creationId xmlns:a16="http://schemas.microsoft.com/office/drawing/2014/main" id="{0A729591-38E1-9A36-178A-07E9A7D8EC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27</xdr:col>
      <xdr:colOff>457200</xdr:colOff>
      <xdr:row>2</xdr:row>
      <xdr:rowOff>47625</xdr:rowOff>
    </xdr:from>
    <xdr:to>
      <xdr:col>35</xdr:col>
      <xdr:colOff>400723</xdr:colOff>
      <xdr:row>26</xdr:row>
      <xdr:rowOff>124478</xdr:rowOff>
    </xdr:to>
    <xdr:pic>
      <xdr:nvPicPr>
        <xdr:cNvPr id="5" name="Picture 4">
          <a:extLst>
            <a:ext uri="{FF2B5EF4-FFF2-40B4-BE49-F238E27FC236}">
              <a16:creationId xmlns:a16="http://schemas.microsoft.com/office/drawing/2014/main" id="{60A73EC5-A313-1557-F13B-001CE5698258}"/>
            </a:ext>
          </a:extLst>
        </xdr:cNvPr>
        <xdr:cNvPicPr>
          <a:picLocks noChangeAspect="1"/>
        </xdr:cNvPicPr>
      </xdr:nvPicPr>
      <xdr:blipFill>
        <a:blip xmlns:r="http://schemas.openxmlformats.org/officeDocument/2006/relationships" r:embed="rId3"/>
        <a:stretch>
          <a:fillRect/>
        </a:stretch>
      </xdr:blipFill>
      <xdr:spPr>
        <a:xfrm>
          <a:off x="21240750" y="428625"/>
          <a:ext cx="4820323" cy="4677428"/>
        </a:xfrm>
        <a:prstGeom prst="rect">
          <a:avLst/>
        </a:prstGeom>
      </xdr:spPr>
    </xdr:pic>
    <xdr:clientData/>
  </xdr:twoCellAnchor>
  <xdr:twoCellAnchor>
    <xdr:from>
      <xdr:col>26</xdr:col>
      <xdr:colOff>552450</xdr:colOff>
      <xdr:row>46</xdr:row>
      <xdr:rowOff>9525</xdr:rowOff>
    </xdr:from>
    <xdr:to>
      <xdr:col>29</xdr:col>
      <xdr:colOff>190500</xdr:colOff>
      <xdr:row>54</xdr:row>
      <xdr:rowOff>171450</xdr:rowOff>
    </xdr:to>
    <xdr:sp macro="" textlink="">
      <xdr:nvSpPr>
        <xdr:cNvPr id="6" name="TextBox 5">
          <a:extLst>
            <a:ext uri="{FF2B5EF4-FFF2-40B4-BE49-F238E27FC236}">
              <a16:creationId xmlns:a16="http://schemas.microsoft.com/office/drawing/2014/main" id="{9AE5AB74-1047-D0DE-5A5C-4E8BFF2A1B9B}"/>
            </a:ext>
          </a:extLst>
        </xdr:cNvPr>
        <xdr:cNvSpPr txBox="1"/>
      </xdr:nvSpPr>
      <xdr:spPr>
        <a:xfrm>
          <a:off x="20726400" y="8839200"/>
          <a:ext cx="1466850" cy="16859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So these are not the actual predictions</a:t>
          </a:r>
          <a:r>
            <a:rPr lang="en-US" sz="1100" baseline="0"/>
            <a:t> of </a:t>
          </a:r>
          <a:r>
            <a:rPr lang="en-US" sz="1100"/>
            <a:t> passengers amounts,</a:t>
          </a:r>
          <a:r>
            <a:rPr lang="en-US" sz="1100" baseline="0"/>
            <a:t> I still have to calculate it with the real independent values, using the </a:t>
          </a:r>
          <a:r>
            <a:rPr lang="en-US" sz="1100" baseline="0">
              <a:solidFill>
                <a:srgbClr val="00B050"/>
              </a:solidFill>
            </a:rPr>
            <a:t>Cochrane Coefficients. </a:t>
          </a:r>
          <a:endParaRPr lang="en-US" sz="1100">
            <a:solidFill>
              <a:srgbClr val="00B050"/>
            </a:solidFill>
          </a:endParaRPr>
        </a:p>
      </xdr:txBody>
    </xdr:sp>
    <xdr:clientData/>
  </xdr:twoCellAnchor>
</xdr:wsDr>
</file>

<file path=xl/drawings/drawing28.xml><?xml version="1.0" encoding="utf-8"?>
<xdr:wsDr xmlns:xdr="http://schemas.openxmlformats.org/drawingml/2006/spreadsheetDrawing" xmlns:a="http://schemas.openxmlformats.org/drawingml/2006/main">
  <xdr:twoCellAnchor editAs="oneCell">
    <xdr:from>
      <xdr:col>8</xdr:col>
      <xdr:colOff>148442</xdr:colOff>
      <xdr:row>1</xdr:row>
      <xdr:rowOff>0</xdr:rowOff>
    </xdr:from>
    <xdr:to>
      <xdr:col>14</xdr:col>
      <xdr:colOff>601702</xdr:colOff>
      <xdr:row>8</xdr:row>
      <xdr:rowOff>177717</xdr:rowOff>
    </xdr:to>
    <xdr:pic>
      <xdr:nvPicPr>
        <xdr:cNvPr id="2" name="Picture 1">
          <a:extLst>
            <a:ext uri="{FF2B5EF4-FFF2-40B4-BE49-F238E27FC236}">
              <a16:creationId xmlns:a16="http://schemas.microsoft.com/office/drawing/2014/main" id="{5AA5E2A9-203E-46E5-BB71-4EDB7B6B15B2}"/>
            </a:ext>
          </a:extLst>
        </xdr:cNvPr>
        <xdr:cNvPicPr>
          <a:picLocks noChangeAspect="1"/>
        </xdr:cNvPicPr>
      </xdr:nvPicPr>
      <xdr:blipFill>
        <a:blip xmlns:r="http://schemas.openxmlformats.org/officeDocument/2006/relationships" r:embed="rId1"/>
        <a:stretch>
          <a:fillRect/>
        </a:stretch>
      </xdr:blipFill>
      <xdr:spPr>
        <a:xfrm>
          <a:off x="10892642" y="190500"/>
          <a:ext cx="5672960" cy="1511217"/>
        </a:xfrm>
        <a:prstGeom prst="rect">
          <a:avLst/>
        </a:prstGeom>
      </xdr:spPr>
    </xdr:pic>
    <xdr:clientData/>
  </xdr:twoCellAnchor>
  <xdr:twoCellAnchor editAs="oneCell">
    <xdr:from>
      <xdr:col>20</xdr:col>
      <xdr:colOff>160812</xdr:colOff>
      <xdr:row>22</xdr:row>
      <xdr:rowOff>12369</xdr:rowOff>
    </xdr:from>
    <xdr:to>
      <xdr:col>28</xdr:col>
      <xdr:colOff>494046</xdr:colOff>
      <xdr:row>50</xdr:row>
      <xdr:rowOff>65922</xdr:rowOff>
    </xdr:to>
    <xdr:pic>
      <xdr:nvPicPr>
        <xdr:cNvPr id="3" name="Picture 2">
          <a:extLst>
            <a:ext uri="{FF2B5EF4-FFF2-40B4-BE49-F238E27FC236}">
              <a16:creationId xmlns:a16="http://schemas.microsoft.com/office/drawing/2014/main" id="{B28CFD7D-1DF8-4EFA-B5FC-344AAECA864C}"/>
            </a:ext>
          </a:extLst>
        </xdr:cNvPr>
        <xdr:cNvPicPr>
          <a:picLocks noChangeAspect="1"/>
        </xdr:cNvPicPr>
      </xdr:nvPicPr>
      <xdr:blipFill>
        <a:blip xmlns:r="http://schemas.openxmlformats.org/officeDocument/2006/relationships" r:embed="rId2"/>
        <a:stretch>
          <a:fillRect/>
        </a:stretch>
      </xdr:blipFill>
      <xdr:spPr>
        <a:xfrm>
          <a:off x="19782312" y="4212894"/>
          <a:ext cx="5210033" cy="5385739"/>
        </a:xfrm>
        <a:prstGeom prst="rect">
          <a:avLst/>
        </a:prstGeom>
      </xdr:spPr>
    </xdr:pic>
    <xdr:clientData/>
  </xdr:twoCellAnchor>
  <xdr:twoCellAnchor editAs="oneCell">
    <xdr:from>
      <xdr:col>9</xdr:col>
      <xdr:colOff>9351</xdr:colOff>
      <xdr:row>43</xdr:row>
      <xdr:rowOff>101551</xdr:rowOff>
    </xdr:from>
    <xdr:to>
      <xdr:col>14</xdr:col>
      <xdr:colOff>90556</xdr:colOff>
      <xdr:row>52</xdr:row>
      <xdr:rowOff>32007</xdr:rowOff>
    </xdr:to>
    <xdr:pic>
      <xdr:nvPicPr>
        <xdr:cNvPr id="4" name="Picture 3">
          <a:extLst>
            <a:ext uri="{FF2B5EF4-FFF2-40B4-BE49-F238E27FC236}">
              <a16:creationId xmlns:a16="http://schemas.microsoft.com/office/drawing/2014/main" id="{7FF0FD42-CAA6-4C34-9674-EDE49470C425}"/>
            </a:ext>
          </a:extLst>
        </xdr:cNvPr>
        <xdr:cNvPicPr>
          <a:picLocks noChangeAspect="1"/>
        </xdr:cNvPicPr>
      </xdr:nvPicPr>
      <xdr:blipFill>
        <a:blip xmlns:r="http://schemas.openxmlformats.org/officeDocument/2006/relationships" r:embed="rId3"/>
        <a:stretch>
          <a:fillRect/>
        </a:stretch>
      </xdr:blipFill>
      <xdr:spPr>
        <a:xfrm>
          <a:off x="11363151" y="8302576"/>
          <a:ext cx="4691304" cy="1643142"/>
        </a:xfrm>
        <a:prstGeom prst="rect">
          <a:avLst/>
        </a:prstGeom>
      </xdr:spPr>
    </xdr:pic>
    <xdr:clientData/>
  </xdr:twoCellAnchor>
  <xdr:twoCellAnchor editAs="oneCell">
    <xdr:from>
      <xdr:col>8</xdr:col>
      <xdr:colOff>575499</xdr:colOff>
      <xdr:row>51</xdr:row>
      <xdr:rowOff>66453</xdr:rowOff>
    </xdr:from>
    <xdr:to>
      <xdr:col>14</xdr:col>
      <xdr:colOff>333561</xdr:colOff>
      <xdr:row>58</xdr:row>
      <xdr:rowOff>167959</xdr:rowOff>
    </xdr:to>
    <xdr:pic>
      <xdr:nvPicPr>
        <xdr:cNvPr id="5" name="Picture 4">
          <a:extLst>
            <a:ext uri="{FF2B5EF4-FFF2-40B4-BE49-F238E27FC236}">
              <a16:creationId xmlns:a16="http://schemas.microsoft.com/office/drawing/2014/main" id="{30BE110C-AEFE-4C0B-9B4F-F8207E05CAEF}"/>
            </a:ext>
          </a:extLst>
        </xdr:cNvPr>
        <xdr:cNvPicPr>
          <a:picLocks noChangeAspect="1"/>
        </xdr:cNvPicPr>
      </xdr:nvPicPr>
      <xdr:blipFill>
        <a:blip xmlns:r="http://schemas.openxmlformats.org/officeDocument/2006/relationships" r:embed="rId4"/>
        <a:stretch>
          <a:fillRect/>
        </a:stretch>
      </xdr:blipFill>
      <xdr:spPr>
        <a:xfrm>
          <a:off x="11319699" y="9801003"/>
          <a:ext cx="4977762" cy="1435006"/>
        </a:xfrm>
        <a:prstGeom prst="rect">
          <a:avLst/>
        </a:prstGeom>
      </xdr:spPr>
    </xdr:pic>
    <xdr:clientData/>
  </xdr:twoCellAnchor>
  <xdr:twoCellAnchor editAs="oneCell">
    <xdr:from>
      <xdr:col>20</xdr:col>
      <xdr:colOff>0</xdr:colOff>
      <xdr:row>5</xdr:row>
      <xdr:rowOff>0</xdr:rowOff>
    </xdr:from>
    <xdr:to>
      <xdr:col>28</xdr:col>
      <xdr:colOff>304655</xdr:colOff>
      <xdr:row>17</xdr:row>
      <xdr:rowOff>239166</xdr:rowOff>
    </xdr:to>
    <xdr:pic>
      <xdr:nvPicPr>
        <xdr:cNvPr id="6" name="Picture 5">
          <a:extLst>
            <a:ext uri="{FF2B5EF4-FFF2-40B4-BE49-F238E27FC236}">
              <a16:creationId xmlns:a16="http://schemas.microsoft.com/office/drawing/2014/main" id="{71E826D0-4D9A-48AC-B067-FC3276CE71A2}"/>
            </a:ext>
          </a:extLst>
        </xdr:cNvPr>
        <xdr:cNvPicPr>
          <a:picLocks noChangeAspect="1"/>
        </xdr:cNvPicPr>
      </xdr:nvPicPr>
      <xdr:blipFill>
        <a:blip xmlns:r="http://schemas.openxmlformats.org/officeDocument/2006/relationships" r:embed="rId5"/>
        <a:stretch>
          <a:fillRect/>
        </a:stretch>
      </xdr:blipFill>
      <xdr:spPr>
        <a:xfrm>
          <a:off x="19621500" y="952500"/>
          <a:ext cx="5181454" cy="2790958"/>
        </a:xfrm>
        <a:prstGeom prst="rect">
          <a:avLst/>
        </a:prstGeom>
      </xdr:spPr>
    </xdr:pic>
    <xdr:clientData/>
  </xdr:twoCellAnchor>
  <xdr:twoCellAnchor>
    <xdr:from>
      <xdr:col>9</xdr:col>
      <xdr:colOff>33398</xdr:colOff>
      <xdr:row>20</xdr:row>
      <xdr:rowOff>162296</xdr:rowOff>
    </xdr:from>
    <xdr:to>
      <xdr:col>17</xdr:col>
      <xdr:colOff>321624</xdr:colOff>
      <xdr:row>40</xdr:row>
      <xdr:rowOff>136071</xdr:rowOff>
    </xdr:to>
    <xdr:graphicFrame macro="">
      <xdr:nvGraphicFramePr>
        <xdr:cNvPr id="7" name="Chart 6">
          <a:extLst>
            <a:ext uri="{FF2B5EF4-FFF2-40B4-BE49-F238E27FC236}">
              <a16:creationId xmlns:a16="http://schemas.microsoft.com/office/drawing/2014/main" id="{BACA1D41-C241-45C9-87BD-8542F6830E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20</xdr:col>
      <xdr:colOff>0</xdr:colOff>
      <xdr:row>53</xdr:row>
      <xdr:rowOff>0</xdr:rowOff>
    </xdr:from>
    <xdr:to>
      <xdr:col>28</xdr:col>
      <xdr:colOff>190339</xdr:colOff>
      <xdr:row>73</xdr:row>
      <xdr:rowOff>13402</xdr:rowOff>
    </xdr:to>
    <xdr:pic>
      <xdr:nvPicPr>
        <xdr:cNvPr id="8" name="Picture 7">
          <a:extLst>
            <a:ext uri="{FF2B5EF4-FFF2-40B4-BE49-F238E27FC236}">
              <a16:creationId xmlns:a16="http://schemas.microsoft.com/office/drawing/2014/main" id="{72C9F228-BBDF-4007-8643-7374F2597992}"/>
            </a:ext>
          </a:extLst>
        </xdr:cNvPr>
        <xdr:cNvPicPr>
          <a:picLocks noChangeAspect="1"/>
        </xdr:cNvPicPr>
      </xdr:nvPicPr>
      <xdr:blipFill>
        <a:blip xmlns:r="http://schemas.openxmlformats.org/officeDocument/2006/relationships" r:embed="rId7"/>
        <a:stretch>
          <a:fillRect/>
        </a:stretch>
      </xdr:blipFill>
      <xdr:spPr>
        <a:xfrm>
          <a:off x="19621500" y="10115550"/>
          <a:ext cx="5067138" cy="3834741"/>
        </a:xfrm>
        <a:prstGeom prst="rect">
          <a:avLst/>
        </a:prstGeom>
      </xdr:spPr>
    </xdr:pic>
    <xdr:clientData/>
  </xdr:twoCellAnchor>
  <xdr:twoCellAnchor>
    <xdr:from>
      <xdr:col>15</xdr:col>
      <xdr:colOff>397403</xdr:colOff>
      <xdr:row>42</xdr:row>
      <xdr:rowOff>145302</xdr:rowOff>
    </xdr:from>
    <xdr:to>
      <xdr:col>19</xdr:col>
      <xdr:colOff>158750</xdr:colOff>
      <xdr:row>62</xdr:row>
      <xdr:rowOff>102053</xdr:rowOff>
    </xdr:to>
    <xdr:sp macro="" textlink="">
      <xdr:nvSpPr>
        <xdr:cNvPr id="9" name="TextBox 8">
          <a:extLst>
            <a:ext uri="{FF2B5EF4-FFF2-40B4-BE49-F238E27FC236}">
              <a16:creationId xmlns:a16="http://schemas.microsoft.com/office/drawing/2014/main" id="{4FF6B395-2A4F-46D5-832F-6C16A042DB0D}"/>
            </a:ext>
          </a:extLst>
        </xdr:cNvPr>
        <xdr:cNvSpPr txBox="1"/>
      </xdr:nvSpPr>
      <xdr:spPr>
        <a:xfrm>
          <a:off x="17292939" y="8615748"/>
          <a:ext cx="2210632" cy="38234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solidFill>
                <a:schemeClr val="dk1"/>
              </a:solidFill>
              <a:effectLst/>
              <a:latin typeface="+mn-lt"/>
              <a:ea typeface="+mn-ea"/>
              <a:cs typeface="+mn-cs"/>
            </a:rPr>
            <a:t>With k independent variables (5) and </a:t>
          </a:r>
          <a:endParaRPr lang="en-US" sz="1100"/>
        </a:p>
        <a:p>
          <a:r>
            <a:rPr lang="en-US" sz="1100" baseline="0"/>
            <a:t> d=2.23 there is finally no longer positive autocorrelation since it is higher than the DU 1.820.</a:t>
          </a:r>
        </a:p>
        <a:p>
          <a:endParaRPr lang="en-US" sz="1100" baseline="0"/>
        </a:p>
        <a:p>
          <a:r>
            <a:rPr lang="en-US" sz="1100" baseline="0"/>
            <a:t>There is however  inconclusive negative autocorrelation since 2.23 &gt;2.182 but is less than 2.282. (greater than 4-dU but less than 4-dL.</a:t>
          </a:r>
        </a:p>
        <a:p>
          <a:endParaRPr lang="en-US" sz="1100" baseline="0"/>
        </a:p>
        <a:p>
          <a:endParaRPr lang="en-US" sz="1100" baseline="0"/>
        </a:p>
        <a:p>
          <a:r>
            <a:rPr lang="en-US"/>
            <a:t>When checking significance using </a:t>
          </a:r>
          <a:r>
            <a:rPr lang="en-US" b="1"/>
            <a:t>tables of dL and dU</a:t>
          </a:r>
          <a:r>
            <a:rPr lang="en-US"/>
            <a:t>, you need </a:t>
          </a:r>
          <a:r>
            <a:rPr lang="en-US" b="1"/>
            <a:t>k</a:t>
          </a:r>
          <a:r>
            <a:rPr lang="en-US"/>
            <a:t>, the number of independent variables </a:t>
          </a:r>
          <a:r>
            <a:rPr lang="en-US" b="1"/>
            <a:t>excluding the intercept</a:t>
          </a:r>
          <a:r>
            <a:rPr lang="en-US"/>
            <a:t>. So </a:t>
          </a:r>
          <a:r>
            <a:rPr lang="en-US" baseline="0"/>
            <a:t>that k=5. Al</a:t>
          </a:r>
          <a:r>
            <a:rPr lang="en-US"/>
            <a:t>so </a:t>
          </a:r>
          <a:r>
            <a:rPr lang="en-US" b="1"/>
            <a:t>round n up</a:t>
          </a:r>
          <a:r>
            <a:rPr lang="en-US"/>
            <a:t> to the next table value</a:t>
          </a:r>
          <a:r>
            <a:rPr lang="en-US" baseline="0"/>
            <a:t> (150).</a:t>
          </a:r>
          <a:endParaRPr lang="en-US" sz="1100"/>
        </a:p>
      </xdr:txBody>
    </xdr:sp>
    <xdr:clientData/>
  </xdr:twoCellAnchor>
  <xdr:twoCellAnchor editAs="oneCell">
    <xdr:from>
      <xdr:col>20</xdr:col>
      <xdr:colOff>453475</xdr:colOff>
      <xdr:row>56</xdr:row>
      <xdr:rowOff>169118</xdr:rowOff>
    </xdr:from>
    <xdr:to>
      <xdr:col>28</xdr:col>
      <xdr:colOff>2546</xdr:colOff>
      <xdr:row>57</xdr:row>
      <xdr:rowOff>32870</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10" name="Ink 9">
              <a:extLst>
                <a:ext uri="{FF2B5EF4-FFF2-40B4-BE49-F238E27FC236}">
                  <a16:creationId xmlns:a16="http://schemas.microsoft.com/office/drawing/2014/main" id="{8A63086F-6380-416F-8EC0-E37B19D6F5F7}"/>
                </a:ext>
              </a:extLst>
            </xdr14:cNvPr>
            <xdr14:cNvContentPartPr/>
          </xdr14:nvContentPartPr>
          <xdr14:nvPr macro=""/>
          <xdr14:xfrm>
            <a:off x="20115796" y="10975457"/>
            <a:ext cx="4444920" cy="56520"/>
          </xdr14:xfrm>
        </xdr:contentPart>
      </mc:Choice>
      <mc:Fallback xmlns="">
        <xdr:pic>
          <xdr:nvPicPr>
            <xdr:cNvPr id="10" name="Ink 9">
              <a:extLst>
                <a:ext uri="{FF2B5EF4-FFF2-40B4-BE49-F238E27FC236}">
                  <a16:creationId xmlns:a16="http://schemas.microsoft.com/office/drawing/2014/main" id="{1DABDDC9-513F-4A0A-B0F5-D6CFF6732687}"/>
                </a:ext>
              </a:extLst>
            </xdr:cNvPr>
            <xdr:cNvPicPr/>
          </xdr:nvPicPr>
          <xdr:blipFill>
            <a:blip xmlns:r="http://schemas.openxmlformats.org/officeDocument/2006/relationships" r:embed="rId9"/>
            <a:stretch>
              <a:fillRect/>
            </a:stretch>
          </xdr:blipFill>
          <xdr:spPr>
            <a:xfrm>
              <a:off x="20080156" y="10903817"/>
              <a:ext cx="4516560" cy="200160"/>
            </a:xfrm>
            <a:prstGeom prst="rect">
              <a:avLst/>
            </a:prstGeom>
          </xdr:spPr>
        </xdr:pic>
      </mc:Fallback>
    </mc:AlternateContent>
    <xdr:clientData/>
  </xdr:twoCellAnchor>
  <xdr:twoCellAnchor editAs="oneCell">
    <xdr:from>
      <xdr:col>20</xdr:col>
      <xdr:colOff>158635</xdr:colOff>
      <xdr:row>57</xdr:row>
      <xdr:rowOff>169310</xdr:rowOff>
    </xdr:from>
    <xdr:to>
      <xdr:col>24</xdr:col>
      <xdr:colOff>374069</xdr:colOff>
      <xdr:row>58</xdr:row>
      <xdr:rowOff>662</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11" name="Ink 10">
              <a:extLst>
                <a:ext uri="{FF2B5EF4-FFF2-40B4-BE49-F238E27FC236}">
                  <a16:creationId xmlns:a16="http://schemas.microsoft.com/office/drawing/2014/main" id="{E029D4CD-9EAF-4F5F-9ACB-B8B392D1FAF7}"/>
                </a:ext>
              </a:extLst>
            </xdr14:cNvPr>
            <xdr14:cNvContentPartPr/>
          </xdr14:nvContentPartPr>
          <xdr14:nvPr macro=""/>
          <xdr14:xfrm>
            <a:off x="19820956" y="11168417"/>
            <a:ext cx="2664720" cy="24120"/>
          </xdr14:xfrm>
        </xdr:contentPart>
      </mc:Choice>
      <mc:Fallback xmlns="">
        <xdr:pic>
          <xdr:nvPicPr>
            <xdr:cNvPr id="11" name="Ink 10">
              <a:extLst>
                <a:ext uri="{FF2B5EF4-FFF2-40B4-BE49-F238E27FC236}">
                  <a16:creationId xmlns:a16="http://schemas.microsoft.com/office/drawing/2014/main" id="{E6594092-62C2-4284-BFA8-AEABBB5356BC}"/>
                </a:ext>
              </a:extLst>
            </xdr:cNvPr>
            <xdr:cNvPicPr/>
          </xdr:nvPicPr>
          <xdr:blipFill>
            <a:blip xmlns:r="http://schemas.openxmlformats.org/officeDocument/2006/relationships" r:embed="rId11"/>
            <a:stretch>
              <a:fillRect/>
            </a:stretch>
          </xdr:blipFill>
          <xdr:spPr>
            <a:xfrm>
              <a:off x="19785316" y="11096777"/>
              <a:ext cx="2736360" cy="167760"/>
            </a:xfrm>
            <a:prstGeom prst="rect">
              <a:avLst/>
            </a:prstGeom>
          </xdr:spPr>
        </xdr:pic>
      </mc:Fallback>
    </mc:AlternateContent>
    <xdr:clientData/>
  </xdr:twoCellAnchor>
  <xdr:twoCellAnchor editAs="oneCell">
    <xdr:from>
      <xdr:col>13</xdr:col>
      <xdr:colOff>249414</xdr:colOff>
      <xdr:row>15</xdr:row>
      <xdr:rowOff>147209</xdr:rowOff>
    </xdr:from>
    <xdr:to>
      <xdr:col>13</xdr:col>
      <xdr:colOff>543174</xdr:colOff>
      <xdr:row>15</xdr:row>
      <xdr:rowOff>147569</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2" name="Ink 11">
              <a:extLst>
                <a:ext uri="{FF2B5EF4-FFF2-40B4-BE49-F238E27FC236}">
                  <a16:creationId xmlns:a16="http://schemas.microsoft.com/office/drawing/2014/main" id="{F4FBDA24-E058-4A0A-B284-7E5163BE4A1B}"/>
                </a:ext>
              </a:extLst>
            </xdr14:cNvPr>
            <xdr14:cNvContentPartPr/>
          </xdr14:nvContentPartPr>
          <xdr14:nvPr macro=""/>
          <xdr14:xfrm>
            <a:off x="15625485" y="3050066"/>
            <a:ext cx="293760" cy="360"/>
          </xdr14:xfrm>
        </xdr:contentPart>
      </mc:Choice>
      <mc:Fallback xmlns="">
        <xdr:pic>
          <xdr:nvPicPr>
            <xdr:cNvPr id="12" name="Ink 11">
              <a:extLst>
                <a:ext uri="{FF2B5EF4-FFF2-40B4-BE49-F238E27FC236}">
                  <a16:creationId xmlns:a16="http://schemas.microsoft.com/office/drawing/2014/main" id="{45FA11ED-590B-4FA3-B252-106CD3A48352}"/>
                </a:ext>
              </a:extLst>
            </xdr:cNvPr>
            <xdr:cNvPicPr/>
          </xdr:nvPicPr>
          <xdr:blipFill>
            <a:blip xmlns:r="http://schemas.openxmlformats.org/officeDocument/2006/relationships" r:embed="rId13"/>
            <a:stretch>
              <a:fillRect/>
            </a:stretch>
          </xdr:blipFill>
          <xdr:spPr>
            <a:xfrm>
              <a:off x="15589485" y="2978426"/>
              <a:ext cx="365400" cy="144000"/>
            </a:xfrm>
            <a:prstGeom prst="rect">
              <a:avLst/>
            </a:prstGeom>
          </xdr:spPr>
        </xdr:pic>
      </mc:Fallback>
    </mc:AlternateContent>
    <xdr:clientData/>
  </xdr:twoCellAnchor>
  <xdr:twoCellAnchor editAs="oneCell">
    <xdr:from>
      <xdr:col>13</xdr:col>
      <xdr:colOff>249594</xdr:colOff>
      <xdr:row>17</xdr:row>
      <xdr:rowOff>147053</xdr:rowOff>
    </xdr:from>
    <xdr:to>
      <xdr:col>13</xdr:col>
      <xdr:colOff>584034</xdr:colOff>
      <xdr:row>17</xdr:row>
      <xdr:rowOff>182693</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3" name="Ink 12">
              <a:extLst>
                <a:ext uri="{FF2B5EF4-FFF2-40B4-BE49-F238E27FC236}">
                  <a16:creationId xmlns:a16="http://schemas.microsoft.com/office/drawing/2014/main" id="{4C472C11-14BD-4D96-AE22-901B6564FBA3}"/>
                </a:ext>
              </a:extLst>
            </xdr14:cNvPr>
            <xdr14:cNvContentPartPr/>
          </xdr14:nvContentPartPr>
          <xdr14:nvPr macro=""/>
          <xdr14:xfrm>
            <a:off x="15920487" y="3537499"/>
            <a:ext cx="334440" cy="35640"/>
          </xdr14:xfrm>
        </xdr:contentPart>
      </mc:Choice>
      <mc:Fallback xmlns="">
        <xdr:pic>
          <xdr:nvPicPr>
            <xdr:cNvPr id="13" name="Ink 12">
              <a:extLst>
                <a:ext uri="{FF2B5EF4-FFF2-40B4-BE49-F238E27FC236}">
                  <a16:creationId xmlns:a16="http://schemas.microsoft.com/office/drawing/2014/main" id="{616CCF65-F363-454C-BD7C-28800B4980E1}"/>
                </a:ext>
              </a:extLst>
            </xdr:cNvPr>
            <xdr:cNvPicPr/>
          </xdr:nvPicPr>
          <xdr:blipFill>
            <a:blip xmlns:r="http://schemas.openxmlformats.org/officeDocument/2006/relationships" r:embed="rId15"/>
            <a:stretch>
              <a:fillRect/>
            </a:stretch>
          </xdr:blipFill>
          <xdr:spPr>
            <a:xfrm>
              <a:off x="15623683" y="3307109"/>
              <a:ext cx="406080" cy="179280"/>
            </a:xfrm>
            <a:prstGeom prst="rect">
              <a:avLst/>
            </a:prstGeom>
          </xdr:spPr>
        </xdr:pic>
      </mc:Fallback>
    </mc:AlternateContent>
    <xdr:clientData/>
  </xdr:twoCellAnchor>
  <xdr:twoCellAnchor editAs="oneCell">
    <xdr:from>
      <xdr:col>16</xdr:col>
      <xdr:colOff>328575</xdr:colOff>
      <xdr:row>58</xdr:row>
      <xdr:rowOff>113264</xdr:rowOff>
    </xdr:from>
    <xdr:to>
      <xdr:col>16</xdr:col>
      <xdr:colOff>475455</xdr:colOff>
      <xdr:row>58</xdr:row>
      <xdr:rowOff>120464</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15" name="Ink 14">
              <a:extLst>
                <a:ext uri="{FF2B5EF4-FFF2-40B4-BE49-F238E27FC236}">
                  <a16:creationId xmlns:a16="http://schemas.microsoft.com/office/drawing/2014/main" id="{04F47637-0356-4A12-8F54-302ED4AC3D8F}"/>
                </a:ext>
              </a:extLst>
            </xdr14:cNvPr>
            <xdr14:cNvContentPartPr/>
          </xdr14:nvContentPartPr>
          <xdr14:nvPr macro=""/>
          <xdr14:xfrm>
            <a:off x="17836432" y="11667996"/>
            <a:ext cx="146880" cy="7200"/>
          </xdr14:xfrm>
        </xdr:contentPart>
      </mc:Choice>
      <mc:Fallback xmlns="">
        <xdr:pic>
          <xdr:nvPicPr>
            <xdr:cNvPr id="15" name="Ink 14">
              <a:extLst>
                <a:ext uri="{FF2B5EF4-FFF2-40B4-BE49-F238E27FC236}">
                  <a16:creationId xmlns:a16="http://schemas.microsoft.com/office/drawing/2014/main" id="{8565E56F-1EC0-491A-B23F-8043767F1688}"/>
                </a:ext>
              </a:extLst>
            </xdr:cNvPr>
            <xdr:cNvPicPr/>
          </xdr:nvPicPr>
          <xdr:blipFill>
            <a:blip xmlns:r="http://schemas.openxmlformats.org/officeDocument/2006/relationships" r:embed="rId17"/>
            <a:stretch>
              <a:fillRect/>
            </a:stretch>
          </xdr:blipFill>
          <xdr:spPr>
            <a:xfrm>
              <a:off x="18582845" y="12027249"/>
              <a:ext cx="218520" cy="150840"/>
            </a:xfrm>
            <a:prstGeom prst="rect">
              <a:avLst/>
            </a:prstGeom>
          </xdr:spPr>
        </xdr:pic>
      </mc:Fallback>
    </mc:AlternateContent>
    <xdr:clientData/>
  </xdr:twoCellAnchor>
  <xdr:twoCellAnchor editAs="oneCell">
    <xdr:from>
      <xdr:col>19</xdr:col>
      <xdr:colOff>430894</xdr:colOff>
      <xdr:row>75</xdr:row>
      <xdr:rowOff>56695</xdr:rowOff>
    </xdr:from>
    <xdr:to>
      <xdr:col>31</xdr:col>
      <xdr:colOff>589784</xdr:colOff>
      <xdr:row>98</xdr:row>
      <xdr:rowOff>157567</xdr:rowOff>
    </xdr:to>
    <xdr:pic>
      <xdr:nvPicPr>
        <xdr:cNvPr id="16" name="Picture 15">
          <a:extLst>
            <a:ext uri="{FF2B5EF4-FFF2-40B4-BE49-F238E27FC236}">
              <a16:creationId xmlns:a16="http://schemas.microsoft.com/office/drawing/2014/main" id="{6D6AAF11-1086-4946-9263-E7D683C43F30}"/>
            </a:ext>
          </a:extLst>
        </xdr:cNvPr>
        <xdr:cNvPicPr>
          <a:picLocks noChangeAspect="1"/>
        </xdr:cNvPicPr>
      </xdr:nvPicPr>
      <xdr:blipFill>
        <a:blip xmlns:r="http://schemas.openxmlformats.org/officeDocument/2006/relationships" r:embed="rId18"/>
        <a:stretch>
          <a:fillRect/>
        </a:stretch>
      </xdr:blipFill>
      <xdr:spPr>
        <a:xfrm>
          <a:off x="19442794" y="14363245"/>
          <a:ext cx="7474091" cy="4482372"/>
        </a:xfrm>
        <a:prstGeom prst="rect">
          <a:avLst/>
        </a:prstGeom>
      </xdr:spPr>
    </xdr:pic>
    <xdr:clientData/>
  </xdr:twoCellAnchor>
  <xdr:twoCellAnchor editAs="oneCell">
    <xdr:from>
      <xdr:col>25</xdr:col>
      <xdr:colOff>215448</xdr:colOff>
      <xdr:row>75</xdr:row>
      <xdr:rowOff>158749</xdr:rowOff>
    </xdr:from>
    <xdr:to>
      <xdr:col>25</xdr:col>
      <xdr:colOff>384648</xdr:colOff>
      <xdr:row>75</xdr:row>
      <xdr:rowOff>159109</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7" name="Ink 16">
              <a:extLst>
                <a:ext uri="{FF2B5EF4-FFF2-40B4-BE49-F238E27FC236}">
                  <a16:creationId xmlns:a16="http://schemas.microsoft.com/office/drawing/2014/main" id="{841CD176-235E-4C86-9FFB-A90FD91412DA}"/>
                </a:ext>
              </a:extLst>
            </xdr14:cNvPr>
            <xdr14:cNvContentPartPr/>
          </xdr14:nvContentPartPr>
          <xdr14:nvPr macro=""/>
          <xdr14:xfrm>
            <a:off x="22939377" y="14639017"/>
            <a:ext cx="169200" cy="360"/>
          </xdr14:xfrm>
        </xdr:contentPart>
      </mc:Choice>
      <mc:Fallback xmlns="">
        <xdr:pic>
          <xdr:nvPicPr>
            <xdr:cNvPr id="17" name="Ink 16">
              <a:extLst>
                <a:ext uri="{FF2B5EF4-FFF2-40B4-BE49-F238E27FC236}">
                  <a16:creationId xmlns:a16="http://schemas.microsoft.com/office/drawing/2014/main" id="{8E02826B-75AA-46C0-A3EB-7321987F9D5F}"/>
                </a:ext>
              </a:extLst>
            </xdr:cNvPr>
            <xdr:cNvPicPr/>
          </xdr:nvPicPr>
          <xdr:blipFill>
            <a:blip xmlns:r="http://schemas.openxmlformats.org/officeDocument/2006/relationships" r:embed="rId20"/>
            <a:stretch>
              <a:fillRect/>
            </a:stretch>
          </xdr:blipFill>
          <xdr:spPr>
            <a:xfrm>
              <a:off x="22801681" y="14612735"/>
              <a:ext cx="240840" cy="144000"/>
            </a:xfrm>
            <a:prstGeom prst="rect">
              <a:avLst/>
            </a:prstGeom>
          </xdr:spPr>
        </xdr:pic>
      </mc:Fallback>
    </mc:AlternateContent>
    <xdr:clientData/>
  </xdr:twoCellAnchor>
  <xdr:twoCellAnchor editAs="oneCell">
    <xdr:from>
      <xdr:col>25</xdr:col>
      <xdr:colOff>34018</xdr:colOff>
      <xdr:row>98</xdr:row>
      <xdr:rowOff>2</xdr:rowOff>
    </xdr:from>
    <xdr:to>
      <xdr:col>26</xdr:col>
      <xdr:colOff>36059</xdr:colOff>
      <xdr:row>98</xdr:row>
      <xdr:rowOff>24122</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8" name="Ink 17">
              <a:extLst>
                <a:ext uri="{FF2B5EF4-FFF2-40B4-BE49-F238E27FC236}">
                  <a16:creationId xmlns:a16="http://schemas.microsoft.com/office/drawing/2014/main" id="{96B74310-30FB-4E7E-839D-096E617C07CD}"/>
                </a:ext>
              </a:extLst>
            </xdr14:cNvPr>
            <xdr14:cNvContentPartPr/>
          </xdr14:nvContentPartPr>
          <xdr14:nvPr macro=""/>
          <xdr14:xfrm>
            <a:off x="22757947" y="18913931"/>
            <a:ext cx="614362" cy="24120"/>
          </xdr14:xfrm>
        </xdr:contentPart>
      </mc:Choice>
      <mc:Fallback xmlns="">
        <xdr:pic>
          <xdr:nvPicPr>
            <xdr:cNvPr id="18" name="Ink 17">
              <a:extLst>
                <a:ext uri="{FF2B5EF4-FFF2-40B4-BE49-F238E27FC236}">
                  <a16:creationId xmlns:a16="http://schemas.microsoft.com/office/drawing/2014/main" id="{9861915E-757F-4FFD-887D-A8B76DF3E365}"/>
                </a:ext>
              </a:extLst>
            </xdr:cNvPr>
            <xdr:cNvPicPr/>
          </xdr:nvPicPr>
          <xdr:blipFill>
            <a:blip xmlns:r="http://schemas.openxmlformats.org/officeDocument/2006/relationships" r:embed="rId22"/>
            <a:stretch>
              <a:fillRect/>
            </a:stretch>
          </xdr:blipFill>
          <xdr:spPr>
            <a:xfrm>
              <a:off x="22676949" y="19817466"/>
              <a:ext cx="683280" cy="167760"/>
            </a:xfrm>
            <a:prstGeom prst="rect">
              <a:avLst/>
            </a:prstGeom>
          </xdr:spPr>
        </xdr:pic>
      </mc:Fallback>
    </mc:AlternateContent>
    <xdr:clientData/>
  </xdr:twoCellAnchor>
  <xdr:twoCellAnchor editAs="oneCell">
    <xdr:from>
      <xdr:col>12</xdr:col>
      <xdr:colOff>11340</xdr:colOff>
      <xdr:row>63</xdr:row>
      <xdr:rowOff>68035</xdr:rowOff>
    </xdr:from>
    <xdr:to>
      <xdr:col>18</xdr:col>
      <xdr:colOff>376575</xdr:colOff>
      <xdr:row>90</xdr:row>
      <xdr:rowOff>188521</xdr:rowOff>
    </xdr:to>
    <xdr:pic>
      <xdr:nvPicPr>
        <xdr:cNvPr id="19" name="Picture 18">
          <a:extLst>
            <a:ext uri="{FF2B5EF4-FFF2-40B4-BE49-F238E27FC236}">
              <a16:creationId xmlns:a16="http://schemas.microsoft.com/office/drawing/2014/main" id="{25F01DDA-C590-E61E-CC20-F31586780B91}"/>
            </a:ext>
          </a:extLst>
        </xdr:cNvPr>
        <xdr:cNvPicPr>
          <a:picLocks noChangeAspect="1"/>
        </xdr:cNvPicPr>
      </xdr:nvPicPr>
      <xdr:blipFill>
        <a:blip xmlns:r="http://schemas.openxmlformats.org/officeDocument/2006/relationships" r:embed="rId23"/>
        <a:stretch>
          <a:fillRect/>
        </a:stretch>
      </xdr:blipFill>
      <xdr:spPr>
        <a:xfrm>
          <a:off x="15069911" y="12597946"/>
          <a:ext cx="4039164" cy="5325218"/>
        </a:xfrm>
        <a:prstGeom prst="rect">
          <a:avLst/>
        </a:prstGeom>
      </xdr:spPr>
    </xdr:pic>
    <xdr:clientData/>
  </xdr:twoCellAnchor>
  <xdr:twoCellAnchor>
    <xdr:from>
      <xdr:col>13</xdr:col>
      <xdr:colOff>306161</xdr:colOff>
      <xdr:row>52</xdr:row>
      <xdr:rowOff>181429</xdr:rowOff>
    </xdr:from>
    <xdr:to>
      <xdr:col>16</xdr:col>
      <xdr:colOff>102054</xdr:colOff>
      <xdr:row>63</xdr:row>
      <xdr:rowOff>68035</xdr:rowOff>
    </xdr:to>
    <xdr:cxnSp macro="">
      <xdr:nvCxnSpPr>
        <xdr:cNvPr id="21" name="Straight Arrow Connector 20">
          <a:extLst>
            <a:ext uri="{FF2B5EF4-FFF2-40B4-BE49-F238E27FC236}">
              <a16:creationId xmlns:a16="http://schemas.microsoft.com/office/drawing/2014/main" id="{FD7ADF98-1AC9-4BB1-DF64-E5B30B79ADA5}"/>
            </a:ext>
          </a:extLst>
        </xdr:cNvPr>
        <xdr:cNvCxnSpPr/>
      </xdr:nvCxnSpPr>
      <xdr:spPr>
        <a:xfrm flipH="1">
          <a:off x="15977054" y="10579554"/>
          <a:ext cx="1632857" cy="201839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9.xml><?xml version="1.0" encoding="utf-8"?>
<xdr:wsDr xmlns:xdr="http://schemas.openxmlformats.org/drawingml/2006/spreadsheetDrawing" xmlns:a="http://schemas.openxmlformats.org/drawingml/2006/main">
  <xdr:twoCellAnchor>
    <xdr:from>
      <xdr:col>11</xdr:col>
      <xdr:colOff>571499</xdr:colOff>
      <xdr:row>13</xdr:row>
      <xdr:rowOff>9524</xdr:rowOff>
    </xdr:from>
    <xdr:to>
      <xdr:col>16</xdr:col>
      <xdr:colOff>781050</xdr:colOff>
      <xdr:row>35</xdr:row>
      <xdr:rowOff>114299</xdr:rowOff>
    </xdr:to>
    <xdr:graphicFrame macro="">
      <xdr:nvGraphicFramePr>
        <xdr:cNvPr id="3" name="Chart 2">
          <a:extLst>
            <a:ext uri="{FF2B5EF4-FFF2-40B4-BE49-F238E27FC236}">
              <a16:creationId xmlns:a16="http://schemas.microsoft.com/office/drawing/2014/main" id="{86241A3E-B93A-A486-F385-B2C2F73F66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24</xdr:col>
      <xdr:colOff>438150</xdr:colOff>
      <xdr:row>9</xdr:row>
      <xdr:rowOff>19050</xdr:rowOff>
    </xdr:from>
    <xdr:to>
      <xdr:col>31</xdr:col>
      <xdr:colOff>85725</xdr:colOff>
      <xdr:row>19</xdr:row>
      <xdr:rowOff>43143</xdr:rowOff>
    </xdr:to>
    <xdr:pic>
      <xdr:nvPicPr>
        <xdr:cNvPr id="4" name="Picture 3">
          <a:extLst>
            <a:ext uri="{FF2B5EF4-FFF2-40B4-BE49-F238E27FC236}">
              <a16:creationId xmlns:a16="http://schemas.microsoft.com/office/drawing/2014/main" id="{AA605023-7A79-453D-A2E1-258F5207E0F2}"/>
            </a:ext>
          </a:extLst>
        </xdr:cNvPr>
        <xdr:cNvPicPr>
          <a:picLocks noChangeAspect="1"/>
        </xdr:cNvPicPr>
      </xdr:nvPicPr>
      <xdr:blipFill>
        <a:blip xmlns:r="http://schemas.openxmlformats.org/officeDocument/2006/relationships" r:embed="rId2"/>
        <a:stretch>
          <a:fillRect/>
        </a:stretch>
      </xdr:blipFill>
      <xdr:spPr>
        <a:xfrm>
          <a:off x="24022050" y="1752600"/>
          <a:ext cx="3914775" cy="1938618"/>
        </a:xfrm>
        <a:prstGeom prst="rect">
          <a:avLst/>
        </a:prstGeom>
      </xdr:spPr>
    </xdr:pic>
    <xdr:clientData/>
  </xdr:twoCellAnchor>
  <xdr:twoCellAnchor>
    <xdr:from>
      <xdr:col>19</xdr:col>
      <xdr:colOff>142875</xdr:colOff>
      <xdr:row>31</xdr:row>
      <xdr:rowOff>85724</xdr:rowOff>
    </xdr:from>
    <xdr:to>
      <xdr:col>20</xdr:col>
      <xdr:colOff>838200</xdr:colOff>
      <xdr:row>44</xdr:row>
      <xdr:rowOff>38099</xdr:rowOff>
    </xdr:to>
    <xdr:sp macro="" textlink="">
      <xdr:nvSpPr>
        <xdr:cNvPr id="5" name="TextBox 4">
          <a:extLst>
            <a:ext uri="{FF2B5EF4-FFF2-40B4-BE49-F238E27FC236}">
              <a16:creationId xmlns:a16="http://schemas.microsoft.com/office/drawing/2014/main" id="{6A5ECB8B-6063-A78F-CC9D-BC7769BC4EBE}"/>
            </a:ext>
          </a:extLst>
        </xdr:cNvPr>
        <xdr:cNvSpPr txBox="1"/>
      </xdr:nvSpPr>
      <xdr:spPr>
        <a:xfrm>
          <a:off x="17345025" y="6019799"/>
          <a:ext cx="2609850" cy="2428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Note</a:t>
          </a:r>
          <a:r>
            <a:rPr lang="en-US" sz="1100" baseline="0"/>
            <a:t> that I had initially considered still adding lag components into the model, then running it with the cochrane orcuttt manipulation, however that actually made the cochrane orcutt regression output still autocorrelated residuals. </a:t>
          </a:r>
        </a:p>
        <a:p>
          <a:r>
            <a:rPr lang="en-US" sz="1100" baseline="0"/>
            <a:t>This is because Cochrane-Orcutt is designed for models without lagged dependent variables since it introduces its own lag. Well basically from what I am understanding is that if it has only like one lag it can work, but with the more lags you add the less it works usually.</a:t>
          </a:r>
          <a:endParaRPr lang="en-US" sz="1100"/>
        </a:p>
      </xdr:txBody>
    </xdr:sp>
    <xdr:clientData/>
  </xdr:twoCellAnchor>
</xdr:wsDr>
</file>

<file path=xl/drawings/drawing30.xml><?xml version="1.0" encoding="utf-8"?>
<xdr:wsDr xmlns:xdr="http://schemas.openxmlformats.org/drawingml/2006/spreadsheetDrawing" xmlns:a="http://schemas.openxmlformats.org/drawingml/2006/main">
  <xdr:twoCellAnchor editAs="oneCell">
    <xdr:from>
      <xdr:col>8</xdr:col>
      <xdr:colOff>148442</xdr:colOff>
      <xdr:row>1</xdr:row>
      <xdr:rowOff>0</xdr:rowOff>
    </xdr:from>
    <xdr:to>
      <xdr:col>14</xdr:col>
      <xdr:colOff>601702</xdr:colOff>
      <xdr:row>8</xdr:row>
      <xdr:rowOff>177717</xdr:rowOff>
    </xdr:to>
    <xdr:pic>
      <xdr:nvPicPr>
        <xdr:cNvPr id="2" name="Picture 1">
          <a:extLst>
            <a:ext uri="{FF2B5EF4-FFF2-40B4-BE49-F238E27FC236}">
              <a16:creationId xmlns:a16="http://schemas.microsoft.com/office/drawing/2014/main" id="{73238320-3ED2-4147-B2BA-395B0212A5AF}"/>
            </a:ext>
          </a:extLst>
        </xdr:cNvPr>
        <xdr:cNvPicPr>
          <a:picLocks noChangeAspect="1"/>
        </xdr:cNvPicPr>
      </xdr:nvPicPr>
      <xdr:blipFill>
        <a:blip xmlns:r="http://schemas.openxmlformats.org/officeDocument/2006/relationships" r:embed="rId1"/>
        <a:stretch>
          <a:fillRect/>
        </a:stretch>
      </xdr:blipFill>
      <xdr:spPr>
        <a:xfrm>
          <a:off x="10892642" y="190500"/>
          <a:ext cx="5672960" cy="1511217"/>
        </a:xfrm>
        <a:prstGeom prst="rect">
          <a:avLst/>
        </a:prstGeom>
      </xdr:spPr>
    </xdr:pic>
    <xdr:clientData/>
  </xdr:twoCellAnchor>
  <xdr:twoCellAnchor editAs="oneCell">
    <xdr:from>
      <xdr:col>25</xdr:col>
      <xdr:colOff>410277</xdr:colOff>
      <xdr:row>27</xdr:row>
      <xdr:rowOff>171120</xdr:rowOff>
    </xdr:from>
    <xdr:to>
      <xdr:col>34</xdr:col>
      <xdr:colOff>131189</xdr:colOff>
      <xdr:row>56</xdr:row>
      <xdr:rowOff>31905</xdr:rowOff>
    </xdr:to>
    <xdr:pic>
      <xdr:nvPicPr>
        <xdr:cNvPr id="3" name="Picture 2">
          <a:extLst>
            <a:ext uri="{FF2B5EF4-FFF2-40B4-BE49-F238E27FC236}">
              <a16:creationId xmlns:a16="http://schemas.microsoft.com/office/drawing/2014/main" id="{EF2E4462-0564-4A19-929B-EC1C3AA0DCCE}"/>
            </a:ext>
          </a:extLst>
        </xdr:cNvPr>
        <xdr:cNvPicPr>
          <a:picLocks noChangeAspect="1"/>
        </xdr:cNvPicPr>
      </xdr:nvPicPr>
      <xdr:blipFill>
        <a:blip xmlns:r="http://schemas.openxmlformats.org/officeDocument/2006/relationships" r:embed="rId2"/>
        <a:stretch>
          <a:fillRect/>
        </a:stretch>
      </xdr:blipFill>
      <xdr:spPr>
        <a:xfrm>
          <a:off x="23916616" y="5387191"/>
          <a:ext cx="5231805" cy="5451053"/>
        </a:xfrm>
        <a:prstGeom prst="rect">
          <a:avLst/>
        </a:prstGeom>
      </xdr:spPr>
    </xdr:pic>
    <xdr:clientData/>
  </xdr:twoCellAnchor>
  <xdr:twoCellAnchor editAs="oneCell">
    <xdr:from>
      <xdr:col>9</xdr:col>
      <xdr:colOff>9351</xdr:colOff>
      <xdr:row>43</xdr:row>
      <xdr:rowOff>101551</xdr:rowOff>
    </xdr:from>
    <xdr:to>
      <xdr:col>14</xdr:col>
      <xdr:colOff>90555</xdr:colOff>
      <xdr:row>52</xdr:row>
      <xdr:rowOff>32007</xdr:rowOff>
    </xdr:to>
    <xdr:pic>
      <xdr:nvPicPr>
        <xdr:cNvPr id="4" name="Picture 3">
          <a:extLst>
            <a:ext uri="{FF2B5EF4-FFF2-40B4-BE49-F238E27FC236}">
              <a16:creationId xmlns:a16="http://schemas.microsoft.com/office/drawing/2014/main" id="{0FB1AB68-20F1-4465-A53D-7211D668B265}"/>
            </a:ext>
          </a:extLst>
        </xdr:cNvPr>
        <xdr:cNvPicPr>
          <a:picLocks noChangeAspect="1"/>
        </xdr:cNvPicPr>
      </xdr:nvPicPr>
      <xdr:blipFill>
        <a:blip xmlns:r="http://schemas.openxmlformats.org/officeDocument/2006/relationships" r:embed="rId3"/>
        <a:stretch>
          <a:fillRect/>
        </a:stretch>
      </xdr:blipFill>
      <xdr:spPr>
        <a:xfrm>
          <a:off x="11363151" y="8302576"/>
          <a:ext cx="4691304" cy="1644956"/>
        </a:xfrm>
        <a:prstGeom prst="rect">
          <a:avLst/>
        </a:prstGeom>
      </xdr:spPr>
    </xdr:pic>
    <xdr:clientData/>
  </xdr:twoCellAnchor>
  <xdr:twoCellAnchor editAs="oneCell">
    <xdr:from>
      <xdr:col>9</xdr:col>
      <xdr:colOff>31214</xdr:colOff>
      <xdr:row>51</xdr:row>
      <xdr:rowOff>100470</xdr:rowOff>
    </xdr:from>
    <xdr:to>
      <xdr:col>14</xdr:col>
      <xdr:colOff>401597</xdr:colOff>
      <xdr:row>59</xdr:row>
      <xdr:rowOff>9208</xdr:rowOff>
    </xdr:to>
    <xdr:pic>
      <xdr:nvPicPr>
        <xdr:cNvPr id="5" name="Picture 4">
          <a:extLst>
            <a:ext uri="{FF2B5EF4-FFF2-40B4-BE49-F238E27FC236}">
              <a16:creationId xmlns:a16="http://schemas.microsoft.com/office/drawing/2014/main" id="{0C0942CC-C241-4A6E-AF9C-100387BC98C3}"/>
            </a:ext>
          </a:extLst>
        </xdr:cNvPr>
        <xdr:cNvPicPr>
          <a:picLocks noChangeAspect="1"/>
        </xdr:cNvPicPr>
      </xdr:nvPicPr>
      <xdr:blipFill>
        <a:blip xmlns:r="http://schemas.openxmlformats.org/officeDocument/2006/relationships" r:embed="rId4"/>
        <a:stretch>
          <a:fillRect/>
        </a:stretch>
      </xdr:blipFill>
      <xdr:spPr>
        <a:xfrm>
          <a:off x="12175589" y="9942970"/>
          <a:ext cx="4996812" cy="1450881"/>
        </a:xfrm>
        <a:prstGeom prst="rect">
          <a:avLst/>
        </a:prstGeom>
      </xdr:spPr>
    </xdr:pic>
    <xdr:clientData/>
  </xdr:twoCellAnchor>
  <xdr:twoCellAnchor editAs="oneCell">
    <xdr:from>
      <xdr:col>23</xdr:col>
      <xdr:colOff>419554</xdr:colOff>
      <xdr:row>5</xdr:row>
      <xdr:rowOff>102053</xdr:rowOff>
    </xdr:from>
    <xdr:to>
      <xdr:col>32</xdr:col>
      <xdr:colOff>111887</xdr:colOff>
      <xdr:row>20</xdr:row>
      <xdr:rowOff>23719</xdr:rowOff>
    </xdr:to>
    <xdr:pic>
      <xdr:nvPicPr>
        <xdr:cNvPr id="6" name="Picture 5">
          <a:extLst>
            <a:ext uri="{FF2B5EF4-FFF2-40B4-BE49-F238E27FC236}">
              <a16:creationId xmlns:a16="http://schemas.microsoft.com/office/drawing/2014/main" id="{9A45D82F-6244-4123-B7ED-3E541B763B47}"/>
            </a:ext>
          </a:extLst>
        </xdr:cNvPr>
        <xdr:cNvPicPr>
          <a:picLocks noChangeAspect="1"/>
        </xdr:cNvPicPr>
      </xdr:nvPicPr>
      <xdr:blipFill>
        <a:blip xmlns:r="http://schemas.openxmlformats.org/officeDocument/2006/relationships" r:embed="rId5"/>
        <a:stretch>
          <a:fillRect/>
        </a:stretch>
      </xdr:blipFill>
      <xdr:spPr>
        <a:xfrm>
          <a:off x="22701250" y="1065892"/>
          <a:ext cx="5203226" cy="2824523"/>
        </a:xfrm>
        <a:prstGeom prst="rect">
          <a:avLst/>
        </a:prstGeom>
      </xdr:spPr>
    </xdr:pic>
    <xdr:clientData/>
  </xdr:twoCellAnchor>
  <xdr:twoCellAnchor>
    <xdr:from>
      <xdr:col>9</xdr:col>
      <xdr:colOff>33398</xdr:colOff>
      <xdr:row>20</xdr:row>
      <xdr:rowOff>162296</xdr:rowOff>
    </xdr:from>
    <xdr:to>
      <xdr:col>17</xdr:col>
      <xdr:colOff>321624</xdr:colOff>
      <xdr:row>40</xdr:row>
      <xdr:rowOff>136071</xdr:rowOff>
    </xdr:to>
    <xdr:graphicFrame macro="">
      <xdr:nvGraphicFramePr>
        <xdr:cNvPr id="7" name="Chart 6">
          <a:extLst>
            <a:ext uri="{FF2B5EF4-FFF2-40B4-BE49-F238E27FC236}">
              <a16:creationId xmlns:a16="http://schemas.microsoft.com/office/drawing/2014/main" id="{9725C24E-B8CA-4770-9E6C-FDB0D0FC7C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20</xdr:col>
      <xdr:colOff>0</xdr:colOff>
      <xdr:row>53</xdr:row>
      <xdr:rowOff>0</xdr:rowOff>
    </xdr:from>
    <xdr:to>
      <xdr:col>28</xdr:col>
      <xdr:colOff>190338</xdr:colOff>
      <xdr:row>73</xdr:row>
      <xdr:rowOff>24741</xdr:rowOff>
    </xdr:to>
    <xdr:pic>
      <xdr:nvPicPr>
        <xdr:cNvPr id="8" name="Picture 7">
          <a:extLst>
            <a:ext uri="{FF2B5EF4-FFF2-40B4-BE49-F238E27FC236}">
              <a16:creationId xmlns:a16="http://schemas.microsoft.com/office/drawing/2014/main" id="{8D7CC3B8-78BF-4EA5-AAAF-F73B5D333183}"/>
            </a:ext>
          </a:extLst>
        </xdr:cNvPr>
        <xdr:cNvPicPr>
          <a:picLocks noChangeAspect="1"/>
        </xdr:cNvPicPr>
      </xdr:nvPicPr>
      <xdr:blipFill>
        <a:blip xmlns:r="http://schemas.openxmlformats.org/officeDocument/2006/relationships" r:embed="rId7"/>
        <a:stretch>
          <a:fillRect/>
        </a:stretch>
      </xdr:blipFill>
      <xdr:spPr>
        <a:xfrm>
          <a:off x="19621500" y="10106025"/>
          <a:ext cx="5067138" cy="3832927"/>
        </a:xfrm>
        <a:prstGeom prst="rect">
          <a:avLst/>
        </a:prstGeom>
      </xdr:spPr>
    </xdr:pic>
    <xdr:clientData/>
  </xdr:twoCellAnchor>
  <xdr:twoCellAnchor>
    <xdr:from>
      <xdr:col>15</xdr:col>
      <xdr:colOff>170618</xdr:colOff>
      <xdr:row>43</xdr:row>
      <xdr:rowOff>99943</xdr:rowOff>
    </xdr:from>
    <xdr:to>
      <xdr:col>20</xdr:col>
      <xdr:colOff>11339</xdr:colOff>
      <xdr:row>64</xdr:row>
      <xdr:rowOff>136071</xdr:rowOff>
    </xdr:to>
    <xdr:sp macro="" textlink="">
      <xdr:nvSpPr>
        <xdr:cNvPr id="9" name="TextBox 8">
          <a:extLst>
            <a:ext uri="{FF2B5EF4-FFF2-40B4-BE49-F238E27FC236}">
              <a16:creationId xmlns:a16="http://schemas.microsoft.com/office/drawing/2014/main" id="{CF151958-813E-428E-AACD-546B22EED93F}"/>
            </a:ext>
          </a:extLst>
        </xdr:cNvPr>
        <xdr:cNvSpPr txBox="1"/>
      </xdr:nvSpPr>
      <xdr:spPr>
        <a:xfrm>
          <a:off x="17553743" y="8400300"/>
          <a:ext cx="2902328" cy="408425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solidFill>
                <a:schemeClr val="dk1"/>
              </a:solidFill>
              <a:effectLst/>
              <a:latin typeface="+mn-lt"/>
              <a:ea typeface="+mn-ea"/>
              <a:cs typeface="+mn-cs"/>
            </a:rPr>
            <a:t>With k independent variables (5) and </a:t>
          </a:r>
          <a:endParaRPr lang="en-US" sz="1100"/>
        </a:p>
        <a:p>
          <a:r>
            <a:rPr lang="en-US" sz="1100" baseline="0"/>
            <a:t> d= 0.3765, if I were to look at the durbin watson </a:t>
          </a:r>
        </a:p>
        <a:p>
          <a:r>
            <a:rPr lang="en-US" sz="1100" baseline="0"/>
            <a:t>for the residuals </a:t>
          </a:r>
        </a:p>
        <a:p>
          <a:r>
            <a:rPr lang="en-US" sz="1100" baseline="0"/>
            <a:t>I got from applying the actual data to calcualte predictions with the Cochrane Orcutt  (CO) coefficients, then I would say </a:t>
          </a:r>
        </a:p>
        <a:p>
          <a:r>
            <a:rPr lang="en-US" sz="1100" baseline="0"/>
            <a:t>there is still actually positive autocorrelation </a:t>
          </a:r>
        </a:p>
        <a:p>
          <a:r>
            <a:rPr lang="en-US" sz="1100" baseline="0"/>
            <a:t>since it is higher than the DU 1.820. However you are not supposed to check again for autocorrelation after fixing the data to get the updated CO coefficients since only the CO regression predicted values are the ones </a:t>
          </a:r>
        </a:p>
        <a:p>
          <a:endParaRPr lang="en-US" sz="1100" baseline="0"/>
        </a:p>
        <a:p>
          <a:r>
            <a:rPr lang="en-US" sz="1100" baseline="0"/>
            <a:t>There is also no evidence of negative autocorrelation since 2.179 &lt; 2.18</a:t>
          </a:r>
        </a:p>
        <a:p>
          <a:endParaRPr lang="en-US" sz="1100" baseline="0"/>
        </a:p>
        <a:p>
          <a:endParaRPr lang="en-US" sz="1100" baseline="0"/>
        </a:p>
        <a:p>
          <a:r>
            <a:rPr lang="en-US"/>
            <a:t>When checking significance using </a:t>
          </a:r>
          <a:r>
            <a:rPr lang="en-US" b="1"/>
            <a:t>tables of dL and dU</a:t>
          </a:r>
          <a:r>
            <a:rPr lang="en-US"/>
            <a:t>, you need </a:t>
          </a:r>
          <a:r>
            <a:rPr lang="en-US" b="1"/>
            <a:t>k</a:t>
          </a:r>
          <a:r>
            <a:rPr lang="en-US"/>
            <a:t>, the number of independent variables </a:t>
          </a:r>
          <a:r>
            <a:rPr lang="en-US" b="1"/>
            <a:t>excluding the intercept</a:t>
          </a:r>
          <a:r>
            <a:rPr lang="en-US"/>
            <a:t>. So </a:t>
          </a:r>
          <a:r>
            <a:rPr lang="en-US" baseline="0"/>
            <a:t>that k=5. Al</a:t>
          </a:r>
          <a:r>
            <a:rPr lang="en-US"/>
            <a:t>so </a:t>
          </a:r>
          <a:r>
            <a:rPr lang="en-US" b="1"/>
            <a:t>round n up</a:t>
          </a:r>
          <a:r>
            <a:rPr lang="en-US"/>
            <a:t> to the next table value</a:t>
          </a:r>
          <a:r>
            <a:rPr lang="en-US" baseline="0"/>
            <a:t> (150).</a:t>
          </a:r>
          <a:endParaRPr lang="en-US" sz="1100"/>
        </a:p>
      </xdr:txBody>
    </xdr:sp>
    <xdr:clientData/>
  </xdr:twoCellAnchor>
  <xdr:twoCellAnchor editAs="oneCell">
    <xdr:from>
      <xdr:col>20</xdr:col>
      <xdr:colOff>453475</xdr:colOff>
      <xdr:row>56</xdr:row>
      <xdr:rowOff>169118</xdr:rowOff>
    </xdr:from>
    <xdr:to>
      <xdr:col>28</xdr:col>
      <xdr:colOff>2545</xdr:colOff>
      <xdr:row>57</xdr:row>
      <xdr:rowOff>32870</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10" name="Ink 9">
              <a:extLst>
                <a:ext uri="{FF2B5EF4-FFF2-40B4-BE49-F238E27FC236}">
                  <a16:creationId xmlns:a16="http://schemas.microsoft.com/office/drawing/2014/main" id="{15B65BB7-643D-4C3D-91DA-AB4483E0176E}"/>
                </a:ext>
              </a:extLst>
            </xdr14:cNvPr>
            <xdr14:cNvContentPartPr/>
          </xdr14:nvContentPartPr>
          <xdr14:nvPr macro=""/>
          <xdr14:xfrm>
            <a:off x="20115796" y="10975457"/>
            <a:ext cx="4444920" cy="56520"/>
          </xdr14:xfrm>
        </xdr:contentPart>
      </mc:Choice>
      <mc:Fallback xmlns="">
        <xdr:pic>
          <xdr:nvPicPr>
            <xdr:cNvPr id="10" name="Ink 9">
              <a:extLst>
                <a:ext uri="{FF2B5EF4-FFF2-40B4-BE49-F238E27FC236}">
                  <a16:creationId xmlns:a16="http://schemas.microsoft.com/office/drawing/2014/main" id="{1DABDDC9-513F-4A0A-B0F5-D6CFF6732687}"/>
                </a:ext>
              </a:extLst>
            </xdr:cNvPr>
            <xdr:cNvPicPr/>
          </xdr:nvPicPr>
          <xdr:blipFill>
            <a:blip xmlns:r="http://schemas.openxmlformats.org/officeDocument/2006/relationships" r:embed="rId9"/>
            <a:stretch>
              <a:fillRect/>
            </a:stretch>
          </xdr:blipFill>
          <xdr:spPr>
            <a:xfrm>
              <a:off x="20080156" y="10903817"/>
              <a:ext cx="4516560" cy="200160"/>
            </a:xfrm>
            <a:prstGeom prst="rect">
              <a:avLst/>
            </a:prstGeom>
          </xdr:spPr>
        </xdr:pic>
      </mc:Fallback>
    </mc:AlternateContent>
    <xdr:clientData/>
  </xdr:twoCellAnchor>
  <xdr:twoCellAnchor editAs="oneCell">
    <xdr:from>
      <xdr:col>20</xdr:col>
      <xdr:colOff>158635</xdr:colOff>
      <xdr:row>57</xdr:row>
      <xdr:rowOff>169310</xdr:rowOff>
    </xdr:from>
    <xdr:to>
      <xdr:col>24</xdr:col>
      <xdr:colOff>374069</xdr:colOff>
      <xdr:row>58</xdr:row>
      <xdr:rowOff>662</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11" name="Ink 10">
              <a:extLst>
                <a:ext uri="{FF2B5EF4-FFF2-40B4-BE49-F238E27FC236}">
                  <a16:creationId xmlns:a16="http://schemas.microsoft.com/office/drawing/2014/main" id="{206D3FFE-D223-40C6-B1BE-63DD626F97F7}"/>
                </a:ext>
              </a:extLst>
            </xdr14:cNvPr>
            <xdr14:cNvContentPartPr/>
          </xdr14:nvContentPartPr>
          <xdr14:nvPr macro=""/>
          <xdr14:xfrm>
            <a:off x="19820956" y="11168417"/>
            <a:ext cx="2664720" cy="24120"/>
          </xdr14:xfrm>
        </xdr:contentPart>
      </mc:Choice>
      <mc:Fallback xmlns="">
        <xdr:pic>
          <xdr:nvPicPr>
            <xdr:cNvPr id="11" name="Ink 10">
              <a:extLst>
                <a:ext uri="{FF2B5EF4-FFF2-40B4-BE49-F238E27FC236}">
                  <a16:creationId xmlns:a16="http://schemas.microsoft.com/office/drawing/2014/main" id="{E6594092-62C2-4284-BFA8-AEABBB5356BC}"/>
                </a:ext>
              </a:extLst>
            </xdr:cNvPr>
            <xdr:cNvPicPr/>
          </xdr:nvPicPr>
          <xdr:blipFill>
            <a:blip xmlns:r="http://schemas.openxmlformats.org/officeDocument/2006/relationships" r:embed="rId11"/>
            <a:stretch>
              <a:fillRect/>
            </a:stretch>
          </xdr:blipFill>
          <xdr:spPr>
            <a:xfrm>
              <a:off x="19785316" y="11096777"/>
              <a:ext cx="2736360" cy="167760"/>
            </a:xfrm>
            <a:prstGeom prst="rect">
              <a:avLst/>
            </a:prstGeom>
          </xdr:spPr>
        </xdr:pic>
      </mc:Fallback>
    </mc:AlternateContent>
    <xdr:clientData/>
  </xdr:twoCellAnchor>
  <xdr:twoCellAnchor editAs="oneCell">
    <xdr:from>
      <xdr:col>13</xdr:col>
      <xdr:colOff>249414</xdr:colOff>
      <xdr:row>15</xdr:row>
      <xdr:rowOff>147209</xdr:rowOff>
    </xdr:from>
    <xdr:to>
      <xdr:col>13</xdr:col>
      <xdr:colOff>543174</xdr:colOff>
      <xdr:row>15</xdr:row>
      <xdr:rowOff>147569</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2" name="Ink 11">
              <a:extLst>
                <a:ext uri="{FF2B5EF4-FFF2-40B4-BE49-F238E27FC236}">
                  <a16:creationId xmlns:a16="http://schemas.microsoft.com/office/drawing/2014/main" id="{462B3F5A-67DB-4247-903D-701F4C979C76}"/>
                </a:ext>
              </a:extLst>
            </xdr14:cNvPr>
            <xdr14:cNvContentPartPr/>
          </xdr14:nvContentPartPr>
          <xdr14:nvPr macro=""/>
          <xdr14:xfrm>
            <a:off x="15625485" y="3050066"/>
            <a:ext cx="293760" cy="360"/>
          </xdr14:xfrm>
        </xdr:contentPart>
      </mc:Choice>
      <mc:Fallback xmlns="">
        <xdr:pic>
          <xdr:nvPicPr>
            <xdr:cNvPr id="12" name="Ink 11">
              <a:extLst>
                <a:ext uri="{FF2B5EF4-FFF2-40B4-BE49-F238E27FC236}">
                  <a16:creationId xmlns:a16="http://schemas.microsoft.com/office/drawing/2014/main" id="{45FA11ED-590B-4FA3-B252-106CD3A48352}"/>
                </a:ext>
              </a:extLst>
            </xdr:cNvPr>
            <xdr:cNvPicPr/>
          </xdr:nvPicPr>
          <xdr:blipFill>
            <a:blip xmlns:r="http://schemas.openxmlformats.org/officeDocument/2006/relationships" r:embed="rId13"/>
            <a:stretch>
              <a:fillRect/>
            </a:stretch>
          </xdr:blipFill>
          <xdr:spPr>
            <a:xfrm>
              <a:off x="15589485" y="2978426"/>
              <a:ext cx="365400" cy="144000"/>
            </a:xfrm>
            <a:prstGeom prst="rect">
              <a:avLst/>
            </a:prstGeom>
          </xdr:spPr>
        </xdr:pic>
      </mc:Fallback>
    </mc:AlternateContent>
    <xdr:clientData/>
  </xdr:twoCellAnchor>
  <xdr:twoCellAnchor editAs="oneCell">
    <xdr:from>
      <xdr:col>13</xdr:col>
      <xdr:colOff>283612</xdr:colOff>
      <xdr:row>17</xdr:row>
      <xdr:rowOff>90356</xdr:rowOff>
    </xdr:from>
    <xdr:to>
      <xdr:col>14</xdr:col>
      <xdr:colOff>5730</xdr:colOff>
      <xdr:row>17</xdr:row>
      <xdr:rowOff>125996</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3" name="Ink 12">
              <a:extLst>
                <a:ext uri="{FF2B5EF4-FFF2-40B4-BE49-F238E27FC236}">
                  <a16:creationId xmlns:a16="http://schemas.microsoft.com/office/drawing/2014/main" id="{8F6613F8-65FC-4DCD-9A7A-ABA5D8A16DC8}"/>
                </a:ext>
              </a:extLst>
            </xdr14:cNvPr>
            <xdr14:cNvContentPartPr/>
          </xdr14:nvContentPartPr>
          <xdr14:nvPr macro=""/>
          <xdr14:xfrm>
            <a:off x="15659683" y="3378749"/>
            <a:ext cx="334440" cy="35640"/>
          </xdr14:xfrm>
        </xdr:contentPart>
      </mc:Choice>
      <mc:Fallback xmlns="">
        <xdr:pic>
          <xdr:nvPicPr>
            <xdr:cNvPr id="13" name="Ink 12">
              <a:extLst>
                <a:ext uri="{FF2B5EF4-FFF2-40B4-BE49-F238E27FC236}">
                  <a16:creationId xmlns:a16="http://schemas.microsoft.com/office/drawing/2014/main" id="{616CCF65-F363-454C-BD7C-28800B4980E1}"/>
                </a:ext>
              </a:extLst>
            </xdr:cNvPr>
            <xdr:cNvPicPr/>
          </xdr:nvPicPr>
          <xdr:blipFill>
            <a:blip xmlns:r="http://schemas.openxmlformats.org/officeDocument/2006/relationships" r:embed="rId15"/>
            <a:stretch>
              <a:fillRect/>
            </a:stretch>
          </xdr:blipFill>
          <xdr:spPr>
            <a:xfrm>
              <a:off x="15623683" y="3307109"/>
              <a:ext cx="406080" cy="179280"/>
            </a:xfrm>
            <a:prstGeom prst="rect">
              <a:avLst/>
            </a:prstGeom>
          </xdr:spPr>
        </xdr:pic>
      </mc:Fallback>
    </mc:AlternateContent>
    <xdr:clientData/>
  </xdr:twoCellAnchor>
  <xdr:twoCellAnchor editAs="oneCell">
    <xdr:from>
      <xdr:col>16</xdr:col>
      <xdr:colOff>90452</xdr:colOff>
      <xdr:row>62</xdr:row>
      <xdr:rowOff>181301</xdr:rowOff>
    </xdr:from>
    <xdr:to>
      <xdr:col>16</xdr:col>
      <xdr:colOff>237332</xdr:colOff>
      <xdr:row>62</xdr:row>
      <xdr:rowOff>188501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15" name="Ink 14">
              <a:extLst>
                <a:ext uri="{FF2B5EF4-FFF2-40B4-BE49-F238E27FC236}">
                  <a16:creationId xmlns:a16="http://schemas.microsoft.com/office/drawing/2014/main" id="{B11A9004-0D5F-4957-8D39-4E53425D9A4D}"/>
                </a:ext>
              </a:extLst>
            </xdr14:cNvPr>
            <xdr14:cNvContentPartPr/>
          </xdr14:nvContentPartPr>
          <xdr14:nvPr macro=""/>
          <xdr14:xfrm>
            <a:off x="18085898" y="12144247"/>
            <a:ext cx="146880" cy="7200"/>
          </xdr14:xfrm>
        </xdr:contentPart>
      </mc:Choice>
      <mc:Fallback xmlns="">
        <xdr:pic>
          <xdr:nvPicPr>
            <xdr:cNvPr id="15" name="Ink 14">
              <a:extLst>
                <a:ext uri="{FF2B5EF4-FFF2-40B4-BE49-F238E27FC236}">
                  <a16:creationId xmlns:a16="http://schemas.microsoft.com/office/drawing/2014/main" id="{8565E56F-1EC0-491A-B23F-8043767F1688}"/>
                </a:ext>
              </a:extLst>
            </xdr:cNvPr>
            <xdr:cNvPicPr/>
          </xdr:nvPicPr>
          <xdr:blipFill>
            <a:blip xmlns:r="http://schemas.openxmlformats.org/officeDocument/2006/relationships" r:embed="rId17"/>
            <a:stretch>
              <a:fillRect/>
            </a:stretch>
          </xdr:blipFill>
          <xdr:spPr>
            <a:xfrm>
              <a:off x="18582845" y="12027249"/>
              <a:ext cx="218520" cy="150840"/>
            </a:xfrm>
            <a:prstGeom prst="rect">
              <a:avLst/>
            </a:prstGeom>
          </xdr:spPr>
        </xdr:pic>
      </mc:Fallback>
    </mc:AlternateContent>
    <xdr:clientData/>
  </xdr:twoCellAnchor>
  <xdr:twoCellAnchor editAs="oneCell">
    <xdr:from>
      <xdr:col>19</xdr:col>
      <xdr:colOff>430894</xdr:colOff>
      <xdr:row>75</xdr:row>
      <xdr:rowOff>56695</xdr:rowOff>
    </xdr:from>
    <xdr:to>
      <xdr:col>31</xdr:col>
      <xdr:colOff>589785</xdr:colOff>
      <xdr:row>98</xdr:row>
      <xdr:rowOff>157568</xdr:rowOff>
    </xdr:to>
    <xdr:pic>
      <xdr:nvPicPr>
        <xdr:cNvPr id="16" name="Picture 15">
          <a:extLst>
            <a:ext uri="{FF2B5EF4-FFF2-40B4-BE49-F238E27FC236}">
              <a16:creationId xmlns:a16="http://schemas.microsoft.com/office/drawing/2014/main" id="{27F573C0-B53F-4549-BC66-94C777A93621}"/>
            </a:ext>
          </a:extLst>
        </xdr:cNvPr>
        <xdr:cNvPicPr>
          <a:picLocks noChangeAspect="1"/>
        </xdr:cNvPicPr>
      </xdr:nvPicPr>
      <xdr:blipFill>
        <a:blip xmlns:r="http://schemas.openxmlformats.org/officeDocument/2006/relationships" r:embed="rId18"/>
        <a:stretch>
          <a:fillRect/>
        </a:stretch>
      </xdr:blipFill>
      <xdr:spPr>
        <a:xfrm>
          <a:off x="19442794" y="14363245"/>
          <a:ext cx="7474091" cy="4482372"/>
        </a:xfrm>
        <a:prstGeom prst="rect">
          <a:avLst/>
        </a:prstGeom>
      </xdr:spPr>
    </xdr:pic>
    <xdr:clientData/>
  </xdr:twoCellAnchor>
  <xdr:twoCellAnchor editAs="oneCell">
    <xdr:from>
      <xdr:col>25</xdr:col>
      <xdr:colOff>215448</xdr:colOff>
      <xdr:row>75</xdr:row>
      <xdr:rowOff>158749</xdr:rowOff>
    </xdr:from>
    <xdr:to>
      <xdr:col>25</xdr:col>
      <xdr:colOff>384648</xdr:colOff>
      <xdr:row>75</xdr:row>
      <xdr:rowOff>159109</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7" name="Ink 16">
              <a:extLst>
                <a:ext uri="{FF2B5EF4-FFF2-40B4-BE49-F238E27FC236}">
                  <a16:creationId xmlns:a16="http://schemas.microsoft.com/office/drawing/2014/main" id="{9B6BDB0A-BC7C-4FDD-A320-8630524DECF8}"/>
                </a:ext>
              </a:extLst>
            </xdr14:cNvPr>
            <xdr14:cNvContentPartPr/>
          </xdr14:nvContentPartPr>
          <xdr14:nvPr macro=""/>
          <xdr14:xfrm>
            <a:off x="22939377" y="14639017"/>
            <a:ext cx="169200" cy="360"/>
          </xdr14:xfrm>
        </xdr:contentPart>
      </mc:Choice>
      <mc:Fallback xmlns="">
        <xdr:pic>
          <xdr:nvPicPr>
            <xdr:cNvPr id="17" name="Ink 16">
              <a:extLst>
                <a:ext uri="{FF2B5EF4-FFF2-40B4-BE49-F238E27FC236}">
                  <a16:creationId xmlns:a16="http://schemas.microsoft.com/office/drawing/2014/main" id="{8E02826B-75AA-46C0-A3EB-7321987F9D5F}"/>
                </a:ext>
              </a:extLst>
            </xdr:cNvPr>
            <xdr:cNvPicPr/>
          </xdr:nvPicPr>
          <xdr:blipFill>
            <a:blip xmlns:r="http://schemas.openxmlformats.org/officeDocument/2006/relationships" r:embed="rId20"/>
            <a:stretch>
              <a:fillRect/>
            </a:stretch>
          </xdr:blipFill>
          <xdr:spPr>
            <a:xfrm>
              <a:off x="22801681" y="14612735"/>
              <a:ext cx="240840" cy="144000"/>
            </a:xfrm>
            <a:prstGeom prst="rect">
              <a:avLst/>
            </a:prstGeom>
          </xdr:spPr>
        </xdr:pic>
      </mc:Fallback>
    </mc:AlternateContent>
    <xdr:clientData/>
  </xdr:twoCellAnchor>
  <xdr:twoCellAnchor editAs="oneCell">
    <xdr:from>
      <xdr:col>25</xdr:col>
      <xdr:colOff>34018</xdr:colOff>
      <xdr:row>98</xdr:row>
      <xdr:rowOff>2</xdr:rowOff>
    </xdr:from>
    <xdr:to>
      <xdr:col>26</xdr:col>
      <xdr:colOff>36058</xdr:colOff>
      <xdr:row>98</xdr:row>
      <xdr:rowOff>24122</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8" name="Ink 17">
              <a:extLst>
                <a:ext uri="{FF2B5EF4-FFF2-40B4-BE49-F238E27FC236}">
                  <a16:creationId xmlns:a16="http://schemas.microsoft.com/office/drawing/2014/main" id="{C42E1BC0-2523-4FDC-9E0C-B483291F7E9E}"/>
                </a:ext>
              </a:extLst>
            </xdr14:cNvPr>
            <xdr14:cNvContentPartPr/>
          </xdr14:nvContentPartPr>
          <xdr14:nvPr macro=""/>
          <xdr14:xfrm>
            <a:off x="22757947" y="18913931"/>
            <a:ext cx="614362" cy="24120"/>
          </xdr14:xfrm>
        </xdr:contentPart>
      </mc:Choice>
      <mc:Fallback xmlns="">
        <xdr:pic>
          <xdr:nvPicPr>
            <xdr:cNvPr id="18" name="Ink 17">
              <a:extLst>
                <a:ext uri="{FF2B5EF4-FFF2-40B4-BE49-F238E27FC236}">
                  <a16:creationId xmlns:a16="http://schemas.microsoft.com/office/drawing/2014/main" id="{9861915E-757F-4FFD-887D-A8B76DF3E365}"/>
                </a:ext>
              </a:extLst>
            </xdr:cNvPr>
            <xdr:cNvPicPr/>
          </xdr:nvPicPr>
          <xdr:blipFill>
            <a:blip xmlns:r="http://schemas.openxmlformats.org/officeDocument/2006/relationships" r:embed="rId22"/>
            <a:stretch>
              <a:fillRect/>
            </a:stretch>
          </xdr:blipFill>
          <xdr:spPr>
            <a:xfrm>
              <a:off x="22676949" y="19817466"/>
              <a:ext cx="683280" cy="167760"/>
            </a:xfrm>
            <a:prstGeom prst="rect">
              <a:avLst/>
            </a:prstGeom>
          </xdr:spPr>
        </xdr:pic>
      </mc:Fallback>
    </mc:AlternateContent>
    <xdr:clientData/>
  </xdr:twoCellAnchor>
  <xdr:twoCellAnchor editAs="oneCell">
    <xdr:from>
      <xdr:col>16</xdr:col>
      <xdr:colOff>362858</xdr:colOff>
      <xdr:row>8</xdr:row>
      <xdr:rowOff>181429</xdr:rowOff>
    </xdr:from>
    <xdr:to>
      <xdr:col>23</xdr:col>
      <xdr:colOff>58614</xdr:colOff>
      <xdr:row>18</xdr:row>
      <xdr:rowOff>14308</xdr:rowOff>
    </xdr:to>
    <xdr:pic>
      <xdr:nvPicPr>
        <xdr:cNvPr id="19" name="Picture 18">
          <a:extLst>
            <a:ext uri="{FF2B5EF4-FFF2-40B4-BE49-F238E27FC236}">
              <a16:creationId xmlns:a16="http://schemas.microsoft.com/office/drawing/2014/main" id="{A3DDB222-2B60-B03C-DD19-7B9E953C9688}"/>
            </a:ext>
          </a:extLst>
        </xdr:cNvPr>
        <xdr:cNvPicPr>
          <a:picLocks noChangeAspect="1"/>
        </xdr:cNvPicPr>
      </xdr:nvPicPr>
      <xdr:blipFill>
        <a:blip xmlns:r="http://schemas.openxmlformats.org/officeDocument/2006/relationships" r:embed="rId23"/>
        <a:stretch>
          <a:fillRect/>
        </a:stretch>
      </xdr:blipFill>
      <xdr:spPr>
        <a:xfrm>
          <a:off x="18358304" y="1723572"/>
          <a:ext cx="3982006" cy="1771897"/>
        </a:xfrm>
        <a:prstGeom prst="rect">
          <a:avLst/>
        </a:prstGeom>
      </xdr:spPr>
    </xdr:pic>
    <xdr:clientData/>
  </xdr:twoCellAnchor>
  <xdr:twoCellAnchor editAs="oneCell">
    <xdr:from>
      <xdr:col>17</xdr:col>
      <xdr:colOff>408215</xdr:colOff>
      <xdr:row>18</xdr:row>
      <xdr:rowOff>136072</xdr:rowOff>
    </xdr:from>
    <xdr:to>
      <xdr:col>25</xdr:col>
      <xdr:colOff>206124</xdr:colOff>
      <xdr:row>41</xdr:row>
      <xdr:rowOff>94050</xdr:rowOff>
    </xdr:to>
    <xdr:pic>
      <xdr:nvPicPr>
        <xdr:cNvPr id="20" name="Picture 19">
          <a:extLst>
            <a:ext uri="{FF2B5EF4-FFF2-40B4-BE49-F238E27FC236}">
              <a16:creationId xmlns:a16="http://schemas.microsoft.com/office/drawing/2014/main" id="{DA19D28E-705B-90E1-C215-CEA4C09D6A55}"/>
            </a:ext>
          </a:extLst>
        </xdr:cNvPr>
        <xdr:cNvPicPr>
          <a:picLocks noChangeAspect="1"/>
        </xdr:cNvPicPr>
      </xdr:nvPicPr>
      <xdr:blipFill>
        <a:blip xmlns:r="http://schemas.openxmlformats.org/officeDocument/2006/relationships" r:embed="rId24"/>
        <a:stretch>
          <a:fillRect/>
        </a:stretch>
      </xdr:blipFill>
      <xdr:spPr>
        <a:xfrm>
          <a:off x="19015983" y="3617233"/>
          <a:ext cx="4696480" cy="4391638"/>
        </a:xfrm>
        <a:prstGeom prst="rect">
          <a:avLst/>
        </a:prstGeom>
      </xdr:spPr>
    </xdr:pic>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7-25T22:58:32.864"/>
    </inkml:context>
    <inkml:brush xml:id="br0">
      <inkml:brushProperty name="width" value="0.1" units="cm"/>
      <inkml:brushProperty name="height" value="0.1" units="cm"/>
      <inkml:brushProperty name="color" value="#AE198D"/>
      <inkml:brushProperty name="inkEffects" value="galaxy"/>
      <inkml:brushProperty name="anchorX" value="0"/>
      <inkml:brushProperty name="anchorY" value="0"/>
      <inkml:brushProperty name="scaleFactor" value="0.5"/>
    </inkml:brush>
  </inkml:definitions>
  <inkml:trace contextRef="#ctx0" brushRef="#br0">1 0 24575,'0'0'0,"3"0"0,2 5 0,4-1 0,0 5 0,3 0 0,2 2 0,4-1 0,-3 3 0,1-2 0,-2 1 0,0-1 0,2 2 0,6 1 0,10 12 0,30 20 0,36 25 0,39 27 0,20 9 0,13 4 0,-1-6 0,-5-14 0,-17-14 0,-8-16 0,-2-10 0,-2-11 0,4-8 0,-5-10 0,-9-9 0,-10-5 0,-13-5 0,-9-3 0,-4-1 0,6-1 0,4 1 0,15-1 0,12 2 0,7-1 0,1 1 0,-8-1 0,-9 1 0,-5 0 0,1 1 0,9-1 0,13 0 0,6 0 0,20-5 0,9 0 0,13-4 0,21 1 0,21 1 0,12-3 0,14 1 0,-4 2 0,-9 3 0,-18 1 0,-32 1 0,-41 1 0,-35 1 0,-35 0 0,-29 5 0,-23-4 0,-11-1 0,-5-5 0,0 0 0,-2-5 0,3 1 0,-2-4 0,-1-2 0,2 2 0,-1-2 0,-2 3 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7-25T22:58:37.696"/>
    </inkml:context>
    <inkml:brush xml:id="br0">
      <inkml:brushProperty name="width" value="0.1" units="cm"/>
      <inkml:brushProperty name="height" value="0.1" units="cm"/>
      <inkml:brushProperty name="color" value="#AE198D"/>
      <inkml:brushProperty name="inkEffects" value="galaxy"/>
      <inkml:brushProperty name="anchorX" value="-8168.27246"/>
      <inkml:brushProperty name="anchorY" value="-2185.39063"/>
      <inkml:brushProperty name="scaleFactor" value="0.5"/>
    </inkml:brush>
  </inkml:definitions>
  <inkml:trace contextRef="#ctx0" brushRef="#br0">44 102 24575,'0'0'0,"0"4"0,0 6 0,4 4 0,1 3 0,-1 3 0,5-2 0,-2 0 0,4 1 0,-2 0 0,-1 2 0,2-4 0,-2 0 0,3-4 0,-1 1 0,-3 1 0,-2 2 0,-1 2 0,-3 2 0,0 0 0,-1 1 0,0 1 0,-1 0 0,5-5 0,1 0 0,-1 0 0,-1 1 0,0 5 0,-1 2 0,-1 0 0,-1-1 0,0-8 0,0-11 0,4-6 0,1-7 0,3-6 0,1-5 0,2 2 0,0-2 0,1 3 0,-1 0 0,2 3 0,-3-1 0,3 3 0,1-2 0,4 2 0,1 2 0,-3-1 0,1 1 0,1-3 0,1-2 0,-3-3 0,0 1 0,-3-1 0,1 3 0,1-1 0,-2-2 0,1 3 0,-3-1 0,-2 7 0,-3 7 0,-3 8 0,-5 1 0,-3-4 0,5-6 0,0-7 0,2-6 0,-1-4 0,5 1 0,0-1 0,-1-1 0,4-1 0,3 4 0,-1-1 0,-1-1 0,-4 0 0,3 2 0,-2 0 0,4 3 0,-3 0 0,4 2 0,2-2 0,-6 3 0,-7 3 0,-8 1 0,-6 3 0,-4 2 0,-4 0 0,-2 2 0,-1-1 0,0 0 0,0 1 0,1-1 0,0 0 0,0 1 0,0-1 0,1 0 0,0 0 0,-1 0 0,1 0 0,-1 0 0,1 0 0,0 0 0,4-5 0,0 1 0,0-1 0,-1 1 0,0 2 0,-2 0 0,4-3 0,0-1 0,-1 2 0,-1 0 0,4-3 0,-2 1 0,0-4 0,-1 2 0,3 0 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9T19:22:52.939"/>
    </inkml:context>
    <inkml:brush xml:id="br0">
      <inkml:brushProperty name="width" value="0.05" units="cm"/>
      <inkml:brushProperty name="height" value="0.05" units="cm"/>
      <inkml:brushProperty name="color" value="#FFFFFF"/>
    </inkml:brush>
  </inkml:definitions>
  <inkml:trace contextRef="#ctx0" brushRef="#br0">166 1 24575,'0'12'0,"0"0"0,-1 0 0,0 0 0,-1 0 0,0 0 0,-1 0 0,-6 14 0,7-21 0,0-1 0,-1 1 0,1-1 0,-1 0 0,0 0 0,0 0 0,0-1 0,-1 1 0,1-1 0,-1 1 0,0-1 0,0 0 0,0-1 0,0 1 0,0-1 0,-1 0 0,1 0 0,-1 0 0,0 0 0,-8 1 0,12-3 0,-1 1 0,1-1 0,-1 0 0,1 0 0,-1 0 0,0 0 0,1 0 0,-1 0 0,1-1 0,-1 1 0,1 0 0,-1-1 0,1 1 0,-1-1 0,1 1 0,-1-1 0,1 0 0,0 0 0,-1 0 0,1 0 0,0 0 0,-2-2 0,0 0 0,1 0 0,0 0 0,-1-1 0,1 1 0,1-1 0,-1 1 0,0-1 0,-1-7 0,0 0 0,1 1 0,0-1 0,1 0 0,0 0 0,2-20 0,-1 29 0,0 1 0,0 0 0,0 0 0,0 0 0,1 0 0,-1 0 0,1 0 0,-1 0 0,0 0 0,1 0 0,0 0 0,-1 0 0,1 1 0,-1-1 0,1 0 0,0 0 0,0 0 0,0 1 0,-1-1 0,1 0 0,0 1 0,0-1 0,0 1 0,0-1 0,0 1 0,0-1 0,0 1 0,0 0 0,0 0 0,0-1 0,0 1 0,0 0 0,0 0 0,1 0 0,-1 0 0,0 0 0,0 0 0,2 1 0,44 13 0,-39-11 0,71 28 0,-79-31 0,0 1 0,0 0 0,0 0 0,0 0 0,0 0 0,0 0 0,0 0 0,0 0 0,0 0 0,-1 0 0,1 0 0,0 0 0,-1 0 0,1 0 0,0-1 0,-1 1 0,1 0 0,-1 0 0,1 0 0,-1-1 0,0 1 0,1 0 0,-1-1 0,-1 2 0,-3 5 0,5-7-4,0 0-1,0 1 1,0-1-1,0 0 1,0 0-1,0 1 1,-1-1-1,1 0 1,0 0-1,0 0 1,0 1-1,-1-1 1,1 0-1,0 0 1,0 0-1,0 0 1,-1 0-1,1 1 1,0-1-1,0 0 0,-1 0 1,1 0-1,0 0 1,0 0-1,-1 0 1,1 0-1,0 0 1,-1 0-1,1 0 1,0 0-1,0 0 1,-1 0-1,1 0 1,0 0-1,0 0 1,-1 0-1,1-1 1,0 1-1,0 0 1,-1 0-1,1 0 1,0 0-1,0 0 1,0-1-1,-1 1 1,1 0-1,0 0 1,0 0-1,0-1 1,0 1-1,-1 0 1,1 0-1,0 0 1,0-1-1,0 1 1,0 0-1,0 0 0,0-1 1,0 1-1,0 0 1,0-1-1,0 1 1,0-1-1,-4-3-1071,-6-5-5750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9T19:23:17.940"/>
    </inkml:context>
    <inkml:brush xml:id="br0">
      <inkml:brushProperty name="width" value="0.2" units="cm"/>
      <inkml:brushProperty name="height" value="0.2" units="cm"/>
      <inkml:brushProperty name="color" value="#FFFFFF"/>
    </inkml:brush>
  </inkml:definitions>
  <inkml:trace contextRef="#ctx0" brushRef="#br0">2 1 24575,'0'228'0,"0"-247"0,-1 14 0,0 0 0,1 0 0,0 0 0,0 0 0,1 0 0,-1 0 0,1 0 0,0 0 0,2-6 0,-2 11 0,0 0 0,0-1 0,0 1 0,-1 0 0,1 0 0,0-1 0,0 1 0,0 0 0,0 0 0,0 0 0,0 0 0,-1 0 0,1 0 0,0 1 0,0-1 0,0 0 0,0 0 0,0 1 0,-1-1 0,1 0 0,0 1 0,0-1 0,0 1 0,-1-1 0,1 1 0,0-1 0,0 1 0,26 17 0,-24-16 0,-2-1-48,44 25 222,-44-25-233,1 0-1,-1 0 0,1 0 1,0-1-1,-1 1 0,1 0 1,0-1-1,0 0 0,0 1 1,-1-1-1,1 0 0,0 0 1,0 0-1,0 0 0,0 0 1,-1 0-1,1-1 0,0 1 1,0 0-1,0-1 1,-1 0-1,1 1 0,0-1 1,2-1-1</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9T19:23:02.219"/>
    </inkml:context>
    <inkml:brush xml:id="br0">
      <inkml:brushProperty name="width" value="0.05" units="cm"/>
      <inkml:brushProperty name="height" value="0.05" units="cm"/>
      <inkml:brushProperty name="color" value="#FFFFFF"/>
    </inkml:brush>
    <inkml:brush xml:id="br1">
      <inkml:brushProperty name="width" value="0.2" units="cm"/>
      <inkml:brushProperty name="height" value="0.2" units="cm"/>
      <inkml:brushProperty name="color" value="#FFFFFF"/>
    </inkml:brush>
  </inkml:definitions>
  <inkml:trace contextRef="#ctx0" brushRef="#br0">1175 753 24575,'-3'1'0,"-1"0"0,1 1 0,-1-1 0,1 1 0,0 0 0,0 0 0,0 0 0,0 0 0,0 1 0,-3 2 0,-21 15 0,25-19 0,-1 0 0,1 0 0,-1-1 0,0 1 0,1 0 0,-1-1 0,1 0 0,-1 0 0,0 0 0,1 0 0,-1 0 0,0 0 0,1-1 0,-1 1 0,1-1 0,-1 0 0,1 1 0,-1-1 0,1 0 0,-1-1 0,1 1 0,0 0 0,0-1 0,-1 1 0,1-1 0,0 0 0,0 0 0,1 0 0,-3-2 0,-2-3 0,1-1 0,-1 0 0,2 0 0,-1-1 0,-4-11 0,6 13 0,17 50 0,-12-34 0,0 0 0,1 0 0,0 0 0,1-1 0,0 1 0,5 8 0,-7-15 0,-1 0 0,1-1 0,0 1 0,0 0 0,-1-1 0,1 1 0,0-1 0,0 1 0,1-1 0,-1 0 0,0 0 0,0 0 0,1 0 0,-1 0 0,0 0 0,1-1 0,-1 1 0,1-1 0,-1 0 0,1 0 0,-1 0 0,1 0 0,-1 0 0,1 0 0,-1-1 0,0 1 0,5-2 0,0 0 0,-1 0 0,0-1 0,0 1 0,0-1 0,0 0 0,-1-1 0,1 1 0,-1-1 0,0 0 0,8-9 0,-10 10 0,-1 1 0,0-1 0,0 0 0,0 1 0,0-1 0,0 0 0,-1 0 0,1 0 0,-1-1 0,0 1 0,0 0 0,0-1 0,0 1 0,0 0 0,-1-1 0,0 1 0,1-1 0,-1 1 0,-1-1 0,1 1 0,-2-7 0,-21-110 0,22 118 0,0-1 0,0 1 0,0 0 0,0-1 0,0 1 0,-1 0 0,1 0 0,-1 0 0,1 0 0,-1 0 0,0 0 0,0 0 0,0 1 0,0-1 0,0 0 0,0 1 0,-1 0 0,1 0 0,0 0 0,-1 0 0,-2-1 0,3 1 0,0 0 0,0 1 0,0-1 0,0 1 0,0-1 0,0 1 0,0 0 0,-1 0 0,1 0 0,0 0 0,0 0 0,0 0 0,0 0 0,0 1 0,0-1 0,0 1 0,0 0 0,0 0 0,0 0 0,0-1 0,0 2 0,0-1 0,0 0 0,1 0 0,-3 2 0,4-3 0,0 0 0,0 1 0,0-1 0,-1 0 0,1 0 0,0 0 0,0 1 0,0-1 0,0 0 0,0 0 0,0 1 0,0-1 0,0 0 0,0 0 0,0 1 0,0-1 0,0 0 0,0 0 0,0 0 0,0 1 0,0-1 0,0 0 0,0 0 0,0 1 0,0-1 0,0 0 0,0 0 0,0 1 0,0-1 0,0 0 0,0 0 0,1 0 0,-1 1 0,0-1 0,0 0 0,0 0 0,0 0 0,1 0 0,-1 1 0,0-1 0,14 6 0,22 2 0,-31-7 0,-3-1 0,1 1 0,0-1 0,-1 1 0,1 0 0,-1 0 0,1 0 0,-1 0 0,0 0 0,1 1 0,-1-1 0,0 1 0,0-1 0,0 1 0,0 0 0,0 0 0,0 0 0,0 0 0,-1 0 0,1 0 0,-1 0 0,0 1 0,1-1 0,-1 1 0,0-1 0,1 5 0,0 3 0,-1 1 0,0-1 0,-1 0 0,0 1 0,-2 14 0,1 28 0,1-52 0,0-1 0,0 1 0,0 0 0,0-1 0,0 1 0,0 0 0,0 0 0,0-1 0,0 1 0,0 0 0,0-1 0,1 1 0,-1 0 0,0-1 0,0 1 0,1-1 0,-1 1 0,0 0 0,1-1 0,-1 1 0,1-1 0,-1 1 0,1-1 0,-1 1 0,1-1 0,-1 1 0,1-1 0,-1 0 0,2 1 0,11-14 0,5-32 0,-18 43 0,1 0 0,-1 0 0,0 1 0,0-1 0,1 0 0,-1 0 0,-1 0 0,1 0 0,0 0 0,0 1 0,-1-1 0,1 0 0,-1 0 0,1 0 0,-1 1 0,0-1 0,1 0 0,-2-1 0,1 3 0,0-1 0,0 1 0,0-1 0,1 1 0,-1 0 0,0-1 0,0 1 0,0 0 0,0 0 0,0 0 0,1 0 0,-1 0 0,0 0 0,0 0 0,0 0 0,0 0 0,0 0 0,0 0 0,1 0 0,-1 1 0,0-1 0,0 0 0,0 1 0,1-1 0,-2 1 0,-4 3 0,0-1 0,1 1 0,0 0 0,0 1 0,0-1 0,0 1 0,1 0 0,-6 8 0,7-9 0,0 0 0,0 1 0,1-1 0,0 0 0,0 1 0,0-1 0,1 1 0,0-1 0,-1 1 0,1 0 0,1 0 0,-1 0 0,1 7 0,13-53 0,-13 38 0,-1 0 0,1 0 0,-1 0 0,0 0 0,1 0 0,-1 0 0,0 0 0,-1 0 0,1 0 0,-1 0 0,1 1 0,-1-1 0,0 1 0,0-1 0,0 1 0,0-1 0,-5-3 0,4 3 0,0 0 0,0 0 0,1 0 0,-1-1 0,1 1 0,-1-1 0,-3-7 0,6 10 0,0 1 0,0-1 0,0 0 0,0 1 0,0-1 0,0 0 0,0 1 0,1-1 0,-1 0 0,0 1 0,0-1 0,0 0 0,1 1 0,-1-1 0,0 1 0,1-1 0,-1 0 0,1 1 0,-1-1 0,0 1 0,1-1 0,-1 1 0,1-1 0,-1 1 0,1 0 0,0-1 0,-1 1 0,2-1 0,25-14 0,-1 0 0,-14-1 0,1 5 0,10 23 0,-17-8 0,1 0 0,0-1 0,0 1 0,0-1 0,11 3 0,-14-5 0,1 0 0,0 0 0,-1 1 0,0 0 0,1 0 0,-1 0 0,0 0 0,0 1 0,0-1 0,0 1 0,0 0 0,-1 1 0,1-1 0,-1 0 0,0 1 0,0 0 0,3 5 0,-4-3 0,1-1 0,0 1 0,0-1 0,0 0 0,0 0 0,1 0 0,0-1 0,0 1 0,0-1 0,1 0 0,-1 0 0,1-1 0,0 1 0,0-1 0,0 0 0,0 0 0,1 0 0,-1-1 0,1 0 0,0 0 0,-1-1 0,1 1 0,0-1 0,0 0 0,8-1 0,7 5 0,-39 1 0,-7 0 0,10 0 0,-13 2 0,27-8 0,0 0 0,0 0 0,0 0 0,0 0 0,0 0 0,0 0 0,0-1 0,0 1 0,0 0 0,0-1 0,0 1 0,0-1 0,0 1 0,1-1 0,-1 1 0,0-1 0,0 0 0,1 1 0,-1-1 0,0 0 0,1 0 0,-1 1 0,0-1 0,1 0 0,-1 0 0,0-1 0,-1-2 0,0 1 0,0 0 0,0 0 0,-1 0 0,1 0 0,-1 0 0,0 1 0,0-1 0,0 1 0,0-1 0,-6-2 0,-5-5 0,14 10 0,0 0 0,-1 0 0,1 0 0,0-1 0,0 1 0,0 0 0,0 0 0,0 0 0,0-1 0,0 1 0,0 0 0,0 0 0,0 0 0,0-1 0,0 1 0,0 0 0,0 0 0,0 0 0,0-1 0,0 1 0,0 0 0,0 0 0,0 0 0,0-1 0,0 1 0,1 0 0,-1 0 0,0 0 0,0-1 0,0 1 0,0 0 0,0 0 0,1 0 0,-1 0 0,0 0 0,0-1 0,0 1 0,0 0 0,1 0 0,-1 0 0,0 0 0,0 0 0,0 0 0,1 0 0,-1 0 0,0 0 0,0 0 0,1 0 0,-1 0 0,0 0 0,0 0 0,0 0 0,1 0 0,-1 0 0,0 0 0,0 0 0,19-5 0,-15 4 0,5-1 0,1 0 0,-1-1 0,0 0 0,0-1 0,13-6 0,-21 9 0,1 0 0,-1 0 0,0 0 0,1 0 0,-1 0 0,0 0 0,0 0 0,0 0 0,0 0 0,0-1 0,0 1 0,0 0 0,0-1 0,0 1 0,-1-1 0,1 1 0,-1-1 0,1 1 0,-1-1 0,1 1 0,-1-1 0,0 0 0,0 1 0,0-1 0,0 1 0,0-1 0,0 0 0,0 1 0,-1-1 0,1 1 0,0-1 0,-1 0 0,0 1 0,1-1 0,-1 1 0,0 0 0,1-1 0,-1 1 0,0 0 0,0-1 0,-2-1 0,-6-6 0,0 0 0,-1 0 0,0 1 0,-1 0 0,1 1 0,-1 0 0,-1 1 0,1 0 0,-1 1 0,0 0 0,-1 1 0,1 0 0,-1 1 0,1 0 0,-1 1 0,0 1 0,0 0 0,0 1 0,0 0 0,-19 3 0,15 5 0,24-1 0,31-1 0,-33-6 0,1 0 0,0-1 0,0 0 0,0 0 0,0 0 0,0 0 0,-1-1 0,1 0 0,0 0 0,-1-1 0,0 1 0,10-7 0,-15 9 0,0-1 0,0 1 0,1 0 0,-1-1 0,0 1 0,0-1 0,0 1 0,1 0 0,-1-1 0,0 1 0,0-1 0,0 1 0,0 0 0,0-1 0,0 1 0,0-1 0,0 1 0,0-1 0,0 1 0,0 0 0,0-1 0,0 1 0,0-1 0,-1 1 0,1 0 0,0-1 0,0 1 0,0 0 0,-1-1 0,1 1 0,0-1 0,0 1 0,-1 0 0,1 0 0,0-1 0,0 1 0,-1 0 0,1 0 0,-1-1 0,1 1 0,0 0 0,-1 0 0,1 0 0,0-1 0,-1 1 0,1 0 0,-1 0 0,1 0 0,0 0 0,-1 0 0,1 0 0,-1 0 0,1 0 0,-1 0 0,1 0 0,0 0 0,-1 0 0,0 0 0,-26-1 0,19 3 0,0 1 0,0 0 0,0 1 0,1-1 0,-1 1 0,1 1 0,0 0 0,0 0 0,1 0 0,0 1 0,0-1 0,0 2 0,0-1 0,1 1 0,0-1 0,-4 9 0,6-10 0,-1 0 0,1 0 0,1 0 0,-1 0 0,1 0 0,0 0 0,0 1 0,0-1 0,1 1 0,0 0 0,0-1 0,0 1 0,1 0 0,0 0 0,0 0 0,0-1 0,1 1 0,0 0 0,0-1 0,0 1 0,1 0 0,0-1 0,4 11 0,-2-13 0,-1 1 0,0 0 0,1-1 0,0 0 0,0 0 0,0 0 0,0 0 0,0-1 0,0 1 0,1-1 0,-1 0 0,1 0 0,0-1 0,0 1 0,-1-1 0,1 0 0,0-1 0,0 1 0,0-1 0,0 0 0,0 0 0,0 0 0,0-1 0,0 0 0,0 0 0,-1 0 0,1 0 0,0-1 0,6-3 0,-6 3 0,1 0 0,0 0 0,-1-1 0,0 0 0,1 0 0,-1 0 0,0-1 0,-1 1 0,1-1 0,-1 0 0,0-1 0,1 1 0,-2-1 0,1 0 0,-1 0 0,1 0 0,-1 0 0,-1 0 0,1-1 0,-1 1 0,0-1 0,0 0 0,1-11 0,-3 14 0,0-1 0,-1 1 0,0-1 0,0 1 0,0 0 0,0-1 0,0 1 0,-1 0 0,1 0 0,-1 0 0,0 0 0,0 0 0,0 0 0,0 1 0,-1-1 0,1 0 0,-1 1 0,1 0 0,-1 0 0,0 0 0,0 0 0,0 0 0,0 0 0,0 1 0,-6-2 0,-6-3 0,0 0 0,0 2 0,0 0 0,-21-3 0,-83 2 0,161 9 0,1-1 0,-1-3 0,79-9 0,-120 9 0,0 0 0,0 0 0,0 0 0,0 0 0,0 0 0,0 0 0,0-1 0,0 1 0,0 0 0,0 0 0,0-1 0,0 1 0,0-1 0,0 1 0,0-1 0,-1 1 0,1-1 0,0 1 0,0-1 0,-1 0 0,2-1 0,-20-5 0,-40 0 0,26 5 0,-19-2 0,-1 2 0,-61 6 0,101 1 0,19 1 0,22 2 0,-9-3 0,1-1 0,-1-1 0,1-1 0,0-1 0,-1-1 0,1-1 0,32-5 0,-51 6 0,-1 0 0,0-1 0,1 1 0,-1-1 0,1 1 0,-1-1 0,0 0 0,0 1 0,1-1 0,-1 0 0,0 0 0,0 0 0,0 0 0,0 0 0,0 0 0,0 0 0,0 0 0,1-1 0,-2 1 0,0 0 0,0 0 0,0 1 0,0-1 0,0 0 0,0 0 0,0 0 0,0 1 0,0-1 0,0 0 0,-1 0 0,1 0 0,0 1 0,-1-1 0,1 0 0,0 1 0,-1-1 0,1 0 0,-1 0 0,1 1 0,-1-1 0,1 1 0,-1-2 0,-4-2 0,0 0 0,-1 0 0,1 0 0,0 1 0,-1-1 0,-12-3 0,-15-5 0,0 1 0,-1 2 0,-1 1 0,-43-3 0,13 5 0,-92 5 0,152 0 0,1 1 0,-1 1 0,1-1 0,-1 1 0,1 0 0,-1 0 0,1 0 0,0 1 0,-7 2 0,11-4 0,-1 1 0,1-1 0,0 0 0,0 0 0,-1 0 0,1 1 0,0-1 0,0 0 0,0 1 0,0-1 0,-1 0 0,1 0 0,0 1 0,0-1 0,0 0 0,0 1 0,0-1 0,0 0 0,0 1 0,0-1 0,0 0 0,0 1 0,0-1 0,0 0 0,0 1 0,0-1 0,0 0 0,0 0 0,0 1 0,0-1 0,0 0 0,0 1 0,1-1 0,-1 0 0,0 0 0,0 1 0,0-1 0,1 0 0,-1 0 0,0 1 0,26 15 0,-5-8 0,1-1 0,25 5 0,-32-10 0,0 1 0,-1 1 0,0 1 0,0 0 0,0 1 0,0 0 0,18 12 0,-31-17 0,0-1 0,1 1 0,-1 0 0,0 1 0,1-1 0,-1 0 0,0 0 0,0 1 0,0-1 0,0 0 0,0 1 0,0-1 0,0 1 0,-1-1 0,1 1 0,-1-1 0,1 1 0,-1 0 0,1-1 0,-1 1 0,0 0 0,0-1 0,0 1 0,0 0 0,0-1 0,0 4 0,-1-2 0,-1 0 0,1 0 0,-1 0 0,0 0 0,0 0 0,0-1 0,0 1 0,0-1 0,0 1 0,-1-1 0,1 0 0,-6 3 0,-6 5 0,-1-1 0,-1-1 0,-29 12 0,26-10 0,19-10 0,0 0 0,0 0 0,0 0 0,0 1 0,0-1 0,0 0 0,0 0 0,0 0 0,-1 0 0,1 0 0,0 0 0,0 1 0,0-1 0,0 0 0,0 0 0,0 0 0,0 0 0,0 1 0,0-1 0,0 0 0,0 0 0,0 0 0,0 0 0,0 0 0,0 1 0,0-1 0,0 0 0,0 0 0,0 0 0,1 0 0,-1 0 0,0 1 0,0-1 0,0 0 0,0 0 0,0 0 0,0 0 0,0 0 0,0 0 0,1 0 0,-1 0 0,0 1 0,0-1 0,0 0 0,0 0 0,0 0 0,0 0 0,1 0 0,-1 0 0,0 0 0,0 0 0,0 0 0,36 4 0,-10-7 0,-70 0 0,-133 2 0,228-16 0,-13 2 0,5 3 0,-24 7 0,0 0 0,0-1 0,-1 0 0,0-2 0,30-17 0,-47 23 0,1 0 0,-1 0 0,0 0 0,0 0 0,0 0 0,-1 0 0,1 0 0,0 0 0,-1 0 0,1 0 0,-1 0 0,0-1 0,1 1 0,-1 0 0,0 0 0,-1 0 0,1-1 0,0 1 0,-1 0 0,1 0 0,-1 0 0,1 0 0,-1-1 0,-2-2 0,-24-52 0,23 54 0,1-1 0,-1 0 0,1 1 0,-1 0 0,0 0 0,0 0 0,-1 0 0,1 1 0,-1-1 0,1 1 0,-1 0 0,-4-1 0,4 2 0,0-1 0,1 0 0,0 1 0,-1-2 0,1 1 0,0 0 0,0-1 0,0 0 0,0 0 0,1 0 0,-1-1 0,1 1 0,-3-5 0,6 8 0,0 0 0,0 0 0,0 0 0,0-1 0,0 1 0,0 0 0,0 0 0,0-1 0,0 1 0,0 0 0,-1 0 0,1-1 0,0 1 0,0 0 0,0 0 0,0 0 0,0-1 0,0 1 0,-1 0 0,1 0 0,0 0 0,0 0 0,0-1 0,-1 1 0,1 0 0,0 0 0,0 0 0,0 0 0,-1 0 0,1 0 0,0 0 0,0 0 0,0 0 0,-1-1 0,1 1 0,0 0 0,0 0 0,-1 0 0,1 0 0,0 0 0,0 1 0,-1-1 0,1 0 0,0 0 0,0 0 0,-1 0 0,1 0 0,0 0 0,0 0 0,0 0 0,-1 0 0,1 0 0,0 1 0,0-1 0,0 0 0,0 0 0,-1 1 0,-3 20 0,6 40 0,-1-53 0,0-46 0,1 8 0,-1 1 0,-1 0 0,-7-51 0,7 80 0,0-1 0,0 1 0,0-1 0,0 0 0,0 1 0,0-1 0,0 1 0,-1-1 0,1 1 0,0-1 0,0 0 0,0 1 0,-1-1 0,1 1 0,0-1 0,-1 1 0,1-1 0,0 1 0,-1 0 0,1-1 0,-1 1 0,1-1 0,0 1 0,-1 0 0,1-1 0,-1 1 0,1 0 0,-1 0 0,1-1 0,-1 1 0,0 0 0,1 0 0,-1 0 0,1 0 0,-1 0 0,1-1 0,-1 1 0,0 0 0,1 0 0,-1 1 0,0-1 0,-23 21 0,-11 38 0,15-28 0,8-27 0,4-20 0,5 2 0,2-1 0,0 0 0,2-26 0,0 29 0,0 0 0,-2 0 0,1 0 0,-1-1 0,-1 1 0,-3-14 0,4 25 0,1 0 0,-1 1 0,1-1 0,-1 0 0,0 0 0,1 1 0,-1-1 0,0 0 0,1 1 0,-1-1 0,0 1 0,0-1 0,0 1 0,0-1 0,1 1 0,-1 0 0,0-1 0,0 1 0,0 0 0,0 0 0,0-1 0,0 1 0,0 0 0,0 0 0,0 0 0,0 0 0,0 1 0,0-1 0,0 0 0,0 0 0,0 0 0,1 1 0,-1-1 0,0 0 0,0 1 0,0-1 0,0 1 0,0-1 0,1 1 0,-2 1 0,-39 25 0,37-24 0,-22 19 0,21-17 0,-1 0 0,0 0 0,0 0 0,-1 0 0,-13 6 0,20-11 0,-1 0 0,1-1 0,-1 1 0,1 0 0,-1-1 0,1 1 0,-1 0 0,1-1 0,-1 1 0,1-1 0,0 1 0,-1-1 0,1 1 0,0-1 0,-1 1 0,1-1 0,0 1 0,0-1 0,0 1 0,-1-1 0,1 0 0,0 1 0,0-1 0,0 1 0,0-1 0,0 0 0,0 1 0,0-1 0,0 1 0,0-1 0,0 1 0,1-1 0,-1 0 0,0 1 0,0-1 0,0 1 0,1-1 0,4-39 0,-4 30 0,0 6 0,0 0 0,-1 1 0,1-1 0,-1 0 0,0 0 0,-1 0 0,1 1 0,-1-1 0,1 0 0,-1 0 0,0 1 0,0-1 0,-1 1 0,1-1 0,-1 1 0,0-1 0,0 1 0,0 0 0,-3-4 0,1 4 0,0 0 0,-1 0 0,1 1 0,-1-1 0,1 1 0,-1 0 0,0 0 0,0 1 0,1-1 0,-1 1 0,0 0 0,-1 1 0,1-1 0,-6 1 0,-62-1-1365,41 2-5461</inkml:trace>
  <inkml:trace contextRef="#ctx0" brushRef="#br0" timeOffset="1502.14">180 130 24575,'0'127'0,"0"-76"0,0-41 0,0-14 0,2-44 0,-1-45 0,-1 87 0,0-1 0,-1 0 0,0 0 0,-1 0 0,0 0 0,0 0 0,0 1 0,-1-1 0,-6-11 0,6 15 0,-1-1 0,1 1 0,-1-1 0,0 1 0,0 0 0,-1 1 0,1-1 0,0 1 0,-1 0 0,1 0 0,-1 0 0,0 1 0,0-1 0,-8 0 0,6 0 0,0 1 0,1-1 0,-1 0 0,1-1 0,-1 0 0,1 0 0,-10-7 0,1-5-1365,4 1-5461</inkml:trace>
  <inkml:trace contextRef="#ctx0" brushRef="#br1" timeOffset="18592.07">996 450 24575,'0'4'0,"0"5"0,0 4 0,-4 1 0,-5-2 0,-5-4 0,-3-6 0,0-8 0,0-7 0,3-4 0,-1-4 0,3-1 0,0 2 0,1 1 0</inkml:trace>
  <inkml:trace contextRef="#ctx0" brushRef="#br1" timeOffset="19622.96">929 428 24575,'-4'0'0,"-5"0"0,-5 0 0,-4 0 0,-2 0 0,-2 0 0,3-4 0,4-5 0,6-5 0,3-3 0</inkml:trace>
  <inkml:trace contextRef="#ctx0" brushRef="#br1" timeOffset="20140.06">435 316 24575,'4'0'0,"5"0"0,8 0 0,10 0 0,11 0 0,7 0 0,-1 0 0,-4 0 0,0 0 0,-5 0 0</inkml:trace>
  <inkml:trace contextRef="#ctx0" brushRef="#br1" timeOffset="23044.68">929 607 24575,'3'0'0,"6"0"0,5 0 0,-4 0 0,-4 4 0,-6 1 0,-3 4 0,-2 3 0</inkml:trace>
  <inkml:trace contextRef="#ctx0" brushRef="#br1" timeOffset="23933.33">974 674 24575,'0'-3'0,"0"-6"0,0-5 0,0-4 0,0-2 0,0-2 0,0-1 0,0-1 0,0 1 0,-4 4 0,-1 1 0,-4 3 0</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08T22:56:21.983"/>
    </inkml:context>
    <inkml:brush xml:id="br0">
      <inkml:brushProperty name="width" value="0.2" units="cm"/>
      <inkml:brushProperty name="height" value="0.4" units="cm"/>
      <inkml:brushProperty name="color" value="#FFFC00"/>
      <inkml:brushProperty name="tip" value="rectangle"/>
      <inkml:brushProperty name="rasterOp" value="maskPen"/>
      <inkml:brushProperty name="ignorePressure" value="1"/>
    </inkml:brush>
  </inkml:definitions>
  <inkml:trace contextRef="#ctx0" brushRef="#br0">1 3,'52'-1,"-21"0,1 1,-1 1,0 2,32 7,1 1,1-3,0-3,128-7,-76 0,5827-2,-3080 7,-2608 13,-35-1,132 0,170 2,366-17,-861 1,-1 2,42 9,-39-6,56 5,-21-10,-27-2,-1 3,1 1,48 10,-61-8,-2-1</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08T22:56:24.957"/>
    </inkml:context>
    <inkml:brush xml:id="br0">
      <inkml:brushProperty name="width" value="0.2" units="cm"/>
      <inkml:brushProperty name="height" value="0.4" units="cm"/>
      <inkml:brushProperty name="color" value="#FFFC00"/>
      <inkml:brushProperty name="tip" value="rectangle"/>
      <inkml:brushProperty name="rasterOp" value="maskPen"/>
      <inkml:brushProperty name="ignorePressure" value="1"/>
    </inkml:brush>
  </inkml:definitions>
  <inkml:trace contextRef="#ctx0" brushRef="#br0">1 33,'342'-2,"379"5,-439 13,92 1,2604-18,-2921-3,0-1,78-19,-78 13,1 2,79-3,2039 14,-2150-2</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08T23:04:00.976"/>
    </inkml:context>
    <inkml:brush xml:id="br0">
      <inkml:brushProperty name="width" value="0.2" units="cm"/>
      <inkml:brushProperty name="height" value="0.4" units="cm"/>
      <inkml:brushProperty name="color" value="#FF40FF"/>
      <inkml:brushProperty name="tip" value="rectangle"/>
      <inkml:brushProperty name="rasterOp" value="maskPen"/>
      <inkml:brushProperty name="ignorePressure" value="1"/>
    </inkml:brush>
  </inkml:definitions>
  <inkml:trace contextRef="#ctx0" brushRef="#br0">1 126,'0'-8,"8"-3,11 1,10 2,9 2,-3-6,1-1,3 2,2 3,3 2,1 3,2 1,-7-6,-3-3,-7 2</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08T23:04:26.053"/>
    </inkml:context>
    <inkml:brush xml:id="br0">
      <inkml:brushProperty name="width" value="0.2" units="cm"/>
      <inkml:brushProperty name="height" value="0.4" units="cm"/>
      <inkml:brushProperty name="color" value="#00F900"/>
      <inkml:brushProperty name="tip" value="rectangle"/>
      <inkml:brushProperty name="rasterOp" value="maskPen"/>
      <inkml:brushProperty name="ignorePressure" value="1"/>
    </inkml:brush>
  </inkml:definitions>
  <inkml:trace contextRef="#ctx0" brushRef="#br0">0 1,'789'0,"-763"0</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08T23:04:28.043"/>
    </inkml:context>
    <inkml:brush xml:id="br0">
      <inkml:brushProperty name="width" value="0.2" units="cm"/>
      <inkml:brushProperty name="height" value="0.4" units="cm"/>
      <inkml:brushProperty name="color" value="#00F900"/>
      <inkml:brushProperty name="tip" value="rectangle"/>
      <inkml:brushProperty name="rasterOp" value="maskPen"/>
      <inkml:brushProperty name="ignorePressure" value="1"/>
    </inkml:brush>
  </inkml:definitions>
  <inkml:trace contextRef="#ctx0" brushRef="#br0">0 1,'1'2,"-1"0,1 0,0 0,0 0,0 0,0 0,0 0,1 0,-1 0,0 0,1-1,0 1,-1 0,1-1,0 0,0 1,-1-1,1 0,0 0,0 0,0 0,4 1,47 15,-13-11,0-2,0-1,0-3,41-4,-27 2,68 4,-47 13,-56-10,-1-1,27 2,15-2,98-8,-132-1,-6-2</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09T03:41:17.310"/>
    </inkml:context>
    <inkml:brush xml:id="br0">
      <inkml:brushProperty name="width" value="0.2" units="cm"/>
      <inkml:brushProperty name="height" value="0.4" units="cm"/>
      <inkml:brushProperty name="color" value="#00F900"/>
      <inkml:brushProperty name="tip" value="rectangle"/>
      <inkml:brushProperty name="rasterOp" value="maskPen"/>
      <inkml:brushProperty name="ignorePressure" value="1"/>
    </inkml:brush>
  </inkml:definitions>
  <inkml:trace contextRef="#ctx0" brushRef="#br0">1 2,'45'0,"-1"-1,-1 2,1 1,78 16,-120-18,47 13,1-2,1-2,79 3,961-14,-1064 2</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09T03:41:23.687"/>
    </inkml:context>
    <inkml:brush xml:id="br0">
      <inkml:brushProperty name="width" value="0.2" units="cm"/>
      <inkml:brushProperty name="height" value="0.4" units="cm"/>
      <inkml:brushProperty name="color" value="#FF40FF"/>
      <inkml:brushProperty name="tip" value="rectangle"/>
      <inkml:brushProperty name="rasterOp" value="maskPen"/>
      <inkml:brushProperty name="ignorePressure" value="1"/>
    </inkml:brush>
  </inkml:definitions>
  <inkml:trace contextRef="#ctx0" brushRef="#br0">1 1,'5'0,"13"0,8 0,5 0,3 0,1 0,0 0,-1 0,0 0,-2 0,1 0,-2 0,1 0,-1 0,0 0,-5 0</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08T23:34:44.308"/>
    </inkml:context>
    <inkml:brush xml:id="br0">
      <inkml:brushProperty name="width" value="0.2" units="cm"/>
      <inkml:brushProperty name="height" value="0.4" units="cm"/>
      <inkml:brushProperty name="color" value="#FFFC00"/>
      <inkml:brushProperty name="tip" value="rectangle"/>
      <inkml:brushProperty name="rasterOp" value="maskPen"/>
      <inkml:brushProperty name="ignorePressure" value="1"/>
    </inkml:brush>
  </inkml:definitions>
  <inkml:trace contextRef="#ctx0" brushRef="#br0">1 3,'52'-1,"-21"0,1 1,-1 1,0 2,32 7,1 1,1-3,0-3,128-7,-76 0,5827-2,-3080 7,-2608 13,-35-1,132 0,170 2,366-17,-861 1,-1 2,42 9,-39-6,56 5,-21-10,-27-2,-1 3,1 1,48 10,-61-8,-2-1</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08T23:34:44.309"/>
    </inkml:context>
    <inkml:brush xml:id="br0">
      <inkml:brushProperty name="width" value="0.2" units="cm"/>
      <inkml:brushProperty name="height" value="0.4" units="cm"/>
      <inkml:brushProperty name="color" value="#FFFC00"/>
      <inkml:brushProperty name="tip" value="rectangle"/>
      <inkml:brushProperty name="rasterOp" value="maskPen"/>
      <inkml:brushProperty name="ignorePressure" value="1"/>
    </inkml:brush>
  </inkml:definitions>
  <inkml:trace contextRef="#ctx0" brushRef="#br0">1 33,'342'-2,"379"5,-439 13,92 1,2604-18,-2921-3,0-1,78-19,-78 13,1 2,79-3,2039 14,-2150-2</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08T23:34:44.313"/>
    </inkml:context>
    <inkml:brush xml:id="br0">
      <inkml:brushProperty name="width" value="0.2" units="cm"/>
      <inkml:brushProperty name="height" value="0.4" units="cm"/>
      <inkml:brushProperty name="color" value="#00F900"/>
      <inkml:brushProperty name="tip" value="rectangle"/>
      <inkml:brushProperty name="rasterOp" value="maskPen"/>
      <inkml:brushProperty name="ignorePressure" value="1"/>
    </inkml:brush>
  </inkml:definitions>
  <inkml:trace contextRef="#ctx0" brushRef="#br0">0 1,'789'0,"-763"0</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08T23:34:44.314"/>
    </inkml:context>
    <inkml:brush xml:id="br0">
      <inkml:brushProperty name="width" value="0.2" units="cm"/>
      <inkml:brushProperty name="height" value="0.4" units="cm"/>
      <inkml:brushProperty name="color" value="#00F900"/>
      <inkml:brushProperty name="tip" value="rectangle"/>
      <inkml:brushProperty name="rasterOp" value="maskPen"/>
      <inkml:brushProperty name="ignorePressure" value="1"/>
    </inkml:brush>
  </inkml:definitions>
  <inkml:trace contextRef="#ctx0" brushRef="#br0">0 1,'1'2,"-1"0,1 0,0 0,0 0,0 0,0 0,0 0,1 0,-1 0,0 0,1-1,0 1,-1 0,1-1,0 0,0 1,-1-1,1 0,0 0,0 0,0 0,4 1,47 15,-13-11,0-2,0-1,0-3,41-4,-27 2,68 4,-47 13,-56-10,-1-1,27 2,15-2,98-8,-132-1,-6-2</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08T23:40:25.237"/>
    </inkml:context>
    <inkml:brush xml:id="br0">
      <inkml:brushProperty name="width" value="0.2" units="cm"/>
      <inkml:brushProperty name="height" value="0.4" units="cm"/>
      <inkml:brushProperty name="color" value="#FF40FF"/>
      <inkml:brushProperty name="tip" value="rectangle"/>
      <inkml:brushProperty name="rasterOp" value="maskPen"/>
      <inkml:brushProperty name="ignorePressure" value="1"/>
    </inkml:brush>
  </inkml:definitions>
  <inkml:trace contextRef="#ctx0" brushRef="#br0">0 1,'6'0,"6"0,8 0,5 0,3 0,3 0,2 0,0 0,-1 0,1 0,-1 0,0 0,0 5,0 2,-6 0</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09T03:38:20.877"/>
    </inkml:context>
    <inkml:brush xml:id="br0">
      <inkml:brushProperty name="width" value="0.2" units="cm"/>
      <inkml:brushProperty name="height" value="0.4" units="cm"/>
      <inkml:brushProperty name="color" value="#FF40FF"/>
      <inkml:brushProperty name="tip" value="rectangle"/>
      <inkml:brushProperty name="rasterOp" value="maskPen"/>
      <inkml:brushProperty name="ignorePressure" value="1"/>
    </inkml:brush>
  </inkml:definitions>
  <inkml:trace contextRef="#ctx0" brushRef="#br0">1 1,'5'0,"13"0,8 0,5 0,3 0,1 0,0 0,-1 0,0 0,-2 0,1 0,-2 0,1 0,-1 0,0 0,-5 0</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09T03:39:28.508"/>
    </inkml:context>
    <inkml:brush xml:id="br0">
      <inkml:brushProperty name="width" value="0.2" units="cm"/>
      <inkml:brushProperty name="height" value="0.4" units="cm"/>
      <inkml:brushProperty name="color" value="#00F900"/>
      <inkml:brushProperty name="tip" value="rectangle"/>
      <inkml:brushProperty name="rasterOp" value="maskPen"/>
      <inkml:brushProperty name="ignorePressure" value="1"/>
    </inkml:brush>
  </inkml:definitions>
  <inkml:trace contextRef="#ctx0" brushRef="#br0">1 0,'883'0,"-852"2,0 2,0 0,57 18,-54-13,1-1,61 6,-96-14,41 2,0 2,47 9,-78-10,0 0,0-1,1 0,-1-1,0 0,0-1,1 0,-1 0,0-1,1-1,-1 1,0-2,0 1,0-2,-1 1,1-1,-1-1,11-6,-4 0</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09T00:03:49.860"/>
    </inkml:context>
    <inkml:brush xml:id="br0">
      <inkml:brushProperty name="width" value="0.2" units="cm"/>
      <inkml:brushProperty name="height" value="0.4" units="cm"/>
      <inkml:brushProperty name="color" value="#FFFC00"/>
      <inkml:brushProperty name="tip" value="rectangle"/>
      <inkml:brushProperty name="rasterOp" value="maskPen"/>
      <inkml:brushProperty name="ignorePressure" value="1"/>
    </inkml:brush>
  </inkml:definitions>
  <inkml:trace contextRef="#ctx0" brushRef="#br0">1 3,'52'-1,"-21"0,1 1,-1 1,0 2,32 7,1 1,1-3,0-3,128-7,-76 0,5827-2,-3080 7,-2608 13,-35-1,132 0,170 2,366-17,-861 1,-1 2,42 9,-39-6,56 5,-21-10,-27-2,-1 3,1 1,48 10,-61-8,-2-1</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09T00:03:49.861"/>
    </inkml:context>
    <inkml:brush xml:id="br0">
      <inkml:brushProperty name="width" value="0.2" units="cm"/>
      <inkml:brushProperty name="height" value="0.4" units="cm"/>
      <inkml:brushProperty name="color" value="#FFFC00"/>
      <inkml:brushProperty name="tip" value="rectangle"/>
      <inkml:brushProperty name="rasterOp" value="maskPen"/>
      <inkml:brushProperty name="ignorePressure" value="1"/>
    </inkml:brush>
  </inkml:definitions>
  <inkml:trace contextRef="#ctx0" brushRef="#br0">1 33,'342'-2,"379"5,-439 13,92 1,2604-18,-2921-3,0-1,78-19,-78 13,1 2,79-3,2039 14,-2150-2</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09T00:03:49.864"/>
    </inkml:context>
    <inkml:brush xml:id="br0">
      <inkml:brushProperty name="width" value="0.2" units="cm"/>
      <inkml:brushProperty name="height" value="0.4" units="cm"/>
      <inkml:brushProperty name="color" value="#00F900"/>
      <inkml:brushProperty name="tip" value="rectangle"/>
      <inkml:brushProperty name="rasterOp" value="maskPen"/>
      <inkml:brushProperty name="ignorePressure" value="1"/>
    </inkml:brush>
  </inkml:definitions>
  <inkml:trace contextRef="#ctx0" brushRef="#br0">0 1,'789'0,"-763"0</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09T00:03:49.865"/>
    </inkml:context>
    <inkml:brush xml:id="br0">
      <inkml:brushProperty name="width" value="0.2" units="cm"/>
      <inkml:brushProperty name="height" value="0.4" units="cm"/>
      <inkml:brushProperty name="color" value="#00F900"/>
      <inkml:brushProperty name="tip" value="rectangle"/>
      <inkml:brushProperty name="rasterOp" value="maskPen"/>
      <inkml:brushProperty name="ignorePressure" value="1"/>
    </inkml:brush>
  </inkml:definitions>
  <inkml:trace contextRef="#ctx0" brushRef="#br0">0 1,'1'2,"-1"0,1 0,0 0,0 0,0 0,0 0,0 0,1 0,-1 0,0 0,1-1,0 1,-1 0,1-1,0 0,0 1,-1-1,1 0,0 0,0 0,0 0,4 1,47 15,-13-11,0-2,0-1,0-3,41-4,-27 2,68 4,-47 13,-56-10,-1-1,27 2,15-2,98-8,-132-1,-6-2</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09T03:42:50.011"/>
    </inkml:context>
    <inkml:brush xml:id="br0">
      <inkml:brushProperty name="width" value="0.2" units="cm"/>
      <inkml:brushProperty name="height" value="0.4" units="cm"/>
      <inkml:brushProperty name="color" value="#FF40FF"/>
      <inkml:brushProperty name="tip" value="rectangle"/>
      <inkml:brushProperty name="rasterOp" value="maskPen"/>
      <inkml:brushProperty name="ignorePressure" value="1"/>
    </inkml:brush>
  </inkml:definitions>
  <inkml:trace contextRef="#ctx0" brushRef="#br0">1 1,'5'0,"13"0,8 0,5 0,3 0,1 0,0 0,-1 0,0 0,-2 0,1 0,-2 0,1 0,-1 0,0 0,-5 0</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09T03:42:55.563"/>
    </inkml:context>
    <inkml:brush xml:id="br0">
      <inkml:brushProperty name="width" value="0.2" units="cm"/>
      <inkml:brushProperty name="height" value="0.4" units="cm"/>
      <inkml:brushProperty name="color" value="#00F900"/>
      <inkml:brushProperty name="tip" value="rectangle"/>
      <inkml:brushProperty name="rasterOp" value="maskPen"/>
      <inkml:brushProperty name="ignorePressure" value="1"/>
    </inkml:brush>
  </inkml:definitions>
  <inkml:trace contextRef="#ctx0" brushRef="#br0">1 2,'45'0,"-1"-1,-1 2,1 1,78 16,-120-18,47 13,1-2,1-2,79 3,961-14,-1064 2</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09T05:31:00.446"/>
    </inkml:context>
    <inkml:brush xml:id="br0">
      <inkml:brushProperty name="width" value="0.2" units="cm"/>
      <inkml:brushProperty name="height" value="0.4" units="cm"/>
      <inkml:brushProperty name="color" value="#FF40FF"/>
      <inkml:brushProperty name="tip" value="rectangle"/>
      <inkml:brushProperty name="rasterOp" value="maskPen"/>
      <inkml:brushProperty name="ignorePressure" value="1"/>
    </inkml:brush>
  </inkml:definitions>
  <inkml:trace contextRef="#ctx0" brushRef="#br0">1 1,'0'0,"5"0,8 0,6 0,6 0,4 0,2 0,1 0,7 0,1 0,-1 0,-1 0,-2 0,-8 0</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09T05:25:34.137"/>
    </inkml:context>
    <inkml:brush xml:id="br0">
      <inkml:brushProperty name="width" value="0.2" units="cm"/>
      <inkml:brushProperty name="height" value="0.4" units="cm"/>
      <inkml:brushProperty name="color" value="#FFFC00"/>
      <inkml:brushProperty name="tip" value="rectangle"/>
      <inkml:brushProperty name="rasterOp" value="maskPen"/>
      <inkml:brushProperty name="ignorePressure" value="1"/>
    </inkml:brush>
  </inkml:definitions>
  <inkml:trace contextRef="#ctx0" brushRef="#br0">1 3,'52'-1,"-21"0,1 1,-1 1,0 2,32 7,1 1,1-3,0-3,128-7,-76 0,5827-2,-3080 7,-2608 13,-35-1,132 0,170 2,366-17,-861 1,-1 2,42 9,-39-6,56 5,-21-10,-27-2,-1 3,1 1,48 10,-61-8,-2-1</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09T05:25:34.138"/>
    </inkml:context>
    <inkml:brush xml:id="br0">
      <inkml:brushProperty name="width" value="0.2" units="cm"/>
      <inkml:brushProperty name="height" value="0.4" units="cm"/>
      <inkml:brushProperty name="color" value="#FFFC00"/>
      <inkml:brushProperty name="tip" value="rectangle"/>
      <inkml:brushProperty name="rasterOp" value="maskPen"/>
      <inkml:brushProperty name="ignorePressure" value="1"/>
    </inkml:brush>
  </inkml:definitions>
  <inkml:trace contextRef="#ctx0" brushRef="#br0">1 33,'342'-2,"379"5,-439 13,92 1,2604-18,-2921-3,0-1,78-19,-78 13,1 2,79-3,2039 14,-2150-2</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09T05:25:34.139"/>
    </inkml:context>
    <inkml:brush xml:id="br0">
      <inkml:brushProperty name="width" value="0.2" units="cm"/>
      <inkml:brushProperty name="height" value="0.4" units="cm"/>
      <inkml:brushProperty name="color" value="#00F900"/>
      <inkml:brushProperty name="tip" value="rectangle"/>
      <inkml:brushProperty name="rasterOp" value="maskPen"/>
      <inkml:brushProperty name="ignorePressure" value="1"/>
    </inkml:brush>
  </inkml:definitions>
  <inkml:trace contextRef="#ctx0" brushRef="#br0">0 1,'789'0,"-763"0</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09T05:25:34.140"/>
    </inkml:context>
    <inkml:brush xml:id="br0">
      <inkml:brushProperty name="width" value="0.2" units="cm"/>
      <inkml:brushProperty name="height" value="0.4" units="cm"/>
      <inkml:brushProperty name="color" value="#00F900"/>
      <inkml:brushProperty name="tip" value="rectangle"/>
      <inkml:brushProperty name="rasterOp" value="maskPen"/>
      <inkml:brushProperty name="ignorePressure" value="1"/>
    </inkml:brush>
  </inkml:definitions>
  <inkml:trace contextRef="#ctx0" brushRef="#br0">0 1,'1'2,"-1"0,1 0,0 0,0 0,0 0,0 0,0 0,1 0,-1 0,0 0,1-1,0 1,-1 0,1-1,0 0,0 1,-1-1,1 0,0 0,0 0,0 0,4 1,47 15,-13-11,0-2,0-1,0-3,41-4,-27 2,68 4,-47 13,-56-10,-1-1,27 2,15-2,98-8,-132-1,-6-2</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09T05:25:34.141"/>
    </inkml:context>
    <inkml:brush xml:id="br0">
      <inkml:brushProperty name="width" value="0.2" units="cm"/>
      <inkml:brushProperty name="height" value="0.4" units="cm"/>
      <inkml:brushProperty name="color" value="#FF40FF"/>
      <inkml:brushProperty name="tip" value="rectangle"/>
      <inkml:brushProperty name="rasterOp" value="maskPen"/>
      <inkml:brushProperty name="ignorePressure" value="1"/>
    </inkml:brush>
  </inkml:definitions>
  <inkml:trace contextRef="#ctx0" brushRef="#br0">0 1,'6'0,"6"0,8 0,5 0,3 0,3 0,2 0,0 0,-1 0,1 0,-1 0,0 0,0 5,0 2,-6 0</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09T05:25:34.142"/>
    </inkml:context>
    <inkml:brush xml:id="br0">
      <inkml:brushProperty name="width" value="0.2" units="cm"/>
      <inkml:brushProperty name="height" value="0.4" units="cm"/>
      <inkml:brushProperty name="color" value="#FF40FF"/>
      <inkml:brushProperty name="tip" value="rectangle"/>
      <inkml:brushProperty name="rasterOp" value="maskPen"/>
      <inkml:brushProperty name="ignorePressure" value="1"/>
    </inkml:brush>
  </inkml:definitions>
  <inkml:trace contextRef="#ctx0" brushRef="#br0">1 1,'5'0,"13"0,8 0,5 0,3 0,1 0,0 0,-1 0,0 0,-2 0,1 0,-2 0,1 0,-1 0,0 0,-5 0</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09T05:25:34.143"/>
    </inkml:context>
    <inkml:brush xml:id="br0">
      <inkml:brushProperty name="width" value="0.2" units="cm"/>
      <inkml:brushProperty name="height" value="0.4" units="cm"/>
      <inkml:brushProperty name="color" value="#00F900"/>
      <inkml:brushProperty name="tip" value="rectangle"/>
      <inkml:brushProperty name="rasterOp" value="maskPen"/>
      <inkml:brushProperty name="ignorePressure" value="1"/>
    </inkml:brush>
  </inkml:definitions>
  <inkml:trace contextRef="#ctx0" brushRef="#br0">1 2,'45'0,"-1"-1,-1 2,1 1,78 16,-120-18,47 13,1-2,1-2,79 3,961-14,-1064 2</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09T19:09:57.758"/>
    </inkml:context>
    <inkml:brush xml:id="br0">
      <inkml:brushProperty name="width" value="0.2" units="cm"/>
      <inkml:brushProperty name="height" value="0.4" units="cm"/>
      <inkml:brushProperty name="color" value="#FFFC00"/>
      <inkml:brushProperty name="tip" value="rectangle"/>
      <inkml:brushProperty name="rasterOp" value="maskPen"/>
      <inkml:brushProperty name="ignorePressure" value="1"/>
    </inkml:brush>
  </inkml:definitions>
  <inkml:trace contextRef="#ctx0" brushRef="#br0">1 3,'52'-1,"-21"0,1 1,-1 1,0 2,32 7,1 1,1-3,0-3,128-7,-76 0,5827-2,-3080 7,-2608 13,-35-1,132 0,170 2,366-17,-861 1,-1 2,42 9,-39-6,56 5,-21-10,-27-2,-1 3,1 1,48 10,-61-8,-2-1</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09T19:09:57.759"/>
    </inkml:context>
    <inkml:brush xml:id="br0">
      <inkml:brushProperty name="width" value="0.2" units="cm"/>
      <inkml:brushProperty name="height" value="0.4" units="cm"/>
      <inkml:brushProperty name="color" value="#FFFC00"/>
      <inkml:brushProperty name="tip" value="rectangle"/>
      <inkml:brushProperty name="rasterOp" value="maskPen"/>
      <inkml:brushProperty name="ignorePressure" value="1"/>
    </inkml:brush>
  </inkml:definitions>
  <inkml:trace contextRef="#ctx0" brushRef="#br0">1 33,'342'-2,"379"5,-439 13,92 1,2604-18,-2921-3,0-1,78-19,-78 13,1 2,79-3,2039 14,-2150-2</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09T19:09:57.760"/>
    </inkml:context>
    <inkml:brush xml:id="br0">
      <inkml:brushProperty name="width" value="0.2" units="cm"/>
      <inkml:brushProperty name="height" value="0.4" units="cm"/>
      <inkml:brushProperty name="color" value="#00F900"/>
      <inkml:brushProperty name="tip" value="rectangle"/>
      <inkml:brushProperty name="rasterOp" value="maskPen"/>
      <inkml:brushProperty name="ignorePressure" value="1"/>
    </inkml:brush>
  </inkml:definitions>
  <inkml:trace contextRef="#ctx0" brushRef="#br0">0 1,'789'0,"-763"0</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09T19:09:57.761"/>
    </inkml:context>
    <inkml:brush xml:id="br0">
      <inkml:brushProperty name="width" value="0.2" units="cm"/>
      <inkml:brushProperty name="height" value="0.4" units="cm"/>
      <inkml:brushProperty name="color" value="#00F900"/>
      <inkml:brushProperty name="tip" value="rectangle"/>
      <inkml:brushProperty name="rasterOp" value="maskPen"/>
      <inkml:brushProperty name="ignorePressure" value="1"/>
    </inkml:brush>
  </inkml:definitions>
  <inkml:trace contextRef="#ctx0" brushRef="#br0">0 1,'1'2,"-1"0,1 0,0 0,0 0,0 0,0 0,0 0,1 0,-1 0,0 0,1-1,0 1,-1 0,1-1,0 0,0 1,-1-1,1 0,0 0,0 0,0 0,4 1,47 15,-13-11,0-2,0-1,0-3,41-4,-27 2,68 4,-47 13,-56-10,-1-1,27 2,15-2,98-8,-132-1,-6-2</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09T19:09:57.762"/>
    </inkml:context>
    <inkml:brush xml:id="br0">
      <inkml:brushProperty name="width" value="0.2" units="cm"/>
      <inkml:brushProperty name="height" value="0.4" units="cm"/>
      <inkml:brushProperty name="color" value="#FF40FF"/>
      <inkml:brushProperty name="tip" value="rectangle"/>
      <inkml:brushProperty name="rasterOp" value="maskPen"/>
      <inkml:brushProperty name="ignorePressure" value="1"/>
    </inkml:brush>
  </inkml:definitions>
  <inkml:trace contextRef="#ctx0" brushRef="#br0">0 1,'6'0,"6"0,8 0,5 0,3 0,3 0,2 0,0 0,-1 0,1 0,-1 0,0 0,0 5,0 2,-6 0</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09T19:09:57.763"/>
    </inkml:context>
    <inkml:brush xml:id="br0">
      <inkml:brushProperty name="width" value="0.2" units="cm"/>
      <inkml:brushProperty name="height" value="0.4" units="cm"/>
      <inkml:brushProperty name="color" value="#FF40FF"/>
      <inkml:brushProperty name="tip" value="rectangle"/>
      <inkml:brushProperty name="rasterOp" value="maskPen"/>
      <inkml:brushProperty name="ignorePressure" value="1"/>
    </inkml:brush>
  </inkml:definitions>
  <inkml:trace contextRef="#ctx0" brushRef="#br0">1 1,'5'0,"13"0,8 0,5 0,3 0,1 0,0 0,-1 0,0 0,-2 0,1 0,-2 0,1 0,-1 0,0 0,-5 0</inkml:trace>
</inkml:ink>
</file>

<file path=xl/ink/ink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09T19:09:57.764"/>
    </inkml:context>
    <inkml:brush xml:id="br0">
      <inkml:brushProperty name="width" value="0.2" units="cm"/>
      <inkml:brushProperty name="height" value="0.4" units="cm"/>
      <inkml:brushProperty name="color" value="#00F900"/>
      <inkml:brushProperty name="tip" value="rectangle"/>
      <inkml:brushProperty name="rasterOp" value="maskPen"/>
      <inkml:brushProperty name="ignorePressure" value="1"/>
    </inkml:brush>
  </inkml:definitions>
  <inkml:trace contextRef="#ctx0" brushRef="#br0">1 2,'45'0,"-1"-1,-1 2,1 1,78 16,-120-18,47 13,1-2,1-2,79 3,961-14,-1064 2</inkml:trace>
</inkml:ink>
</file>

<file path=xl/ink/ink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09T23:08:22.856"/>
    </inkml:context>
    <inkml:brush xml:id="br0">
      <inkml:brushProperty name="width" value="0.2" units="cm"/>
      <inkml:brushProperty name="height" value="0.4" units="cm"/>
      <inkml:brushProperty name="color" value="#FFFC00"/>
      <inkml:brushProperty name="tip" value="rectangle"/>
      <inkml:brushProperty name="rasterOp" value="maskPen"/>
      <inkml:brushProperty name="ignorePressure" value="1"/>
    </inkml:brush>
  </inkml:definitions>
  <inkml:trace contextRef="#ctx0" brushRef="#br0">1 3,'52'-1,"-21"0,1 1,-1 1,0 2,32 7,1 1,1-3,0-3,128-7,-76 0,5827-2,-3080 7,-2608 13,-35-1,132 0,170 2,366-17,-861 1,-1 2,42 9,-39-6,56 5,-21-10,-27-2,-1 3,1 1,48 10,-61-8,-2-1</inkml:trace>
</inkml:ink>
</file>

<file path=xl/ink/ink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09T23:08:22.857"/>
    </inkml:context>
    <inkml:brush xml:id="br0">
      <inkml:brushProperty name="width" value="0.2" units="cm"/>
      <inkml:brushProperty name="height" value="0.4" units="cm"/>
      <inkml:brushProperty name="color" value="#FFFC00"/>
      <inkml:brushProperty name="tip" value="rectangle"/>
      <inkml:brushProperty name="rasterOp" value="maskPen"/>
      <inkml:brushProperty name="ignorePressure" value="1"/>
    </inkml:brush>
  </inkml:definitions>
  <inkml:trace contextRef="#ctx0" brushRef="#br0">1 33,'342'-2,"379"5,-439 13,92 1,2604-18,-2921-3,0-1,78-19,-78 13,1 2,79-3,2039 14,-2150-2</inkml:trace>
</inkml:ink>
</file>

<file path=xl/ink/ink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09T23:08:22.858"/>
    </inkml:context>
    <inkml:brush xml:id="br0">
      <inkml:brushProperty name="width" value="0.2" units="cm"/>
      <inkml:brushProperty name="height" value="0.4" units="cm"/>
      <inkml:brushProperty name="color" value="#00F900"/>
      <inkml:brushProperty name="tip" value="rectangle"/>
      <inkml:brushProperty name="rasterOp" value="maskPen"/>
      <inkml:brushProperty name="ignorePressure" value="1"/>
    </inkml:brush>
  </inkml:definitions>
  <inkml:trace contextRef="#ctx0" brushRef="#br0">0 1,'789'0,"-763"0</inkml:trace>
</inkml:ink>
</file>

<file path=xl/ink/ink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09T23:08:22.859"/>
    </inkml:context>
    <inkml:brush xml:id="br0">
      <inkml:brushProperty name="width" value="0.2" units="cm"/>
      <inkml:brushProperty name="height" value="0.4" units="cm"/>
      <inkml:brushProperty name="color" value="#00F900"/>
      <inkml:brushProperty name="tip" value="rectangle"/>
      <inkml:brushProperty name="rasterOp" value="maskPen"/>
      <inkml:brushProperty name="ignorePressure" value="1"/>
    </inkml:brush>
  </inkml:definitions>
  <inkml:trace contextRef="#ctx0" brushRef="#br0">0 1,'1'2,"-1"0,1 0,0 0,0 0,0 0,0 0,0 0,1 0,-1 0,0 0,1-1,0 1,-1 0,1-1,0 0,0 1,-1-1,1 0,0 0,0 0,0 0,4 1,47 15,-13-11,0-2,0-1,0-3,41-4,-27 2,68 4,-47 13,-56-10,-1-1,27 2,15-2,98-8,-132-1,-6-2</inkml:trace>
</inkml:ink>
</file>

<file path=xl/ink/ink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09T23:08:22.860"/>
    </inkml:context>
    <inkml:brush xml:id="br0">
      <inkml:brushProperty name="width" value="0.2" units="cm"/>
      <inkml:brushProperty name="height" value="0.4" units="cm"/>
      <inkml:brushProperty name="color" value="#FF40FF"/>
      <inkml:brushProperty name="tip" value="rectangle"/>
      <inkml:brushProperty name="rasterOp" value="maskPen"/>
      <inkml:brushProperty name="ignorePressure" value="1"/>
    </inkml:brush>
  </inkml:definitions>
  <inkml:trace contextRef="#ctx0" brushRef="#br0">0 1,'6'0,"6"0,8 0,5 0,3 0,3 0,2 0,0 0,-1 0,1 0,-1 0,0 0,0 5,0 2,-6 0</inkml:trace>
</inkml:ink>
</file>

<file path=xl/ink/ink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09T23:11:11.144"/>
    </inkml:context>
    <inkml:brush xml:id="br0">
      <inkml:brushProperty name="width" value="0.2" units="cm"/>
      <inkml:brushProperty name="height" value="0.4" units="cm"/>
      <inkml:brushProperty name="color" value="#FF40FF"/>
      <inkml:brushProperty name="tip" value="rectangle"/>
      <inkml:brushProperty name="rasterOp" value="maskPen"/>
      <inkml:brushProperty name="ignorePressure" value="1"/>
    </inkml:brush>
  </inkml:definitions>
  <inkml:trace contextRef="#ctx0" brushRef="#br0">1 1,'5'0,"13"0,8 0,5 0,3 0,1 0,0 0,-1 0,0 0,-2 0,1 0,-2 0,1 0,-1 0,0 0,-5 0</inkml:trace>
</inkml:ink>
</file>

<file path=xl/ink/ink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09T23:11:20.197"/>
    </inkml:context>
    <inkml:brush xml:id="br0">
      <inkml:brushProperty name="width" value="0.2" units="cm"/>
      <inkml:brushProperty name="height" value="0.4" units="cm"/>
      <inkml:brushProperty name="color" value="#00F900"/>
      <inkml:brushProperty name="tip" value="rectangle"/>
      <inkml:brushProperty name="rasterOp" value="maskPen"/>
      <inkml:brushProperty name="ignorePressure" value="1"/>
    </inkml:brush>
  </inkml:definitions>
  <inkml:trace contextRef="#ctx0" brushRef="#br0">1 2,'45'0,"-1"-1,-1 2,1 1,78 16,-120-18,47 13,1-2,1-2,79 3,961-14,-1064 2</inkml:trace>
</inkml:ink>
</file>

<file path=xl/ink/ink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09T23:19:36.344"/>
    </inkml:context>
    <inkml:brush xml:id="br0">
      <inkml:brushProperty name="width" value="0.2" units="cm"/>
      <inkml:brushProperty name="height" value="0.4" units="cm"/>
      <inkml:brushProperty name="color" value="#FFFC00"/>
      <inkml:brushProperty name="tip" value="rectangle"/>
      <inkml:brushProperty name="rasterOp" value="maskPen"/>
      <inkml:brushProperty name="ignorePressure" value="1"/>
    </inkml:brush>
  </inkml:definitions>
  <inkml:trace contextRef="#ctx0" brushRef="#br0">1 3,'52'-1,"-21"0,1 1,-1 1,0 2,32 7,1 1,1-3,0-3,128-7,-76 0,5827-2,-3080 7,-2608 13,-35-1,132 0,170 2,366-17,-861 1,-1 2,42 9,-39-6,56 5,-21-10,-27-2,-1 3,1 1,48 10,-61-8,-2-1</inkml:trace>
</inkml:ink>
</file>

<file path=xl/ink/ink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09T23:19:36.345"/>
    </inkml:context>
    <inkml:brush xml:id="br0">
      <inkml:brushProperty name="width" value="0.2" units="cm"/>
      <inkml:brushProperty name="height" value="0.4" units="cm"/>
      <inkml:brushProperty name="color" value="#FFFC00"/>
      <inkml:brushProperty name="tip" value="rectangle"/>
      <inkml:brushProperty name="rasterOp" value="maskPen"/>
      <inkml:brushProperty name="ignorePressure" value="1"/>
    </inkml:brush>
  </inkml:definitions>
  <inkml:trace contextRef="#ctx0" brushRef="#br0">1 33,'342'-2,"379"5,-439 13,92 1,2604-18,-2921-3,0-1,78-19,-78 13,1 2,79-3,2039 14,-2150-2</inkml:trace>
</inkml:ink>
</file>

<file path=xl/ink/ink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09T23:19:36.346"/>
    </inkml:context>
    <inkml:brush xml:id="br0">
      <inkml:brushProperty name="width" value="0.2" units="cm"/>
      <inkml:brushProperty name="height" value="0.4" units="cm"/>
      <inkml:brushProperty name="color" value="#00F900"/>
      <inkml:brushProperty name="tip" value="rectangle"/>
      <inkml:brushProperty name="rasterOp" value="maskPen"/>
      <inkml:brushProperty name="ignorePressure" value="1"/>
    </inkml:brush>
  </inkml:definitions>
  <inkml:trace contextRef="#ctx0" brushRef="#br0">0 1,'789'0,"-763"0</inkml:trace>
</inkml:ink>
</file>

<file path=xl/ink/ink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09T23:19:36.347"/>
    </inkml:context>
    <inkml:brush xml:id="br0">
      <inkml:brushProperty name="width" value="0.2" units="cm"/>
      <inkml:brushProperty name="height" value="0.4" units="cm"/>
      <inkml:brushProperty name="color" value="#00F900"/>
      <inkml:brushProperty name="tip" value="rectangle"/>
      <inkml:brushProperty name="rasterOp" value="maskPen"/>
      <inkml:brushProperty name="ignorePressure" value="1"/>
    </inkml:brush>
  </inkml:definitions>
  <inkml:trace contextRef="#ctx0" brushRef="#br0">0 1,'1'2,"-1"0,1 0,0 0,0 0,0 0,0 0,0 0,1 0,-1 0,0 0,1-1,0 1,-1 0,1-1,0 0,0 1,-1-1,1 0,0 0,0 0,0 0,4 1,47 15,-13-11,0-2,0-1,0-3,41-4,-27 2,68 4,-47 13,-56-10,-1-1,27 2,15-2,98-8,-132-1,-6-2</inkml:trace>
</inkml:ink>
</file>

<file path=xl/ink/ink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09T23:19:36.348"/>
    </inkml:context>
    <inkml:brush xml:id="br0">
      <inkml:brushProperty name="width" value="0.2" units="cm"/>
      <inkml:brushProperty name="height" value="0.4" units="cm"/>
      <inkml:brushProperty name="color" value="#FF40FF"/>
      <inkml:brushProperty name="tip" value="rectangle"/>
      <inkml:brushProperty name="rasterOp" value="maskPen"/>
      <inkml:brushProperty name="ignorePressure" value="1"/>
    </inkml:brush>
  </inkml:definitions>
  <inkml:trace contextRef="#ctx0" brushRef="#br0">0 1,'6'0,"6"0,8 0,5 0,3 0,3 0,2 0,0 0,-1 0,1 0,-1 0,0 0,0 5,0 2,-6 0</inkml:trace>
</inkml:ink>
</file>

<file path=xl/ink/ink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09T23:19:36.349"/>
    </inkml:context>
    <inkml:brush xml:id="br0">
      <inkml:brushProperty name="width" value="0.2" units="cm"/>
      <inkml:brushProperty name="height" value="0.4" units="cm"/>
      <inkml:brushProperty name="color" value="#FF40FF"/>
      <inkml:brushProperty name="tip" value="rectangle"/>
      <inkml:brushProperty name="rasterOp" value="maskPen"/>
      <inkml:brushProperty name="ignorePressure" value="1"/>
    </inkml:brush>
  </inkml:definitions>
  <inkml:trace contextRef="#ctx0" brushRef="#br0">1 1,'5'0,"13"0,8 0,5 0,3 0,1 0,0 0,-1 0,0 0,-2 0,1 0,-2 0,1 0,-1 0,0 0,-5 0</inkml:trace>
</inkml:ink>
</file>

<file path=xl/ink/ink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09T23:19:36.350"/>
    </inkml:context>
    <inkml:brush xml:id="br0">
      <inkml:brushProperty name="width" value="0.2" units="cm"/>
      <inkml:brushProperty name="height" value="0.4" units="cm"/>
      <inkml:brushProperty name="color" value="#00F900"/>
      <inkml:brushProperty name="tip" value="rectangle"/>
      <inkml:brushProperty name="rasterOp" value="maskPen"/>
      <inkml:brushProperty name="ignorePressure" value="1"/>
    </inkml:brush>
  </inkml:definitions>
  <inkml:trace contextRef="#ctx0" brushRef="#br0">1 2,'45'0,"-1"-1,-1 2,1 1,78 16,-120-18,47 13,1-2,1-2,79 3,961-14,-1064 2</inkml:trace>
</inkml:ink>
</file>

<file path=xl/ink/ink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10T01:57:03.467"/>
    </inkml:context>
    <inkml:brush xml:id="br0">
      <inkml:brushProperty name="width" value="0.2" units="cm"/>
      <inkml:brushProperty name="height" value="0.4" units="cm"/>
      <inkml:brushProperty name="color" value="#FFFC00"/>
      <inkml:brushProperty name="tip" value="rectangle"/>
      <inkml:brushProperty name="rasterOp" value="maskPen"/>
      <inkml:brushProperty name="ignorePressure" value="1"/>
    </inkml:brush>
  </inkml:definitions>
  <inkml:trace contextRef="#ctx0" brushRef="#br0">1 3,'52'-1,"-21"0,1 1,-1 1,0 2,32 7,1 1,1-3,0-3,128-7,-76 0,5827-2,-3080 7,-2608 13,-35-1,132 0,170 2,366-17,-861 1,-1 2,42 9,-39-6,56 5,-21-10,-27-2,-1 3,1 1,48 10,-61-8,-2-1</inkml:trace>
</inkml:ink>
</file>

<file path=xl/ink/ink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10T01:57:03.468"/>
    </inkml:context>
    <inkml:brush xml:id="br0">
      <inkml:brushProperty name="width" value="0.2" units="cm"/>
      <inkml:brushProperty name="height" value="0.4" units="cm"/>
      <inkml:brushProperty name="color" value="#FFFC00"/>
      <inkml:brushProperty name="tip" value="rectangle"/>
      <inkml:brushProperty name="rasterOp" value="maskPen"/>
      <inkml:brushProperty name="ignorePressure" value="1"/>
    </inkml:brush>
  </inkml:definitions>
  <inkml:trace contextRef="#ctx0" brushRef="#br0">1 33,'342'-2,"379"5,-439 13,92 1,2604-18,-2921-3,0-1,78-19,-78 13,1 2,79-3,2039 14,-2150-2</inkml:trace>
</inkml:ink>
</file>

<file path=xl/ink/ink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10T01:57:03.469"/>
    </inkml:context>
    <inkml:brush xml:id="br0">
      <inkml:brushProperty name="width" value="0.2" units="cm"/>
      <inkml:brushProperty name="height" value="0.4" units="cm"/>
      <inkml:brushProperty name="color" value="#00F900"/>
      <inkml:brushProperty name="tip" value="rectangle"/>
      <inkml:brushProperty name="rasterOp" value="maskPen"/>
      <inkml:brushProperty name="ignorePressure" value="1"/>
    </inkml:brush>
  </inkml:definitions>
  <inkml:trace contextRef="#ctx0" brushRef="#br0">0 1,'789'0,"-763"0</inkml:trace>
</inkml:ink>
</file>

<file path=xl/ink/ink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10T01:57:03.470"/>
    </inkml:context>
    <inkml:brush xml:id="br0">
      <inkml:brushProperty name="width" value="0.2" units="cm"/>
      <inkml:brushProperty name="height" value="0.4" units="cm"/>
      <inkml:brushProperty name="color" value="#00F900"/>
      <inkml:brushProperty name="tip" value="rectangle"/>
      <inkml:brushProperty name="rasterOp" value="maskPen"/>
      <inkml:brushProperty name="ignorePressure" value="1"/>
    </inkml:brush>
  </inkml:definitions>
  <inkml:trace contextRef="#ctx0" brushRef="#br0">0 1,'1'2,"-1"0,1 0,0 0,0 0,0 0,0 0,0 0,1 0,-1 0,0 0,1-1,0 1,-1 0,1-1,0 0,0 1,-1-1,1 0,0 0,0 0,0 0,4 1,47 15,-13-11,0-2,0-1,0-3,41-4,-27 2,68 4,-47 13,-56-10,-1-1,27 2,15-2,98-8,-132-1,-6-2</inkml:trace>
</inkml:ink>
</file>

<file path=xl/ink/ink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10T01:57:03.471"/>
    </inkml:context>
    <inkml:brush xml:id="br0">
      <inkml:brushProperty name="width" value="0.2" units="cm"/>
      <inkml:brushProperty name="height" value="0.4" units="cm"/>
      <inkml:brushProperty name="color" value="#FF40FF"/>
      <inkml:brushProperty name="tip" value="rectangle"/>
      <inkml:brushProperty name="rasterOp" value="maskPen"/>
      <inkml:brushProperty name="ignorePressure" value="1"/>
    </inkml:brush>
  </inkml:definitions>
  <inkml:trace contextRef="#ctx0" brushRef="#br0">0 1,'6'0,"6"0,8 0,5 0,3 0,3 0,2 0,0 0,-1 0,1 0,-1 0,0 0,0 5,0 2,-6 0</inkml:trace>
</inkml:ink>
</file>

<file path=xl/ink/ink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10T01:57:03.472"/>
    </inkml:context>
    <inkml:brush xml:id="br0">
      <inkml:brushProperty name="width" value="0.2" units="cm"/>
      <inkml:brushProperty name="height" value="0.4" units="cm"/>
      <inkml:brushProperty name="color" value="#FF40FF"/>
      <inkml:brushProperty name="tip" value="rectangle"/>
      <inkml:brushProperty name="rasterOp" value="maskPen"/>
      <inkml:brushProperty name="ignorePressure" value="1"/>
    </inkml:brush>
  </inkml:definitions>
  <inkml:trace contextRef="#ctx0" brushRef="#br0">1 1,'5'0,"13"0,8 0,5 0,3 0,1 0,0 0,-1 0,0 0,-2 0,1 0,-2 0,1 0,-1 0,0 0,-5 0</inkml:trace>
</inkml:ink>
</file>

<file path=xl/ink/ink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10T01:57:03.473"/>
    </inkml:context>
    <inkml:brush xml:id="br0">
      <inkml:brushProperty name="width" value="0.2" units="cm"/>
      <inkml:brushProperty name="height" value="0.4" units="cm"/>
      <inkml:brushProperty name="color" value="#00F900"/>
      <inkml:brushProperty name="tip" value="rectangle"/>
      <inkml:brushProperty name="rasterOp" value="maskPen"/>
      <inkml:brushProperty name="ignorePressure" value="1"/>
    </inkml:brush>
  </inkml:definitions>
  <inkml:trace contextRef="#ctx0" brushRef="#br0">1 2,'45'0,"-1"-1,-1 2,1 1,78 16,-120-18,47 13,1-2,1-2,79 3,961-14,-1064 2</inkml:trace>
</inkml:ink>
</file>

<file path=xl/ink/ink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10T02:34:53.070"/>
    </inkml:context>
    <inkml:brush xml:id="br0">
      <inkml:brushProperty name="width" value="0.2" units="cm"/>
      <inkml:brushProperty name="height" value="0.4" units="cm"/>
      <inkml:brushProperty name="color" value="#FFFC00"/>
      <inkml:brushProperty name="tip" value="rectangle"/>
      <inkml:brushProperty name="rasterOp" value="maskPen"/>
      <inkml:brushProperty name="ignorePressure" value="1"/>
    </inkml:brush>
  </inkml:definitions>
  <inkml:trace contextRef="#ctx0" brushRef="#br0">1 3,'52'-1,"-21"0,1 1,-1 1,0 2,32 7,1 1,1-3,0-3,128-7,-76 0,5827-2,-3080 7,-2608 13,-35-1,132 0,170 2,366-17,-861 1,-1 2,42 9,-39-6,56 5,-21-10,-27-2,-1 3,1 1,48 10,-61-8,-2-1</inkml:trace>
</inkml:ink>
</file>

<file path=xl/ink/ink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10T02:34:53.071"/>
    </inkml:context>
    <inkml:brush xml:id="br0">
      <inkml:brushProperty name="width" value="0.2" units="cm"/>
      <inkml:brushProperty name="height" value="0.4" units="cm"/>
      <inkml:brushProperty name="color" value="#FFFC00"/>
      <inkml:brushProperty name="tip" value="rectangle"/>
      <inkml:brushProperty name="rasterOp" value="maskPen"/>
      <inkml:brushProperty name="ignorePressure" value="1"/>
    </inkml:brush>
  </inkml:definitions>
  <inkml:trace contextRef="#ctx0" brushRef="#br0">1 33,'342'-2,"379"5,-439 13,92 1,2604-18,-2921-3,0-1,78-19,-78 13,1 2,79-3,2039 14,-2150-2</inkml:trace>
</inkml:ink>
</file>

<file path=xl/ink/ink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10T02:34:53.072"/>
    </inkml:context>
    <inkml:brush xml:id="br0">
      <inkml:brushProperty name="width" value="0.2" units="cm"/>
      <inkml:brushProperty name="height" value="0.4" units="cm"/>
      <inkml:brushProperty name="color" value="#00F900"/>
      <inkml:brushProperty name="tip" value="rectangle"/>
      <inkml:brushProperty name="rasterOp" value="maskPen"/>
      <inkml:brushProperty name="ignorePressure" value="1"/>
    </inkml:brush>
  </inkml:definitions>
  <inkml:trace contextRef="#ctx0" brushRef="#br0">0 1,'789'0,"-763"0</inkml:trace>
</inkml:ink>
</file>

<file path=xl/ink/ink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10T02:34:53.073"/>
    </inkml:context>
    <inkml:brush xml:id="br0">
      <inkml:brushProperty name="width" value="0.2" units="cm"/>
      <inkml:brushProperty name="height" value="0.4" units="cm"/>
      <inkml:brushProperty name="color" value="#00F900"/>
      <inkml:brushProperty name="tip" value="rectangle"/>
      <inkml:brushProperty name="rasterOp" value="maskPen"/>
      <inkml:brushProperty name="ignorePressure" value="1"/>
    </inkml:brush>
  </inkml:definitions>
  <inkml:trace contextRef="#ctx0" brushRef="#br0">0 1,'1'2,"-1"0,1 0,0 0,0 0,0 0,0 0,0 0,1 0,-1 0,0 0,1-1,0 1,-1 0,1-1,0 0,0 1,-1-1,1 0,0 0,0 0,0 0,4 1,47 15,-13-11,0-2,0-1,0-3,41-4,-27 2,68 4,-47 13,-56-10,-1-1,27 2,15-2,98-8,-132-1,-6-2</inkml:trace>
</inkml:ink>
</file>

<file path=xl/ink/ink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10T02:34:53.074"/>
    </inkml:context>
    <inkml:brush xml:id="br0">
      <inkml:brushProperty name="width" value="0.2" units="cm"/>
      <inkml:brushProperty name="height" value="0.4" units="cm"/>
      <inkml:brushProperty name="color" value="#FF40FF"/>
      <inkml:brushProperty name="tip" value="rectangle"/>
      <inkml:brushProperty name="rasterOp" value="maskPen"/>
      <inkml:brushProperty name="ignorePressure" value="1"/>
    </inkml:brush>
  </inkml:definitions>
  <inkml:trace contextRef="#ctx0" brushRef="#br0">0 1,'6'0,"6"0,8 0,5 0,3 0,3 0,2 0,0 0,-1 0,1 0,-1 0,0 0,0 5,0 2,-6 0</inkml:trace>
</inkml:ink>
</file>

<file path=xl/ink/ink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10T02:34:53.075"/>
    </inkml:context>
    <inkml:brush xml:id="br0">
      <inkml:brushProperty name="width" value="0.2" units="cm"/>
      <inkml:brushProperty name="height" value="0.4" units="cm"/>
      <inkml:brushProperty name="color" value="#FF40FF"/>
      <inkml:brushProperty name="tip" value="rectangle"/>
      <inkml:brushProperty name="rasterOp" value="maskPen"/>
      <inkml:brushProperty name="ignorePressure" value="1"/>
    </inkml:brush>
  </inkml:definitions>
  <inkml:trace contextRef="#ctx0" brushRef="#br0">1 1,'5'0,"13"0,8 0,5 0,3 0,1 0,0 0,-1 0,0 0,-2 0,1 0,-2 0,1 0,-1 0,0 0,-5 0</inkml:trace>
</inkml:ink>
</file>

<file path=xl/ink/ink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10T02:34:53.076"/>
    </inkml:context>
    <inkml:brush xml:id="br0">
      <inkml:brushProperty name="width" value="0.2" units="cm"/>
      <inkml:brushProperty name="height" value="0.4" units="cm"/>
      <inkml:brushProperty name="color" value="#00F900"/>
      <inkml:brushProperty name="tip" value="rectangle"/>
      <inkml:brushProperty name="rasterOp" value="maskPen"/>
      <inkml:brushProperty name="ignorePressure" value="1"/>
    </inkml:brush>
  </inkml:definitions>
  <inkml:trace contextRef="#ctx0" brushRef="#br0">1 2,'45'0,"-1"-1,-1 2,1 1,78 16,-120-18,47 13,1-2,1-2,79 3,961-14,-1064 2</inkml:trace>
</inkm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16692" refreshedDate="45274.816747222219" createdVersion="8" refreshedVersion="8" minRefreshableVersion="3" recordCount="144" xr:uid="{2FF95466-7DFF-47A1-93E0-6FA5139E6E4D}">
  <cacheSource type="worksheet">
    <worksheetSource ref="A1:C145" sheet="pivot table"/>
  </cacheSource>
  <cacheFields count="3">
    <cacheField name="Year" numFmtId="0">
      <sharedItems containsSemiMixedTypes="0" containsString="0" containsNumber="1" containsInteger="1" minValue="1949" maxValue="1960" count="12">
        <n v="1949"/>
        <n v="1950"/>
        <n v="1951"/>
        <n v="1952"/>
        <n v="1953"/>
        <n v="1954"/>
        <n v="1955"/>
        <n v="1956"/>
        <n v="1957"/>
        <n v="1958"/>
        <n v="1959"/>
        <n v="1960"/>
      </sharedItems>
    </cacheField>
    <cacheField name="Month" numFmtId="0">
      <sharedItems count="12">
        <s v="Jan"/>
        <s v="Feb"/>
        <s v="Mar"/>
        <s v="Apr"/>
        <s v="May"/>
        <s v="Jun"/>
        <s v="Jul"/>
        <s v="Aug"/>
        <s v="Sep"/>
        <s v="Oct"/>
        <s v="Nov"/>
        <s v="Dec"/>
      </sharedItems>
    </cacheField>
    <cacheField name="Passengers(thousands)" numFmtId="0">
      <sharedItems containsSemiMixedTypes="0" containsString="0" containsNumber="1" containsInteger="1" minValue="104" maxValue="622"/>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16692" refreshedDate="46121.613839120371" createdVersion="8" refreshedVersion="8" minRefreshableVersion="3" recordCount="144" xr:uid="{7F5946A1-E0C8-4721-A19F-AA05BE54BB5D}">
  <cacheSource type="worksheet">
    <worksheetSource ref="A1:E145" sheet="resample to quarterly"/>
  </cacheSource>
  <cacheFields count="7">
    <cacheField name="Year" numFmtId="0">
      <sharedItems containsSemiMixedTypes="0" containsString="0" containsNumber="1" containsInteger="1" minValue="1949" maxValue="1960" count="12">
        <n v="1949"/>
        <n v="1950"/>
        <n v="1951"/>
        <n v="1952"/>
        <n v="1953"/>
        <n v="1954"/>
        <n v="1955"/>
        <n v="1956"/>
        <n v="1957"/>
        <n v="1958"/>
        <n v="1959"/>
        <n v="1960"/>
      </sharedItems>
    </cacheField>
    <cacheField name="Month" numFmtId="0">
      <sharedItems/>
    </cacheField>
    <cacheField name="Date (year-month)" numFmtId="14">
      <sharedItems/>
    </cacheField>
    <cacheField name="Passengers(thousands)" numFmtId="0">
      <sharedItems containsSemiMixedTypes="0" containsString="0" containsNumber="1" containsInteger="1" minValue="104" maxValue="622"/>
    </cacheField>
    <cacheField name="EOM Date" numFmtId="14">
      <sharedItems containsSemiMixedTypes="0" containsNonDate="0" containsDate="1" containsString="0" minDate="1949-01-31T00:00:00" maxDate="1961-01-01T00:00:00" count="144">
        <d v="1949-01-31T00:00:00"/>
        <d v="1949-02-28T00:00:00"/>
        <d v="1949-03-31T00:00:00"/>
        <d v="1949-04-30T00:00:00"/>
        <d v="1949-05-31T00:00:00"/>
        <d v="1949-06-30T00:00:00"/>
        <d v="1949-07-31T00:00:00"/>
        <d v="1949-08-31T00:00:00"/>
        <d v="1949-09-30T00:00:00"/>
        <d v="1949-10-31T00:00:00"/>
        <d v="1949-11-30T00:00:00"/>
        <d v="1949-12-31T00:00:00"/>
        <d v="1950-01-31T00:00:00"/>
        <d v="1950-02-28T00:00:00"/>
        <d v="1950-03-31T00:00:00"/>
        <d v="1950-04-30T00:00:00"/>
        <d v="1950-05-31T00:00:00"/>
        <d v="1950-06-30T00:00:00"/>
        <d v="1950-07-31T00:00:00"/>
        <d v="1950-08-31T00:00:00"/>
        <d v="1950-09-30T00:00:00"/>
        <d v="1950-10-31T00:00:00"/>
        <d v="1950-11-30T00:00:00"/>
        <d v="1950-12-31T00:00:00"/>
        <d v="1951-01-31T00:00:00"/>
        <d v="1951-02-28T00:00:00"/>
        <d v="1951-03-31T00:00:00"/>
        <d v="1951-04-30T00:00:00"/>
        <d v="1951-05-31T00:00:00"/>
        <d v="1951-06-30T00:00:00"/>
        <d v="1951-07-31T00:00:00"/>
        <d v="1951-08-31T00:00:00"/>
        <d v="1951-09-30T00:00:00"/>
        <d v="1951-10-31T00:00:00"/>
        <d v="1951-11-30T00:00:00"/>
        <d v="1951-12-31T00:00:00"/>
        <d v="1952-01-31T00:00:00"/>
        <d v="1952-02-29T00:00:00"/>
        <d v="1952-03-31T00:00:00"/>
        <d v="1952-04-30T00:00:00"/>
        <d v="1952-05-31T00:00:00"/>
        <d v="1952-06-30T00:00:00"/>
        <d v="1952-07-31T00:00:00"/>
        <d v="1952-08-31T00:00:00"/>
        <d v="1952-09-30T00:00:00"/>
        <d v="1952-10-31T00:00:00"/>
        <d v="1952-11-30T00:00:00"/>
        <d v="1952-12-31T00:00:00"/>
        <d v="1953-01-31T00:00:00"/>
        <d v="1953-02-28T00:00:00"/>
        <d v="1953-03-31T00:00:00"/>
        <d v="1953-04-30T00:00:00"/>
        <d v="1953-05-31T00:00:00"/>
        <d v="1953-06-30T00:00:00"/>
        <d v="1953-07-31T00:00:00"/>
        <d v="1953-08-31T00:00:00"/>
        <d v="1953-09-30T00:00:00"/>
        <d v="1953-10-31T00:00:00"/>
        <d v="1953-11-30T00:00:00"/>
        <d v="1953-12-31T00:00:00"/>
        <d v="1954-01-31T00:00:00"/>
        <d v="1954-02-28T00:00:00"/>
        <d v="1954-03-31T00:00:00"/>
        <d v="1954-04-30T00:00:00"/>
        <d v="1954-05-31T00:00:00"/>
        <d v="1954-06-30T00:00:00"/>
        <d v="1954-07-31T00:00:00"/>
        <d v="1954-08-31T00:00:00"/>
        <d v="1954-09-30T00:00:00"/>
        <d v="1954-10-31T00:00:00"/>
        <d v="1954-11-30T00:00:00"/>
        <d v="1954-12-31T00:00:00"/>
        <d v="1955-01-31T00:00:00"/>
        <d v="1955-02-28T00:00:00"/>
        <d v="1955-03-31T00:00:00"/>
        <d v="1955-04-30T00:00:00"/>
        <d v="1955-05-31T00:00:00"/>
        <d v="1955-06-30T00:00:00"/>
        <d v="1955-07-31T00:00:00"/>
        <d v="1955-08-31T00:00:00"/>
        <d v="1955-09-30T00:00:00"/>
        <d v="1955-10-31T00:00:00"/>
        <d v="1955-11-30T00:00:00"/>
        <d v="1955-12-31T00:00:00"/>
        <d v="1956-01-31T00:00:00"/>
        <d v="1956-02-29T00:00:00"/>
        <d v="1956-03-31T00:00:00"/>
        <d v="1956-04-30T00:00:00"/>
        <d v="1956-05-31T00:00:00"/>
        <d v="1956-06-30T00:00:00"/>
        <d v="1956-07-31T00:00:00"/>
        <d v="1956-08-31T00:00:00"/>
        <d v="1956-09-30T00:00:00"/>
        <d v="1956-10-31T00:00:00"/>
        <d v="1956-11-30T00:00:00"/>
        <d v="1956-12-31T00:00:00"/>
        <d v="1957-01-31T00:00:00"/>
        <d v="1957-02-28T00:00:00"/>
        <d v="1957-03-31T00:00:00"/>
        <d v="1957-04-30T00:00:00"/>
        <d v="1957-05-31T00:00:00"/>
        <d v="1957-06-30T00:00:00"/>
        <d v="1957-07-31T00:00:00"/>
        <d v="1957-08-31T00:00:00"/>
        <d v="1957-09-30T00:00:00"/>
        <d v="1957-10-31T00:00:00"/>
        <d v="1957-11-30T00:00:00"/>
        <d v="1957-12-31T00:00:00"/>
        <d v="1958-01-31T00:00:00"/>
        <d v="1958-02-28T00:00:00"/>
        <d v="1958-03-31T00:00:00"/>
        <d v="1958-04-30T00:00:00"/>
        <d v="1958-05-31T00:00:00"/>
        <d v="1958-06-30T00:00:00"/>
        <d v="1958-07-31T00:00:00"/>
        <d v="1958-08-31T00:00:00"/>
        <d v="1958-09-30T00:00:00"/>
        <d v="1958-10-31T00:00:00"/>
        <d v="1958-11-30T00:00:00"/>
        <d v="1958-12-31T00:00:00"/>
        <d v="1959-01-31T00:00:00"/>
        <d v="1959-02-28T00:00:00"/>
        <d v="1959-03-31T00:00:00"/>
        <d v="1959-04-30T00:00:00"/>
        <d v="1959-05-31T00:00:00"/>
        <d v="1959-06-30T00:00:00"/>
        <d v="1959-07-31T00:00:00"/>
        <d v="1959-08-31T00:00:00"/>
        <d v="1959-09-30T00:00:00"/>
        <d v="1959-10-31T00:00:00"/>
        <d v="1959-11-30T00:00:00"/>
        <d v="1959-12-31T00:00:00"/>
        <d v="1960-01-31T00:00:00"/>
        <d v="1960-02-29T00:00:00"/>
        <d v="1960-03-31T00:00:00"/>
        <d v="1960-04-30T00:00:00"/>
        <d v="1960-05-31T00:00:00"/>
        <d v="1960-06-30T00:00:00"/>
        <d v="1960-07-31T00:00:00"/>
        <d v="1960-08-31T00:00:00"/>
        <d v="1960-09-30T00:00:00"/>
        <d v="1960-10-31T00:00:00"/>
        <d v="1960-11-30T00:00:00"/>
        <d v="1960-12-31T00:00:00"/>
      </sharedItems>
      <fieldGroup par="6"/>
    </cacheField>
    <cacheField name="Quarters (EOM Date)" numFmtId="0" databaseField="0">
      <fieldGroup base="4">
        <rangePr groupBy="quarters" startDate="1949-01-31T00:00:00" endDate="1961-01-01T00:00:00"/>
        <groupItems count="6">
          <s v="&lt;1/31/1949"/>
          <s v="Qtr1"/>
          <s v="Qtr2"/>
          <s v="Qtr3"/>
          <s v="Qtr4"/>
          <s v="&gt;1/1/1961"/>
        </groupItems>
      </fieldGroup>
    </cacheField>
    <cacheField name="Years (EOM Date)" numFmtId="0" databaseField="0">
      <fieldGroup base="4">
        <rangePr groupBy="years" startDate="1949-01-31T00:00:00" endDate="1961-01-01T00:00:00"/>
        <groupItems count="15">
          <s v="&lt;1/31/1949"/>
          <s v="1949"/>
          <s v="1950"/>
          <s v="1951"/>
          <s v="1952"/>
          <s v="1953"/>
          <s v="1954"/>
          <s v="1955"/>
          <s v="1956"/>
          <s v="1957"/>
          <s v="1958"/>
          <s v="1959"/>
          <s v="1960"/>
          <s v="1961"/>
          <s v="&gt;1/1/1961"/>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4">
  <r>
    <x v="0"/>
    <x v="0"/>
    <n v="112"/>
  </r>
  <r>
    <x v="0"/>
    <x v="1"/>
    <n v="118"/>
  </r>
  <r>
    <x v="0"/>
    <x v="2"/>
    <n v="132"/>
  </r>
  <r>
    <x v="0"/>
    <x v="3"/>
    <n v="129"/>
  </r>
  <r>
    <x v="0"/>
    <x v="4"/>
    <n v="121"/>
  </r>
  <r>
    <x v="0"/>
    <x v="5"/>
    <n v="135"/>
  </r>
  <r>
    <x v="0"/>
    <x v="6"/>
    <n v="148"/>
  </r>
  <r>
    <x v="0"/>
    <x v="7"/>
    <n v="148"/>
  </r>
  <r>
    <x v="0"/>
    <x v="8"/>
    <n v="136"/>
  </r>
  <r>
    <x v="0"/>
    <x v="9"/>
    <n v="119"/>
  </r>
  <r>
    <x v="0"/>
    <x v="10"/>
    <n v="104"/>
  </r>
  <r>
    <x v="0"/>
    <x v="11"/>
    <n v="118"/>
  </r>
  <r>
    <x v="1"/>
    <x v="0"/>
    <n v="115"/>
  </r>
  <r>
    <x v="1"/>
    <x v="1"/>
    <n v="126"/>
  </r>
  <r>
    <x v="1"/>
    <x v="2"/>
    <n v="141"/>
  </r>
  <r>
    <x v="1"/>
    <x v="3"/>
    <n v="135"/>
  </r>
  <r>
    <x v="1"/>
    <x v="4"/>
    <n v="125"/>
  </r>
  <r>
    <x v="1"/>
    <x v="5"/>
    <n v="149"/>
  </r>
  <r>
    <x v="1"/>
    <x v="6"/>
    <n v="170"/>
  </r>
  <r>
    <x v="1"/>
    <x v="7"/>
    <n v="170"/>
  </r>
  <r>
    <x v="1"/>
    <x v="8"/>
    <n v="158"/>
  </r>
  <r>
    <x v="1"/>
    <x v="9"/>
    <n v="133"/>
  </r>
  <r>
    <x v="1"/>
    <x v="10"/>
    <n v="114"/>
  </r>
  <r>
    <x v="1"/>
    <x v="11"/>
    <n v="140"/>
  </r>
  <r>
    <x v="2"/>
    <x v="0"/>
    <n v="145"/>
  </r>
  <r>
    <x v="2"/>
    <x v="1"/>
    <n v="150"/>
  </r>
  <r>
    <x v="2"/>
    <x v="2"/>
    <n v="178"/>
  </r>
  <r>
    <x v="2"/>
    <x v="3"/>
    <n v="163"/>
  </r>
  <r>
    <x v="2"/>
    <x v="4"/>
    <n v="172"/>
  </r>
  <r>
    <x v="2"/>
    <x v="5"/>
    <n v="178"/>
  </r>
  <r>
    <x v="2"/>
    <x v="6"/>
    <n v="199"/>
  </r>
  <r>
    <x v="2"/>
    <x v="7"/>
    <n v="199"/>
  </r>
  <r>
    <x v="2"/>
    <x v="8"/>
    <n v="184"/>
  </r>
  <r>
    <x v="2"/>
    <x v="9"/>
    <n v="162"/>
  </r>
  <r>
    <x v="2"/>
    <x v="10"/>
    <n v="146"/>
  </r>
  <r>
    <x v="2"/>
    <x v="11"/>
    <n v="166"/>
  </r>
  <r>
    <x v="3"/>
    <x v="0"/>
    <n v="171"/>
  </r>
  <r>
    <x v="3"/>
    <x v="1"/>
    <n v="180"/>
  </r>
  <r>
    <x v="3"/>
    <x v="2"/>
    <n v="193"/>
  </r>
  <r>
    <x v="3"/>
    <x v="3"/>
    <n v="181"/>
  </r>
  <r>
    <x v="3"/>
    <x v="4"/>
    <n v="183"/>
  </r>
  <r>
    <x v="3"/>
    <x v="5"/>
    <n v="218"/>
  </r>
  <r>
    <x v="3"/>
    <x v="6"/>
    <n v="230"/>
  </r>
  <r>
    <x v="3"/>
    <x v="7"/>
    <n v="242"/>
  </r>
  <r>
    <x v="3"/>
    <x v="8"/>
    <n v="209"/>
  </r>
  <r>
    <x v="3"/>
    <x v="9"/>
    <n v="191"/>
  </r>
  <r>
    <x v="3"/>
    <x v="10"/>
    <n v="172"/>
  </r>
  <r>
    <x v="3"/>
    <x v="11"/>
    <n v="194"/>
  </r>
  <r>
    <x v="4"/>
    <x v="0"/>
    <n v="196"/>
  </r>
  <r>
    <x v="4"/>
    <x v="1"/>
    <n v="196"/>
  </r>
  <r>
    <x v="4"/>
    <x v="2"/>
    <n v="236"/>
  </r>
  <r>
    <x v="4"/>
    <x v="3"/>
    <n v="235"/>
  </r>
  <r>
    <x v="4"/>
    <x v="4"/>
    <n v="229"/>
  </r>
  <r>
    <x v="4"/>
    <x v="5"/>
    <n v="243"/>
  </r>
  <r>
    <x v="4"/>
    <x v="6"/>
    <n v="264"/>
  </r>
  <r>
    <x v="4"/>
    <x v="7"/>
    <n v="272"/>
  </r>
  <r>
    <x v="4"/>
    <x v="8"/>
    <n v="237"/>
  </r>
  <r>
    <x v="4"/>
    <x v="9"/>
    <n v="211"/>
  </r>
  <r>
    <x v="4"/>
    <x v="10"/>
    <n v="180"/>
  </r>
  <r>
    <x v="4"/>
    <x v="11"/>
    <n v="201"/>
  </r>
  <r>
    <x v="5"/>
    <x v="0"/>
    <n v="204"/>
  </r>
  <r>
    <x v="5"/>
    <x v="1"/>
    <n v="188"/>
  </r>
  <r>
    <x v="5"/>
    <x v="2"/>
    <n v="235"/>
  </r>
  <r>
    <x v="5"/>
    <x v="3"/>
    <n v="227"/>
  </r>
  <r>
    <x v="5"/>
    <x v="4"/>
    <n v="234"/>
  </r>
  <r>
    <x v="5"/>
    <x v="5"/>
    <n v="264"/>
  </r>
  <r>
    <x v="5"/>
    <x v="6"/>
    <n v="302"/>
  </r>
  <r>
    <x v="5"/>
    <x v="7"/>
    <n v="293"/>
  </r>
  <r>
    <x v="5"/>
    <x v="8"/>
    <n v="259"/>
  </r>
  <r>
    <x v="5"/>
    <x v="9"/>
    <n v="229"/>
  </r>
  <r>
    <x v="5"/>
    <x v="10"/>
    <n v="203"/>
  </r>
  <r>
    <x v="5"/>
    <x v="11"/>
    <n v="229"/>
  </r>
  <r>
    <x v="6"/>
    <x v="0"/>
    <n v="242"/>
  </r>
  <r>
    <x v="6"/>
    <x v="1"/>
    <n v="233"/>
  </r>
  <r>
    <x v="6"/>
    <x v="2"/>
    <n v="267"/>
  </r>
  <r>
    <x v="6"/>
    <x v="3"/>
    <n v="269"/>
  </r>
  <r>
    <x v="6"/>
    <x v="4"/>
    <n v="270"/>
  </r>
  <r>
    <x v="6"/>
    <x v="5"/>
    <n v="315"/>
  </r>
  <r>
    <x v="6"/>
    <x v="6"/>
    <n v="364"/>
  </r>
  <r>
    <x v="6"/>
    <x v="7"/>
    <n v="347"/>
  </r>
  <r>
    <x v="6"/>
    <x v="8"/>
    <n v="312"/>
  </r>
  <r>
    <x v="6"/>
    <x v="9"/>
    <n v="274"/>
  </r>
  <r>
    <x v="6"/>
    <x v="10"/>
    <n v="237"/>
  </r>
  <r>
    <x v="6"/>
    <x v="11"/>
    <n v="278"/>
  </r>
  <r>
    <x v="7"/>
    <x v="0"/>
    <n v="284"/>
  </r>
  <r>
    <x v="7"/>
    <x v="1"/>
    <n v="277"/>
  </r>
  <r>
    <x v="7"/>
    <x v="2"/>
    <n v="317"/>
  </r>
  <r>
    <x v="7"/>
    <x v="3"/>
    <n v="313"/>
  </r>
  <r>
    <x v="7"/>
    <x v="4"/>
    <n v="318"/>
  </r>
  <r>
    <x v="7"/>
    <x v="5"/>
    <n v="374"/>
  </r>
  <r>
    <x v="7"/>
    <x v="6"/>
    <n v="413"/>
  </r>
  <r>
    <x v="7"/>
    <x v="7"/>
    <n v="405"/>
  </r>
  <r>
    <x v="7"/>
    <x v="8"/>
    <n v="355"/>
  </r>
  <r>
    <x v="7"/>
    <x v="9"/>
    <n v="306"/>
  </r>
  <r>
    <x v="7"/>
    <x v="10"/>
    <n v="271"/>
  </r>
  <r>
    <x v="7"/>
    <x v="11"/>
    <n v="306"/>
  </r>
  <r>
    <x v="8"/>
    <x v="0"/>
    <n v="315"/>
  </r>
  <r>
    <x v="8"/>
    <x v="1"/>
    <n v="301"/>
  </r>
  <r>
    <x v="8"/>
    <x v="2"/>
    <n v="356"/>
  </r>
  <r>
    <x v="8"/>
    <x v="3"/>
    <n v="348"/>
  </r>
  <r>
    <x v="8"/>
    <x v="4"/>
    <n v="355"/>
  </r>
  <r>
    <x v="8"/>
    <x v="5"/>
    <n v="422"/>
  </r>
  <r>
    <x v="8"/>
    <x v="6"/>
    <n v="465"/>
  </r>
  <r>
    <x v="8"/>
    <x v="7"/>
    <n v="467"/>
  </r>
  <r>
    <x v="8"/>
    <x v="8"/>
    <n v="404"/>
  </r>
  <r>
    <x v="8"/>
    <x v="9"/>
    <n v="347"/>
  </r>
  <r>
    <x v="8"/>
    <x v="10"/>
    <n v="305"/>
  </r>
  <r>
    <x v="8"/>
    <x v="11"/>
    <n v="336"/>
  </r>
  <r>
    <x v="9"/>
    <x v="0"/>
    <n v="340"/>
  </r>
  <r>
    <x v="9"/>
    <x v="1"/>
    <n v="318"/>
  </r>
  <r>
    <x v="9"/>
    <x v="2"/>
    <n v="362"/>
  </r>
  <r>
    <x v="9"/>
    <x v="3"/>
    <n v="348"/>
  </r>
  <r>
    <x v="9"/>
    <x v="4"/>
    <n v="363"/>
  </r>
  <r>
    <x v="9"/>
    <x v="5"/>
    <n v="435"/>
  </r>
  <r>
    <x v="9"/>
    <x v="6"/>
    <n v="491"/>
  </r>
  <r>
    <x v="9"/>
    <x v="7"/>
    <n v="505"/>
  </r>
  <r>
    <x v="9"/>
    <x v="8"/>
    <n v="404"/>
  </r>
  <r>
    <x v="9"/>
    <x v="9"/>
    <n v="359"/>
  </r>
  <r>
    <x v="9"/>
    <x v="10"/>
    <n v="310"/>
  </r>
  <r>
    <x v="9"/>
    <x v="11"/>
    <n v="337"/>
  </r>
  <r>
    <x v="10"/>
    <x v="0"/>
    <n v="360"/>
  </r>
  <r>
    <x v="10"/>
    <x v="1"/>
    <n v="342"/>
  </r>
  <r>
    <x v="10"/>
    <x v="2"/>
    <n v="406"/>
  </r>
  <r>
    <x v="10"/>
    <x v="3"/>
    <n v="396"/>
  </r>
  <r>
    <x v="10"/>
    <x v="4"/>
    <n v="420"/>
  </r>
  <r>
    <x v="10"/>
    <x v="5"/>
    <n v="472"/>
  </r>
  <r>
    <x v="10"/>
    <x v="6"/>
    <n v="548"/>
  </r>
  <r>
    <x v="10"/>
    <x v="7"/>
    <n v="559"/>
  </r>
  <r>
    <x v="10"/>
    <x v="8"/>
    <n v="463"/>
  </r>
  <r>
    <x v="10"/>
    <x v="9"/>
    <n v="407"/>
  </r>
  <r>
    <x v="10"/>
    <x v="10"/>
    <n v="362"/>
  </r>
  <r>
    <x v="10"/>
    <x v="11"/>
    <n v="405"/>
  </r>
  <r>
    <x v="11"/>
    <x v="0"/>
    <n v="417"/>
  </r>
  <r>
    <x v="11"/>
    <x v="1"/>
    <n v="391"/>
  </r>
  <r>
    <x v="11"/>
    <x v="2"/>
    <n v="419"/>
  </r>
  <r>
    <x v="11"/>
    <x v="3"/>
    <n v="461"/>
  </r>
  <r>
    <x v="11"/>
    <x v="4"/>
    <n v="472"/>
  </r>
  <r>
    <x v="11"/>
    <x v="5"/>
    <n v="535"/>
  </r>
  <r>
    <x v="11"/>
    <x v="6"/>
    <n v="622"/>
  </r>
  <r>
    <x v="11"/>
    <x v="7"/>
    <n v="606"/>
  </r>
  <r>
    <x v="11"/>
    <x v="8"/>
    <n v="508"/>
  </r>
  <r>
    <x v="11"/>
    <x v="9"/>
    <n v="461"/>
  </r>
  <r>
    <x v="11"/>
    <x v="10"/>
    <n v="390"/>
  </r>
  <r>
    <x v="11"/>
    <x v="11"/>
    <n v="43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4">
  <r>
    <x v="0"/>
    <s v="Jan"/>
    <s v="1949-01"/>
    <n v="112"/>
    <x v="0"/>
  </r>
  <r>
    <x v="0"/>
    <s v="Feb"/>
    <s v="1949-02"/>
    <n v="118"/>
    <x v="1"/>
  </r>
  <r>
    <x v="0"/>
    <s v="Mar"/>
    <s v="1949-03"/>
    <n v="132"/>
    <x v="2"/>
  </r>
  <r>
    <x v="0"/>
    <s v="Apr"/>
    <s v="1949-04"/>
    <n v="129"/>
    <x v="3"/>
  </r>
  <r>
    <x v="0"/>
    <s v="May"/>
    <s v="1949-05"/>
    <n v="121"/>
    <x v="4"/>
  </r>
  <r>
    <x v="0"/>
    <s v="Jun"/>
    <s v="1949-06"/>
    <n v="135"/>
    <x v="5"/>
  </r>
  <r>
    <x v="0"/>
    <s v="Jul"/>
    <s v="1949-07"/>
    <n v="148"/>
    <x v="6"/>
  </r>
  <r>
    <x v="0"/>
    <s v="Aug"/>
    <s v="1949-08"/>
    <n v="148"/>
    <x v="7"/>
  </r>
  <r>
    <x v="0"/>
    <s v="Sep"/>
    <s v="1949-09"/>
    <n v="136"/>
    <x v="8"/>
  </r>
  <r>
    <x v="0"/>
    <s v="Oct"/>
    <s v="1949-10"/>
    <n v="119"/>
    <x v="9"/>
  </r>
  <r>
    <x v="0"/>
    <s v="Nov"/>
    <s v="1949-11"/>
    <n v="104"/>
    <x v="10"/>
  </r>
  <r>
    <x v="0"/>
    <s v="Dec"/>
    <s v="1949-12"/>
    <n v="118"/>
    <x v="11"/>
  </r>
  <r>
    <x v="1"/>
    <s v="Jan"/>
    <s v="1950-01"/>
    <n v="115"/>
    <x v="12"/>
  </r>
  <r>
    <x v="1"/>
    <s v="Feb"/>
    <s v="1950-02"/>
    <n v="126"/>
    <x v="13"/>
  </r>
  <r>
    <x v="1"/>
    <s v="Mar"/>
    <s v="1950-03"/>
    <n v="141"/>
    <x v="14"/>
  </r>
  <r>
    <x v="1"/>
    <s v="Apr"/>
    <s v="1950-04"/>
    <n v="135"/>
    <x v="15"/>
  </r>
  <r>
    <x v="1"/>
    <s v="May"/>
    <s v="1950-05"/>
    <n v="125"/>
    <x v="16"/>
  </r>
  <r>
    <x v="1"/>
    <s v="Jun"/>
    <s v="1950-06"/>
    <n v="149"/>
    <x v="17"/>
  </r>
  <r>
    <x v="1"/>
    <s v="Jul"/>
    <s v="1950-07"/>
    <n v="170"/>
    <x v="18"/>
  </r>
  <r>
    <x v="1"/>
    <s v="Aug"/>
    <s v="1950-08"/>
    <n v="170"/>
    <x v="19"/>
  </r>
  <r>
    <x v="1"/>
    <s v="Sep"/>
    <s v="1950-09"/>
    <n v="158"/>
    <x v="20"/>
  </r>
  <r>
    <x v="1"/>
    <s v="Oct"/>
    <s v="1950-10"/>
    <n v="133"/>
    <x v="21"/>
  </r>
  <r>
    <x v="1"/>
    <s v="Nov"/>
    <s v="1950-11"/>
    <n v="114"/>
    <x v="22"/>
  </r>
  <r>
    <x v="1"/>
    <s v="Dec"/>
    <s v="1950-12"/>
    <n v="140"/>
    <x v="23"/>
  </r>
  <r>
    <x v="2"/>
    <s v="Jan"/>
    <s v="1951-01"/>
    <n v="145"/>
    <x v="24"/>
  </r>
  <r>
    <x v="2"/>
    <s v="Feb"/>
    <s v="1951-02"/>
    <n v="150"/>
    <x v="25"/>
  </r>
  <r>
    <x v="2"/>
    <s v="Mar"/>
    <s v="1951-03"/>
    <n v="178"/>
    <x v="26"/>
  </r>
  <r>
    <x v="2"/>
    <s v="Apr"/>
    <s v="1951-04"/>
    <n v="163"/>
    <x v="27"/>
  </r>
  <r>
    <x v="2"/>
    <s v="May"/>
    <s v="1951-05"/>
    <n v="172"/>
    <x v="28"/>
  </r>
  <r>
    <x v="2"/>
    <s v="Jun"/>
    <s v="1951-06"/>
    <n v="178"/>
    <x v="29"/>
  </r>
  <r>
    <x v="2"/>
    <s v="Jul"/>
    <s v="1951-07"/>
    <n v="199"/>
    <x v="30"/>
  </r>
  <r>
    <x v="2"/>
    <s v="Aug"/>
    <s v="1951-08"/>
    <n v="199"/>
    <x v="31"/>
  </r>
  <r>
    <x v="2"/>
    <s v="Sep"/>
    <s v="1951-09"/>
    <n v="184"/>
    <x v="32"/>
  </r>
  <r>
    <x v="2"/>
    <s v="Oct"/>
    <s v="1951-10"/>
    <n v="162"/>
    <x v="33"/>
  </r>
  <r>
    <x v="2"/>
    <s v="Nov"/>
    <s v="1951-11"/>
    <n v="146"/>
    <x v="34"/>
  </r>
  <r>
    <x v="2"/>
    <s v="Dec"/>
    <s v="1951-12"/>
    <n v="166"/>
    <x v="35"/>
  </r>
  <r>
    <x v="3"/>
    <s v="Jan"/>
    <s v="1952-01"/>
    <n v="171"/>
    <x v="36"/>
  </r>
  <r>
    <x v="3"/>
    <s v="Feb"/>
    <s v="1952-02"/>
    <n v="180"/>
    <x v="37"/>
  </r>
  <r>
    <x v="3"/>
    <s v="Mar"/>
    <s v="1952-03"/>
    <n v="193"/>
    <x v="38"/>
  </r>
  <r>
    <x v="3"/>
    <s v="Apr"/>
    <s v="1952-04"/>
    <n v="181"/>
    <x v="39"/>
  </r>
  <r>
    <x v="3"/>
    <s v="May"/>
    <s v="1952-05"/>
    <n v="183"/>
    <x v="40"/>
  </r>
  <r>
    <x v="3"/>
    <s v="Jun"/>
    <s v="1952-06"/>
    <n v="218"/>
    <x v="41"/>
  </r>
  <r>
    <x v="3"/>
    <s v="Jul"/>
    <s v="1952-07"/>
    <n v="230"/>
    <x v="42"/>
  </r>
  <r>
    <x v="3"/>
    <s v="Aug"/>
    <s v="1952-08"/>
    <n v="242"/>
    <x v="43"/>
  </r>
  <r>
    <x v="3"/>
    <s v="Sep"/>
    <s v="1952-09"/>
    <n v="209"/>
    <x v="44"/>
  </r>
  <r>
    <x v="3"/>
    <s v="Oct"/>
    <s v="1952-10"/>
    <n v="191"/>
    <x v="45"/>
  </r>
  <r>
    <x v="3"/>
    <s v="Nov"/>
    <s v="1952-11"/>
    <n v="172"/>
    <x v="46"/>
  </r>
  <r>
    <x v="3"/>
    <s v="Dec"/>
    <s v="1952-12"/>
    <n v="194"/>
    <x v="47"/>
  </r>
  <r>
    <x v="4"/>
    <s v="Jan"/>
    <s v="1953-01"/>
    <n v="196"/>
    <x v="48"/>
  </r>
  <r>
    <x v="4"/>
    <s v="Feb"/>
    <s v="1953-02"/>
    <n v="196"/>
    <x v="49"/>
  </r>
  <r>
    <x v="4"/>
    <s v="Mar"/>
    <s v="1953-03"/>
    <n v="236"/>
    <x v="50"/>
  </r>
  <r>
    <x v="4"/>
    <s v="Apr"/>
    <s v="1953-04"/>
    <n v="235"/>
    <x v="51"/>
  </r>
  <r>
    <x v="4"/>
    <s v="May"/>
    <s v="1953-05"/>
    <n v="229"/>
    <x v="52"/>
  </r>
  <r>
    <x v="4"/>
    <s v="Jun"/>
    <s v="1953-06"/>
    <n v="243"/>
    <x v="53"/>
  </r>
  <r>
    <x v="4"/>
    <s v="Jul"/>
    <s v="1953-07"/>
    <n v="264"/>
    <x v="54"/>
  </r>
  <r>
    <x v="4"/>
    <s v="Aug"/>
    <s v="1953-08"/>
    <n v="272"/>
    <x v="55"/>
  </r>
  <r>
    <x v="4"/>
    <s v="Sep"/>
    <s v="1953-09"/>
    <n v="237"/>
    <x v="56"/>
  </r>
  <r>
    <x v="4"/>
    <s v="Oct"/>
    <s v="1953-10"/>
    <n v="211"/>
    <x v="57"/>
  </r>
  <r>
    <x v="4"/>
    <s v="Nov"/>
    <s v="1953-11"/>
    <n v="180"/>
    <x v="58"/>
  </r>
  <r>
    <x v="4"/>
    <s v="Dec"/>
    <s v="1953-12"/>
    <n v="201"/>
    <x v="59"/>
  </r>
  <r>
    <x v="5"/>
    <s v="Jan"/>
    <s v="1954-01"/>
    <n v="204"/>
    <x v="60"/>
  </r>
  <r>
    <x v="5"/>
    <s v="Feb"/>
    <s v="1954-02"/>
    <n v="188"/>
    <x v="61"/>
  </r>
  <r>
    <x v="5"/>
    <s v="Mar"/>
    <s v="1954-03"/>
    <n v="235"/>
    <x v="62"/>
  </r>
  <r>
    <x v="5"/>
    <s v="Apr"/>
    <s v="1954-04"/>
    <n v="227"/>
    <x v="63"/>
  </r>
  <r>
    <x v="5"/>
    <s v="May"/>
    <s v="1954-05"/>
    <n v="234"/>
    <x v="64"/>
  </r>
  <r>
    <x v="5"/>
    <s v="Jun"/>
    <s v="1954-06"/>
    <n v="264"/>
    <x v="65"/>
  </r>
  <r>
    <x v="5"/>
    <s v="Jul"/>
    <s v="1954-07"/>
    <n v="302"/>
    <x v="66"/>
  </r>
  <r>
    <x v="5"/>
    <s v="Aug"/>
    <s v="1954-08"/>
    <n v="293"/>
    <x v="67"/>
  </r>
  <r>
    <x v="5"/>
    <s v="Sep"/>
    <s v="1954-09"/>
    <n v="259"/>
    <x v="68"/>
  </r>
  <r>
    <x v="5"/>
    <s v="Oct"/>
    <s v="1954-10"/>
    <n v="229"/>
    <x v="69"/>
  </r>
  <r>
    <x v="5"/>
    <s v="Nov"/>
    <s v="1954-11"/>
    <n v="203"/>
    <x v="70"/>
  </r>
  <r>
    <x v="5"/>
    <s v="Dec"/>
    <s v="1954-12"/>
    <n v="229"/>
    <x v="71"/>
  </r>
  <r>
    <x v="6"/>
    <s v="Jan"/>
    <s v="1955-01"/>
    <n v="242"/>
    <x v="72"/>
  </r>
  <r>
    <x v="6"/>
    <s v="Feb"/>
    <s v="1955-02"/>
    <n v="233"/>
    <x v="73"/>
  </r>
  <r>
    <x v="6"/>
    <s v="Mar"/>
    <s v="1955-03"/>
    <n v="267"/>
    <x v="74"/>
  </r>
  <r>
    <x v="6"/>
    <s v="Apr"/>
    <s v="1955-04"/>
    <n v="269"/>
    <x v="75"/>
  </r>
  <r>
    <x v="6"/>
    <s v="May"/>
    <s v="1955-05"/>
    <n v="270"/>
    <x v="76"/>
  </r>
  <r>
    <x v="6"/>
    <s v="Jun"/>
    <s v="1955-06"/>
    <n v="315"/>
    <x v="77"/>
  </r>
  <r>
    <x v="6"/>
    <s v="Jul"/>
    <s v="1955-07"/>
    <n v="364"/>
    <x v="78"/>
  </r>
  <r>
    <x v="6"/>
    <s v="Aug"/>
    <s v="1955-08"/>
    <n v="347"/>
    <x v="79"/>
  </r>
  <r>
    <x v="6"/>
    <s v="Sep"/>
    <s v="1955-09"/>
    <n v="312"/>
    <x v="80"/>
  </r>
  <r>
    <x v="6"/>
    <s v="Oct"/>
    <s v="1955-10"/>
    <n v="274"/>
    <x v="81"/>
  </r>
  <r>
    <x v="6"/>
    <s v="Nov"/>
    <s v="1955-11"/>
    <n v="237"/>
    <x v="82"/>
  </r>
  <r>
    <x v="6"/>
    <s v="Dec"/>
    <s v="1955-12"/>
    <n v="278"/>
    <x v="83"/>
  </r>
  <r>
    <x v="7"/>
    <s v="Jan"/>
    <s v="1956-01"/>
    <n v="284"/>
    <x v="84"/>
  </r>
  <r>
    <x v="7"/>
    <s v="Feb"/>
    <s v="1956-02"/>
    <n v="277"/>
    <x v="85"/>
  </r>
  <r>
    <x v="7"/>
    <s v="Mar"/>
    <s v="1956-03"/>
    <n v="317"/>
    <x v="86"/>
  </r>
  <r>
    <x v="7"/>
    <s v="Apr"/>
    <s v="1956-04"/>
    <n v="313"/>
    <x v="87"/>
  </r>
  <r>
    <x v="7"/>
    <s v="May"/>
    <s v="1956-05"/>
    <n v="318"/>
    <x v="88"/>
  </r>
  <r>
    <x v="7"/>
    <s v="Jun"/>
    <s v="1956-06"/>
    <n v="374"/>
    <x v="89"/>
  </r>
  <r>
    <x v="7"/>
    <s v="Jul"/>
    <s v="1956-07"/>
    <n v="413"/>
    <x v="90"/>
  </r>
  <r>
    <x v="7"/>
    <s v="Aug"/>
    <s v="1956-08"/>
    <n v="405"/>
    <x v="91"/>
  </r>
  <r>
    <x v="7"/>
    <s v="Sep"/>
    <s v="1956-09"/>
    <n v="355"/>
    <x v="92"/>
  </r>
  <r>
    <x v="7"/>
    <s v="Oct"/>
    <s v="1956-10"/>
    <n v="306"/>
    <x v="93"/>
  </r>
  <r>
    <x v="7"/>
    <s v="Nov"/>
    <s v="1956-11"/>
    <n v="271"/>
    <x v="94"/>
  </r>
  <r>
    <x v="7"/>
    <s v="Dec"/>
    <s v="1956-12"/>
    <n v="306"/>
    <x v="95"/>
  </r>
  <r>
    <x v="8"/>
    <s v="Jan"/>
    <s v="1957-01"/>
    <n v="315"/>
    <x v="96"/>
  </r>
  <r>
    <x v="8"/>
    <s v="Feb"/>
    <s v="1957-02"/>
    <n v="301"/>
    <x v="97"/>
  </r>
  <r>
    <x v="8"/>
    <s v="Mar"/>
    <s v="1957-03"/>
    <n v="356"/>
    <x v="98"/>
  </r>
  <r>
    <x v="8"/>
    <s v="Apr"/>
    <s v="1957-04"/>
    <n v="348"/>
    <x v="99"/>
  </r>
  <r>
    <x v="8"/>
    <s v="May"/>
    <s v="1957-05"/>
    <n v="355"/>
    <x v="100"/>
  </r>
  <r>
    <x v="8"/>
    <s v="Jun"/>
    <s v="1957-06"/>
    <n v="422"/>
    <x v="101"/>
  </r>
  <r>
    <x v="8"/>
    <s v="Jul"/>
    <s v="1957-07"/>
    <n v="465"/>
    <x v="102"/>
  </r>
  <r>
    <x v="8"/>
    <s v="Aug"/>
    <s v="1957-08"/>
    <n v="467"/>
    <x v="103"/>
  </r>
  <r>
    <x v="8"/>
    <s v="Sep"/>
    <s v="1957-09"/>
    <n v="404"/>
    <x v="104"/>
  </r>
  <r>
    <x v="8"/>
    <s v="Oct"/>
    <s v="1957-10"/>
    <n v="347"/>
    <x v="105"/>
  </r>
  <r>
    <x v="8"/>
    <s v="Nov"/>
    <s v="1957-11"/>
    <n v="305"/>
    <x v="106"/>
  </r>
  <r>
    <x v="8"/>
    <s v="Dec"/>
    <s v="1957-12"/>
    <n v="336"/>
    <x v="107"/>
  </r>
  <r>
    <x v="9"/>
    <s v="Jan"/>
    <s v="1958-01"/>
    <n v="340"/>
    <x v="108"/>
  </r>
  <r>
    <x v="9"/>
    <s v="Feb"/>
    <s v="1958-02"/>
    <n v="318"/>
    <x v="109"/>
  </r>
  <r>
    <x v="9"/>
    <s v="Mar"/>
    <s v="1958-03"/>
    <n v="362"/>
    <x v="110"/>
  </r>
  <r>
    <x v="9"/>
    <s v="Apr"/>
    <s v="1958-04"/>
    <n v="348"/>
    <x v="111"/>
  </r>
  <r>
    <x v="9"/>
    <s v="May"/>
    <s v="1958-05"/>
    <n v="363"/>
    <x v="112"/>
  </r>
  <r>
    <x v="9"/>
    <s v="Jun"/>
    <s v="1958-06"/>
    <n v="435"/>
    <x v="113"/>
  </r>
  <r>
    <x v="9"/>
    <s v="Jul"/>
    <s v="1958-07"/>
    <n v="491"/>
    <x v="114"/>
  </r>
  <r>
    <x v="9"/>
    <s v="Aug"/>
    <s v="1958-08"/>
    <n v="505"/>
    <x v="115"/>
  </r>
  <r>
    <x v="9"/>
    <s v="Sep"/>
    <s v="1958-09"/>
    <n v="404"/>
    <x v="116"/>
  </r>
  <r>
    <x v="9"/>
    <s v="Oct"/>
    <s v="1958-10"/>
    <n v="359"/>
    <x v="117"/>
  </r>
  <r>
    <x v="9"/>
    <s v="Nov"/>
    <s v="1958-11"/>
    <n v="310"/>
    <x v="118"/>
  </r>
  <r>
    <x v="9"/>
    <s v="Dec"/>
    <s v="1958-12"/>
    <n v="337"/>
    <x v="119"/>
  </r>
  <r>
    <x v="10"/>
    <s v="Jan"/>
    <s v="1959-01"/>
    <n v="360"/>
    <x v="120"/>
  </r>
  <r>
    <x v="10"/>
    <s v="Feb"/>
    <s v="1959-02"/>
    <n v="342"/>
    <x v="121"/>
  </r>
  <r>
    <x v="10"/>
    <s v="Mar"/>
    <s v="1959-03"/>
    <n v="406"/>
    <x v="122"/>
  </r>
  <r>
    <x v="10"/>
    <s v="Apr"/>
    <s v="1959-04"/>
    <n v="396"/>
    <x v="123"/>
  </r>
  <r>
    <x v="10"/>
    <s v="May"/>
    <s v="1959-05"/>
    <n v="420"/>
    <x v="124"/>
  </r>
  <r>
    <x v="10"/>
    <s v="Jun"/>
    <s v="1959-06"/>
    <n v="472"/>
    <x v="125"/>
  </r>
  <r>
    <x v="10"/>
    <s v="Jul"/>
    <s v="1959-07"/>
    <n v="548"/>
    <x v="126"/>
  </r>
  <r>
    <x v="10"/>
    <s v="Aug"/>
    <s v="1959-08"/>
    <n v="559"/>
    <x v="127"/>
  </r>
  <r>
    <x v="10"/>
    <s v="Sep"/>
    <s v="1959-09"/>
    <n v="463"/>
    <x v="128"/>
  </r>
  <r>
    <x v="10"/>
    <s v="Oct"/>
    <s v="1959-10"/>
    <n v="407"/>
    <x v="129"/>
  </r>
  <r>
    <x v="10"/>
    <s v="Nov"/>
    <s v="1959-11"/>
    <n v="362"/>
    <x v="130"/>
  </r>
  <r>
    <x v="10"/>
    <s v="Dec"/>
    <s v="1959-12"/>
    <n v="405"/>
    <x v="131"/>
  </r>
  <r>
    <x v="11"/>
    <s v="Jan"/>
    <s v="1960-01"/>
    <n v="417"/>
    <x v="132"/>
  </r>
  <r>
    <x v="11"/>
    <s v="Feb"/>
    <s v="1960-02"/>
    <n v="391"/>
    <x v="133"/>
  </r>
  <r>
    <x v="11"/>
    <s v="Mar"/>
    <s v="1960-03"/>
    <n v="419"/>
    <x v="134"/>
  </r>
  <r>
    <x v="11"/>
    <s v="Apr"/>
    <s v="1960-04"/>
    <n v="461"/>
    <x v="135"/>
  </r>
  <r>
    <x v="11"/>
    <s v="May"/>
    <s v="1960-05"/>
    <n v="472"/>
    <x v="136"/>
  </r>
  <r>
    <x v="11"/>
    <s v="Jun"/>
    <s v="1960-06"/>
    <n v="535"/>
    <x v="137"/>
  </r>
  <r>
    <x v="11"/>
    <s v="Jul"/>
    <s v="1960-07"/>
    <n v="622"/>
    <x v="138"/>
  </r>
  <r>
    <x v="11"/>
    <s v="Aug"/>
    <s v="1960-08"/>
    <n v="606"/>
    <x v="139"/>
  </r>
  <r>
    <x v="11"/>
    <s v="Sep"/>
    <s v="1960-09"/>
    <n v="508"/>
    <x v="140"/>
  </r>
  <r>
    <x v="11"/>
    <s v="Oct"/>
    <s v="1960-10"/>
    <n v="461"/>
    <x v="141"/>
  </r>
  <r>
    <x v="11"/>
    <s v="Nov"/>
    <s v="1960-11"/>
    <n v="390"/>
    <x v="142"/>
  </r>
  <r>
    <x v="11"/>
    <s v="Dec"/>
    <s v="1960-12"/>
    <n v="432"/>
    <x v="14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49A401-F24A-4CEB-89AD-77E2938913C4}" name="PivotTable8" cacheId="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N17" firstHeaderRow="1" firstDataRow="2" firstDataCol="1"/>
  <pivotFields count="3">
    <pivotField axis="axisCol" subtotalTop="0" showAll="0" defaultSubtotal="0">
      <items count="12">
        <item x="0"/>
        <item x="1"/>
        <item x="2"/>
        <item x="3"/>
        <item x="4"/>
        <item x="5"/>
        <item x="6"/>
        <item x="7"/>
        <item x="8"/>
        <item x="9"/>
        <item x="10"/>
        <item x="11"/>
      </items>
    </pivotField>
    <pivotField axis="axisRow" subtotalTop="0" showAll="0" defaultSubtotal="0">
      <items count="12">
        <item x="0"/>
        <item x="1"/>
        <item x="2"/>
        <item x="3"/>
        <item x="4"/>
        <item x="5"/>
        <item x="6"/>
        <item x="7"/>
        <item x="8"/>
        <item x="9"/>
        <item x="10"/>
        <item x="11"/>
      </items>
    </pivotField>
    <pivotField dataField="1" subtotalTop="0" showAll="0" defaultSubtotal="0"/>
  </pivotFields>
  <rowFields count="1">
    <field x="1"/>
  </rowFields>
  <rowItems count="13">
    <i>
      <x/>
    </i>
    <i>
      <x v="1"/>
    </i>
    <i>
      <x v="2"/>
    </i>
    <i>
      <x v="3"/>
    </i>
    <i>
      <x v="4"/>
    </i>
    <i>
      <x v="5"/>
    </i>
    <i>
      <x v="6"/>
    </i>
    <i>
      <x v="7"/>
    </i>
    <i>
      <x v="8"/>
    </i>
    <i>
      <x v="9"/>
    </i>
    <i>
      <x v="10"/>
    </i>
    <i>
      <x v="11"/>
    </i>
    <i t="grand">
      <x/>
    </i>
  </rowItems>
  <colFields count="1">
    <field x="0"/>
  </colFields>
  <colItems count="13">
    <i>
      <x/>
    </i>
    <i>
      <x v="1"/>
    </i>
    <i>
      <x v="2"/>
    </i>
    <i>
      <x v="3"/>
    </i>
    <i>
      <x v="4"/>
    </i>
    <i>
      <x v="5"/>
    </i>
    <i>
      <x v="6"/>
    </i>
    <i>
      <x v="7"/>
    </i>
    <i>
      <x v="8"/>
    </i>
    <i>
      <x v="9"/>
    </i>
    <i>
      <x v="10"/>
    </i>
    <i>
      <x v="11"/>
    </i>
    <i t="grand">
      <x/>
    </i>
  </colItems>
  <dataFields count="1">
    <dataField name="Sum of Passengers(thousands)" fld="2" baseField="0" baseItem="0"/>
  </dataFields>
  <formats count="3">
    <format dxfId="5">
      <pivotArea field="0" grandRow="1" collapsedLevelsAreSubtotals="1" axis="axisCol" fieldPosition="0">
        <references count="1">
          <reference field="0" count="0"/>
        </references>
      </pivotArea>
    </format>
    <format dxfId="4">
      <pivotArea field="1" grandCol="1" collapsedLevelsAreSubtotals="1" axis="axisRow" fieldPosition="0">
        <references count="1">
          <reference field="1" count="0"/>
        </references>
      </pivotArea>
    </format>
    <format dxfId="3">
      <pivotArea field="1" grandCol="1" collapsedLevelsAreSubtotals="1" axis="axisRow" fieldPosition="0">
        <references count="1">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CE7709-71B3-44B0-A69A-BDD0B5D4424F}" name="PivotTable9" cacheId="80" applyNumberFormats="0" applyBorderFormats="0" applyFontFormats="0" applyPatternFormats="0" applyAlignmentFormats="0" applyWidthHeightFormats="1" dataCaption="Values" updatedVersion="8" minRefreshableVersion="3" useAutoFormatting="1" rowGrandTotals="0" itemPrintTitles="1" mergeItem="1" createdVersion="8" indent="0" outline="1" outlineData="1" multipleFieldFilters="0">
  <location ref="G4:H64" firstHeaderRow="1" firstDataRow="1" firstDataCol="1"/>
  <pivotFields count="7">
    <pivotField showAll="0">
      <items count="13">
        <item x="0"/>
        <item x="1"/>
        <item x="2"/>
        <item x="3"/>
        <item x="4"/>
        <item x="5"/>
        <item x="6"/>
        <item x="7"/>
        <item x="8"/>
        <item x="9"/>
        <item x="10"/>
        <item x="11"/>
        <item t="default"/>
      </items>
    </pivotField>
    <pivotField showAll="0"/>
    <pivotField showAll="0"/>
    <pivotField dataField="1" showAll="0"/>
    <pivotField numFmtId="14" showAll="0">
      <items count="1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t="default"/>
      </items>
    </pivotField>
    <pivotField axis="axisRow" showAll="0">
      <items count="7">
        <item x="0"/>
        <item x="1"/>
        <item x="2"/>
        <item x="3"/>
        <item x="4"/>
        <item x="5"/>
        <item t="default"/>
      </items>
    </pivotField>
    <pivotField axis="axisRow" showAll="0" defaultSubtotal="0">
      <items count="15">
        <item x="0"/>
        <item x="1"/>
        <item x="2"/>
        <item x="3"/>
        <item x="4"/>
        <item x="5"/>
        <item x="6"/>
        <item x="7"/>
        <item x="8"/>
        <item x="9"/>
        <item x="10"/>
        <item x="11"/>
        <item x="12"/>
        <item x="13"/>
        <item x="14"/>
      </items>
    </pivotField>
  </pivotFields>
  <rowFields count="2">
    <field x="6"/>
    <field x="5"/>
  </rowFields>
  <rowItems count="60">
    <i>
      <x v="1"/>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r="1">
      <x v="2"/>
    </i>
    <i r="1">
      <x v="3"/>
    </i>
    <i r="1">
      <x v="4"/>
    </i>
    <i>
      <x v="7"/>
    </i>
    <i r="1">
      <x v="1"/>
    </i>
    <i r="1">
      <x v="2"/>
    </i>
    <i r="1">
      <x v="3"/>
    </i>
    <i r="1">
      <x v="4"/>
    </i>
    <i>
      <x v="8"/>
    </i>
    <i r="1">
      <x v="1"/>
    </i>
    <i r="1">
      <x v="2"/>
    </i>
    <i r="1">
      <x v="3"/>
    </i>
    <i r="1">
      <x v="4"/>
    </i>
    <i>
      <x v="9"/>
    </i>
    <i r="1">
      <x v="1"/>
    </i>
    <i r="1">
      <x v="2"/>
    </i>
    <i r="1">
      <x v="3"/>
    </i>
    <i r="1">
      <x v="4"/>
    </i>
    <i>
      <x v="10"/>
    </i>
    <i r="1">
      <x v="1"/>
    </i>
    <i r="1">
      <x v="2"/>
    </i>
    <i r="1">
      <x v="3"/>
    </i>
    <i r="1">
      <x v="4"/>
    </i>
    <i>
      <x v="11"/>
    </i>
    <i r="1">
      <x v="1"/>
    </i>
    <i r="1">
      <x v="2"/>
    </i>
    <i r="1">
      <x v="3"/>
    </i>
    <i r="1">
      <x v="4"/>
    </i>
    <i>
      <x v="12"/>
    </i>
    <i r="1">
      <x v="1"/>
    </i>
    <i r="1">
      <x v="2"/>
    </i>
    <i r="1">
      <x v="3"/>
    </i>
    <i r="1">
      <x v="4"/>
    </i>
  </rowItems>
  <colItems count="1">
    <i/>
  </colItems>
  <dataFields count="1">
    <dataField name="Sum of Passengers(thousands)" fld="3"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33A9311-556A-49EF-B4BF-39178673533C}" name="Table1" displayName="Table1" ref="A1:E181" totalsRowShown="0">
  <autoFilter ref="A1:E181" xr:uid="{833A9311-556A-49EF-B4BF-39178673533C}"/>
  <tableColumns count="5">
    <tableColumn id="1" xr3:uid="{4D188D8D-73AA-4D2C-8C83-65FBCF0D3093}" name="Index"/>
    <tableColumn id="2" xr3:uid="{94DD2F1C-7D6E-42A5-BA4C-7A52F5D281A0}" name="Passengers(thousands)"/>
    <tableColumn id="3" xr3:uid="{BB791C80-A1A0-4158-A1BC-3B8BFA68538A}" name="Forecast(Passengers(thousands))">
      <calculatedColumnFormula>_xlfn.FORECAST.ETS(A2,$B$2:$B$145,$A$2:$A$145,1,1)</calculatedColumnFormula>
    </tableColumn>
    <tableColumn id="4" xr3:uid="{99C28AB9-B5A3-4DF3-A4A1-991CA9CEA627}" name="Lower Confidence Bound(Passengers(thousands))" dataDxfId="2">
      <calculatedColumnFormula>C2-_xlfn.FORECAST.ETS.CONFINT(A2,$B$2:$B$145,$A$2:$A$145,0.95,1,1)</calculatedColumnFormula>
    </tableColumn>
    <tableColumn id="5" xr3:uid="{FF449850-80C9-4045-8797-77793556F2C2}" name="Upper Confidence Bound(Passengers(thousands))" dataDxfId="1">
      <calculatedColumnFormula>C2+_xlfn.FORECAST.ETS.CONFINT(A2,$B$2:$B$145,$A$2:$A$145,0.95,1,1)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5A24CEE-5E51-40C0-861D-DFCE78E003EA}" name="Table2" displayName="Table2" ref="G1:H8" totalsRowShown="0">
  <autoFilter ref="G1:H8" xr:uid="{85A24CEE-5E51-40C0-861D-DFCE78E003EA}"/>
  <tableColumns count="2">
    <tableColumn id="1" xr3:uid="{754FD24D-F960-458F-84E5-D630202ADF78}" name="Statistic"/>
    <tableColumn id="2" xr3:uid="{5E5866FB-3D62-4CC8-BA95-46D81B59CA8C}" name="Value"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eal-statistics.com/statistics-tables/durbin-watson-table/" TargetMode="Externa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hyperlink" Target="https://real-statistics.com/statistics-tables/durbin-watson-table/" TargetMode="Externa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hyperlink" Target="https://real-statistics.com/statistics-tables/durbin-watson-table/" TargetMode="Externa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hyperlink" Target="https://real-statistics.com/statistics-tables/durbin-watson-table/" TargetMode="Externa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hyperlink" Target="https://real-statistics.com/statistics-tables/durbin-watson-table/" TargetMode="External"/></Relationships>
</file>

<file path=xl/worksheets/_rels/sheet27.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hyperlink" Target="https://real-statistics.com/statistics-tables/durbin-watson-table/" TargetMode="Externa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hyperlink" Target="https://real-statistics.com/statistics-tables/durbin-watson-table/" TargetMode="Externa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hyperlink" Target="https://real-statistics.com/statistics-tables/durbin-watson-table/" TargetMode="Externa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hyperlink" Target="https://real-statistics.com/statistics-tables/durbin-watson-tabl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62F64-2B4E-4F52-80DF-EE0B29979E7A}">
  <dimension ref="A1:AC14"/>
  <sheetViews>
    <sheetView zoomScale="89" zoomScaleNormal="89" workbookViewId="0">
      <selection activeCell="L15" sqref="L15"/>
    </sheetView>
  </sheetViews>
  <sheetFormatPr defaultRowHeight="15" x14ac:dyDescent="0.25"/>
  <cols>
    <col min="1" max="1" width="9.7109375" bestFit="1" customWidth="1"/>
    <col min="16" max="16" width="10.7109375" bestFit="1" customWidth="1"/>
    <col min="17" max="17" width="13.85546875" bestFit="1" customWidth="1"/>
    <col min="18" max="18" width="10.85546875" bestFit="1" customWidth="1"/>
    <col min="19" max="19" width="11.42578125" bestFit="1" customWidth="1"/>
    <col min="20" max="20" width="10.5703125" bestFit="1" customWidth="1"/>
    <col min="21" max="21" width="10" bestFit="1" customWidth="1"/>
    <col min="22" max="22" width="11" bestFit="1" customWidth="1"/>
    <col min="23" max="23" width="10.85546875" bestFit="1" customWidth="1"/>
    <col min="24" max="24" width="10.7109375" bestFit="1" customWidth="1"/>
    <col min="25" max="25" width="11.28515625" bestFit="1" customWidth="1"/>
    <col min="26" max="28" width="10.85546875" bestFit="1" customWidth="1"/>
    <col min="29" max="29" width="11.7109375" bestFit="1" customWidth="1"/>
  </cols>
  <sheetData>
    <row r="1" spans="1:29" x14ac:dyDescent="0.25">
      <c r="A1" t="s">
        <v>12</v>
      </c>
      <c r="B1" s="1" t="s">
        <v>0</v>
      </c>
      <c r="C1" s="7" t="s">
        <v>1</v>
      </c>
      <c r="D1" s="7" t="s">
        <v>2</v>
      </c>
      <c r="E1" s="1" t="s">
        <v>10</v>
      </c>
      <c r="F1" s="1" t="s">
        <v>3</v>
      </c>
      <c r="G1" s="1" t="s">
        <v>4</v>
      </c>
      <c r="H1" s="7" t="s">
        <v>21</v>
      </c>
      <c r="I1" s="7" t="s">
        <v>22</v>
      </c>
      <c r="J1" s="1" t="s">
        <v>7</v>
      </c>
      <c r="K1" s="1" t="s">
        <v>8</v>
      </c>
      <c r="L1" s="1" t="s">
        <v>9</v>
      </c>
      <c r="M1" s="1" t="s">
        <v>11</v>
      </c>
    </row>
    <row r="2" spans="1:29" x14ac:dyDescent="0.25">
      <c r="A2" s="1">
        <v>1949</v>
      </c>
      <c r="B2">
        <v>112</v>
      </c>
      <c r="C2">
        <v>118</v>
      </c>
      <c r="D2">
        <v>132</v>
      </c>
      <c r="E2">
        <v>129</v>
      </c>
      <c r="F2">
        <v>121</v>
      </c>
      <c r="G2">
        <v>135</v>
      </c>
      <c r="H2">
        <v>148</v>
      </c>
      <c r="I2">
        <v>148</v>
      </c>
      <c r="J2">
        <v>136</v>
      </c>
      <c r="K2">
        <v>119</v>
      </c>
      <c r="L2">
        <v>104</v>
      </c>
      <c r="M2">
        <v>118</v>
      </c>
    </row>
    <row r="3" spans="1:29" x14ac:dyDescent="0.25">
      <c r="A3" s="1">
        <v>1950</v>
      </c>
      <c r="B3">
        <v>115</v>
      </c>
      <c r="C3">
        <v>126</v>
      </c>
      <c r="D3">
        <v>141</v>
      </c>
      <c r="E3">
        <v>135</v>
      </c>
      <c r="F3">
        <v>125</v>
      </c>
      <c r="G3">
        <v>149</v>
      </c>
      <c r="H3">
        <v>170</v>
      </c>
      <c r="I3">
        <v>170</v>
      </c>
      <c r="J3">
        <v>158</v>
      </c>
      <c r="K3">
        <v>133</v>
      </c>
      <c r="L3">
        <v>114</v>
      </c>
      <c r="M3">
        <v>140</v>
      </c>
      <c r="AC3">
        <f>SUM(Q3:AB3)</f>
        <v>0</v>
      </c>
    </row>
    <row r="4" spans="1:29" x14ac:dyDescent="0.25">
      <c r="A4" s="1">
        <v>1951</v>
      </c>
      <c r="B4">
        <v>145</v>
      </c>
      <c r="C4">
        <v>150</v>
      </c>
      <c r="D4">
        <v>178</v>
      </c>
      <c r="E4">
        <v>163</v>
      </c>
      <c r="F4">
        <v>172</v>
      </c>
      <c r="G4">
        <v>178</v>
      </c>
      <c r="H4">
        <v>199</v>
      </c>
      <c r="I4">
        <v>199</v>
      </c>
      <c r="J4">
        <v>184</v>
      </c>
      <c r="K4">
        <v>162</v>
      </c>
      <c r="L4">
        <v>146</v>
      </c>
      <c r="M4">
        <v>166</v>
      </c>
      <c r="AC4">
        <f t="shared" ref="AC4:AC14" si="0">SUM(Q4:AB4)</f>
        <v>0</v>
      </c>
    </row>
    <row r="5" spans="1:29" x14ac:dyDescent="0.25">
      <c r="A5" s="1">
        <v>1952</v>
      </c>
      <c r="B5">
        <v>171</v>
      </c>
      <c r="C5">
        <v>180</v>
      </c>
      <c r="D5">
        <v>193</v>
      </c>
      <c r="E5">
        <v>181</v>
      </c>
      <c r="F5">
        <v>183</v>
      </c>
      <c r="G5">
        <v>218</v>
      </c>
      <c r="H5">
        <v>230</v>
      </c>
      <c r="I5">
        <v>242</v>
      </c>
      <c r="J5">
        <v>209</v>
      </c>
      <c r="K5">
        <v>191</v>
      </c>
      <c r="L5">
        <v>172</v>
      </c>
      <c r="M5">
        <v>194</v>
      </c>
      <c r="AC5">
        <f t="shared" si="0"/>
        <v>0</v>
      </c>
    </row>
    <row r="6" spans="1:29" x14ac:dyDescent="0.25">
      <c r="A6" s="1">
        <v>1953</v>
      </c>
      <c r="B6">
        <v>196</v>
      </c>
      <c r="C6">
        <v>196</v>
      </c>
      <c r="D6">
        <v>236</v>
      </c>
      <c r="E6">
        <v>235</v>
      </c>
      <c r="F6">
        <v>229</v>
      </c>
      <c r="G6">
        <v>243</v>
      </c>
      <c r="H6">
        <v>264</v>
      </c>
      <c r="I6">
        <v>272</v>
      </c>
      <c r="J6">
        <v>237</v>
      </c>
      <c r="K6">
        <v>211</v>
      </c>
      <c r="L6">
        <v>180</v>
      </c>
      <c r="M6">
        <v>201</v>
      </c>
      <c r="AC6">
        <f t="shared" si="0"/>
        <v>0</v>
      </c>
    </row>
    <row r="7" spans="1:29" x14ac:dyDescent="0.25">
      <c r="A7" s="1">
        <v>1954</v>
      </c>
      <c r="B7">
        <v>204</v>
      </c>
      <c r="C7">
        <v>188</v>
      </c>
      <c r="D7">
        <v>235</v>
      </c>
      <c r="E7">
        <v>227</v>
      </c>
      <c r="F7">
        <v>234</v>
      </c>
      <c r="G7">
        <v>264</v>
      </c>
      <c r="H7">
        <v>302</v>
      </c>
      <c r="I7">
        <v>293</v>
      </c>
      <c r="J7">
        <v>259</v>
      </c>
      <c r="K7">
        <v>229</v>
      </c>
      <c r="L7">
        <v>203</v>
      </c>
      <c r="M7">
        <v>229</v>
      </c>
      <c r="AC7">
        <f t="shared" si="0"/>
        <v>0</v>
      </c>
    </row>
    <row r="8" spans="1:29" x14ac:dyDescent="0.25">
      <c r="A8" s="1">
        <v>1955</v>
      </c>
      <c r="B8">
        <v>242</v>
      </c>
      <c r="C8">
        <v>233</v>
      </c>
      <c r="D8">
        <v>267</v>
      </c>
      <c r="E8">
        <v>269</v>
      </c>
      <c r="F8">
        <v>270</v>
      </c>
      <c r="G8">
        <v>315</v>
      </c>
      <c r="H8">
        <v>364</v>
      </c>
      <c r="I8">
        <v>347</v>
      </c>
      <c r="J8">
        <v>312</v>
      </c>
      <c r="K8">
        <v>274</v>
      </c>
      <c r="L8">
        <v>237</v>
      </c>
      <c r="M8">
        <v>278</v>
      </c>
      <c r="AC8">
        <f t="shared" si="0"/>
        <v>0</v>
      </c>
    </row>
    <row r="9" spans="1:29" x14ac:dyDescent="0.25">
      <c r="A9" s="1">
        <v>1956</v>
      </c>
      <c r="B9">
        <v>284</v>
      </c>
      <c r="C9">
        <v>277</v>
      </c>
      <c r="D9">
        <v>317</v>
      </c>
      <c r="E9">
        <v>313</v>
      </c>
      <c r="F9">
        <v>318</v>
      </c>
      <c r="G9">
        <v>374</v>
      </c>
      <c r="H9">
        <v>413</v>
      </c>
      <c r="I9">
        <v>405</v>
      </c>
      <c r="J9">
        <v>355</v>
      </c>
      <c r="K9">
        <v>306</v>
      </c>
      <c r="L9">
        <v>271</v>
      </c>
      <c r="M9">
        <v>306</v>
      </c>
      <c r="AC9">
        <f t="shared" si="0"/>
        <v>0</v>
      </c>
    </row>
    <row r="10" spans="1:29" x14ac:dyDescent="0.25">
      <c r="A10" s="1">
        <v>1957</v>
      </c>
      <c r="B10">
        <v>315</v>
      </c>
      <c r="C10">
        <v>301</v>
      </c>
      <c r="D10">
        <v>356</v>
      </c>
      <c r="E10">
        <v>348</v>
      </c>
      <c r="F10">
        <v>355</v>
      </c>
      <c r="G10">
        <v>422</v>
      </c>
      <c r="H10">
        <v>465</v>
      </c>
      <c r="I10">
        <v>467</v>
      </c>
      <c r="J10">
        <v>404</v>
      </c>
      <c r="K10">
        <v>347</v>
      </c>
      <c r="L10">
        <v>305</v>
      </c>
      <c r="M10">
        <v>336</v>
      </c>
      <c r="AC10">
        <f t="shared" si="0"/>
        <v>0</v>
      </c>
    </row>
    <row r="11" spans="1:29" x14ac:dyDescent="0.25">
      <c r="A11" s="1">
        <v>1958</v>
      </c>
      <c r="B11">
        <v>340</v>
      </c>
      <c r="C11">
        <v>318</v>
      </c>
      <c r="D11">
        <v>362</v>
      </c>
      <c r="E11">
        <v>348</v>
      </c>
      <c r="F11">
        <v>363</v>
      </c>
      <c r="G11">
        <v>435</v>
      </c>
      <c r="H11">
        <v>491</v>
      </c>
      <c r="I11">
        <v>505</v>
      </c>
      <c r="J11">
        <v>404</v>
      </c>
      <c r="K11">
        <v>359</v>
      </c>
      <c r="L11">
        <v>310</v>
      </c>
      <c r="M11">
        <v>337</v>
      </c>
      <c r="AC11">
        <f t="shared" si="0"/>
        <v>0</v>
      </c>
    </row>
    <row r="12" spans="1:29" x14ac:dyDescent="0.25">
      <c r="A12" s="1">
        <v>1959</v>
      </c>
      <c r="B12">
        <v>360</v>
      </c>
      <c r="C12">
        <v>342</v>
      </c>
      <c r="D12">
        <v>406</v>
      </c>
      <c r="E12">
        <v>396</v>
      </c>
      <c r="F12">
        <v>420</v>
      </c>
      <c r="G12">
        <v>472</v>
      </c>
      <c r="H12">
        <v>548</v>
      </c>
      <c r="I12">
        <v>559</v>
      </c>
      <c r="J12">
        <v>463</v>
      </c>
      <c r="K12">
        <v>407</v>
      </c>
      <c r="L12">
        <v>362</v>
      </c>
      <c r="M12">
        <v>405</v>
      </c>
      <c r="AC12">
        <f t="shared" si="0"/>
        <v>0</v>
      </c>
    </row>
    <row r="13" spans="1:29" x14ac:dyDescent="0.25">
      <c r="A13" s="1">
        <v>1960</v>
      </c>
      <c r="B13">
        <v>417</v>
      </c>
      <c r="C13">
        <v>391</v>
      </c>
      <c r="D13">
        <v>419</v>
      </c>
      <c r="E13">
        <v>461</v>
      </c>
      <c r="F13">
        <v>472</v>
      </c>
      <c r="G13">
        <v>535</v>
      </c>
      <c r="H13">
        <v>622</v>
      </c>
      <c r="I13">
        <v>606</v>
      </c>
      <c r="J13">
        <v>508</v>
      </c>
      <c r="K13">
        <v>461</v>
      </c>
      <c r="L13">
        <v>390</v>
      </c>
      <c r="M13">
        <v>432</v>
      </c>
      <c r="AC13">
        <f t="shared" si="0"/>
        <v>0</v>
      </c>
    </row>
    <row r="14" spans="1:29" x14ac:dyDescent="0.25">
      <c r="AC14">
        <f t="shared" si="0"/>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B1CE9-CC26-4507-8C66-B04DC41AA565}">
  <dimension ref="A1:AC30"/>
  <sheetViews>
    <sheetView zoomScale="80" zoomScaleNormal="80" workbookViewId="0">
      <selection activeCell="A18" sqref="A18"/>
    </sheetView>
  </sheetViews>
  <sheetFormatPr defaultRowHeight="15" x14ac:dyDescent="0.25"/>
  <cols>
    <col min="1" max="1" width="9.7109375" bestFit="1" customWidth="1"/>
    <col min="16" max="16" width="10.7109375" bestFit="1" customWidth="1"/>
    <col min="17" max="17" width="13.85546875" bestFit="1" customWidth="1"/>
    <col min="18" max="18" width="10.85546875" bestFit="1" customWidth="1"/>
    <col min="19" max="19" width="11.42578125" bestFit="1" customWidth="1"/>
    <col min="20" max="20" width="10.5703125" bestFit="1" customWidth="1"/>
    <col min="21" max="21" width="10" bestFit="1" customWidth="1"/>
    <col min="22" max="22" width="11" bestFit="1" customWidth="1"/>
    <col min="23" max="23" width="10.85546875" bestFit="1" customWidth="1"/>
    <col min="24" max="24" width="10.7109375" bestFit="1" customWidth="1"/>
    <col min="25" max="25" width="11.28515625" bestFit="1" customWidth="1"/>
    <col min="26" max="28" width="10.85546875" bestFit="1" customWidth="1"/>
    <col min="29" max="29" width="11.7109375" bestFit="1" customWidth="1"/>
  </cols>
  <sheetData>
    <row r="1" spans="1:29" x14ac:dyDescent="0.25">
      <c r="A1" t="s">
        <v>12</v>
      </c>
      <c r="B1" s="1" t="s">
        <v>0</v>
      </c>
      <c r="C1" s="7" t="s">
        <v>1</v>
      </c>
      <c r="D1" s="7" t="s">
        <v>2</v>
      </c>
      <c r="E1" s="1" t="s">
        <v>10</v>
      </c>
      <c r="F1" s="1" t="s">
        <v>3</v>
      </c>
      <c r="G1" s="1" t="s">
        <v>4</v>
      </c>
      <c r="H1" s="7" t="s">
        <v>21</v>
      </c>
      <c r="I1" s="7" t="s">
        <v>22</v>
      </c>
      <c r="J1" s="1" t="s">
        <v>7</v>
      </c>
      <c r="K1" s="1" t="s">
        <v>8</v>
      </c>
      <c r="L1" s="1" t="s">
        <v>9</v>
      </c>
      <c r="M1" s="1" t="s">
        <v>11</v>
      </c>
    </row>
    <row r="2" spans="1:29" x14ac:dyDescent="0.25">
      <c r="A2" s="1">
        <v>1949</v>
      </c>
      <c r="B2">
        <v>112</v>
      </c>
      <c r="C2">
        <v>118</v>
      </c>
      <c r="D2">
        <v>132</v>
      </c>
      <c r="E2">
        <v>129</v>
      </c>
      <c r="F2">
        <v>121</v>
      </c>
      <c r="G2">
        <v>135</v>
      </c>
      <c r="H2">
        <v>148</v>
      </c>
      <c r="I2">
        <v>148</v>
      </c>
      <c r="J2">
        <v>136</v>
      </c>
      <c r="K2">
        <v>119</v>
      </c>
      <c r="L2">
        <v>104</v>
      </c>
      <c r="M2">
        <v>118</v>
      </c>
    </row>
    <row r="3" spans="1:29" x14ac:dyDescent="0.25">
      <c r="A3" s="1">
        <v>1950</v>
      </c>
      <c r="B3">
        <v>115</v>
      </c>
      <c r="C3">
        <v>126</v>
      </c>
      <c r="D3">
        <v>141</v>
      </c>
      <c r="E3">
        <v>135</v>
      </c>
      <c r="F3">
        <v>125</v>
      </c>
      <c r="G3">
        <v>149</v>
      </c>
      <c r="H3">
        <v>170</v>
      </c>
      <c r="I3">
        <v>170</v>
      </c>
      <c r="J3">
        <v>158</v>
      </c>
      <c r="K3">
        <v>133</v>
      </c>
      <c r="L3">
        <v>114</v>
      </c>
      <c r="M3">
        <v>140</v>
      </c>
      <c r="AC3">
        <f>SUM(Q3:AB3)</f>
        <v>0</v>
      </c>
    </row>
    <row r="4" spans="1:29" x14ac:dyDescent="0.25">
      <c r="A4" s="1">
        <v>1951</v>
      </c>
      <c r="B4">
        <v>145</v>
      </c>
      <c r="C4">
        <v>150</v>
      </c>
      <c r="D4">
        <v>178</v>
      </c>
      <c r="E4">
        <v>163</v>
      </c>
      <c r="F4">
        <v>172</v>
      </c>
      <c r="G4">
        <v>178</v>
      </c>
      <c r="H4">
        <v>199</v>
      </c>
      <c r="I4">
        <v>199</v>
      </c>
      <c r="J4">
        <v>184</v>
      </c>
      <c r="K4">
        <v>162</v>
      </c>
      <c r="L4">
        <v>146</v>
      </c>
      <c r="M4">
        <v>166</v>
      </c>
      <c r="AC4">
        <f t="shared" ref="AC4:AC14" si="0">SUM(Q4:AB4)</f>
        <v>0</v>
      </c>
    </row>
    <row r="5" spans="1:29" x14ac:dyDescent="0.25">
      <c r="A5" s="1">
        <v>1952</v>
      </c>
      <c r="B5">
        <v>171</v>
      </c>
      <c r="C5">
        <v>180</v>
      </c>
      <c r="D5">
        <v>193</v>
      </c>
      <c r="E5">
        <v>181</v>
      </c>
      <c r="F5">
        <v>183</v>
      </c>
      <c r="G5">
        <v>218</v>
      </c>
      <c r="H5">
        <v>230</v>
      </c>
      <c r="I5">
        <v>242</v>
      </c>
      <c r="J5">
        <v>209</v>
      </c>
      <c r="K5">
        <v>191</v>
      </c>
      <c r="L5">
        <v>172</v>
      </c>
      <c r="M5">
        <v>194</v>
      </c>
      <c r="AC5">
        <f t="shared" si="0"/>
        <v>0</v>
      </c>
    </row>
    <row r="6" spans="1:29" x14ac:dyDescent="0.25">
      <c r="A6" s="1">
        <v>1953</v>
      </c>
      <c r="B6">
        <v>196</v>
      </c>
      <c r="C6">
        <v>196</v>
      </c>
      <c r="D6">
        <v>236</v>
      </c>
      <c r="E6">
        <v>235</v>
      </c>
      <c r="F6">
        <v>229</v>
      </c>
      <c r="G6">
        <v>243</v>
      </c>
      <c r="H6">
        <v>264</v>
      </c>
      <c r="I6">
        <v>272</v>
      </c>
      <c r="J6">
        <v>237</v>
      </c>
      <c r="K6">
        <v>211</v>
      </c>
      <c r="L6">
        <v>180</v>
      </c>
      <c r="M6">
        <v>201</v>
      </c>
      <c r="AC6">
        <f t="shared" si="0"/>
        <v>0</v>
      </c>
    </row>
    <row r="7" spans="1:29" x14ac:dyDescent="0.25">
      <c r="A7" s="1">
        <v>1954</v>
      </c>
      <c r="B7">
        <v>204</v>
      </c>
      <c r="C7">
        <v>188</v>
      </c>
      <c r="D7">
        <v>235</v>
      </c>
      <c r="E7">
        <v>227</v>
      </c>
      <c r="F7">
        <v>234</v>
      </c>
      <c r="G7">
        <v>264</v>
      </c>
      <c r="H7">
        <v>302</v>
      </c>
      <c r="I7">
        <v>293</v>
      </c>
      <c r="J7">
        <v>259</v>
      </c>
      <c r="K7">
        <v>229</v>
      </c>
      <c r="L7">
        <v>203</v>
      </c>
      <c r="M7">
        <v>229</v>
      </c>
      <c r="AC7">
        <f t="shared" si="0"/>
        <v>0</v>
      </c>
    </row>
    <row r="8" spans="1:29" x14ac:dyDescent="0.25">
      <c r="A8" s="1">
        <v>1955</v>
      </c>
      <c r="B8">
        <v>242</v>
      </c>
      <c r="C8">
        <v>233</v>
      </c>
      <c r="D8">
        <v>267</v>
      </c>
      <c r="E8">
        <v>269</v>
      </c>
      <c r="F8">
        <v>270</v>
      </c>
      <c r="G8">
        <v>315</v>
      </c>
      <c r="H8">
        <v>364</v>
      </c>
      <c r="I8">
        <v>347</v>
      </c>
      <c r="J8">
        <v>312</v>
      </c>
      <c r="K8">
        <v>274</v>
      </c>
      <c r="L8">
        <v>237</v>
      </c>
      <c r="M8">
        <v>278</v>
      </c>
      <c r="AC8">
        <f t="shared" si="0"/>
        <v>0</v>
      </c>
    </row>
    <row r="9" spans="1:29" x14ac:dyDescent="0.25">
      <c r="A9" s="1">
        <v>1956</v>
      </c>
      <c r="B9">
        <v>284</v>
      </c>
      <c r="C9">
        <v>277</v>
      </c>
      <c r="D9">
        <v>317</v>
      </c>
      <c r="E9">
        <v>313</v>
      </c>
      <c r="F9">
        <v>318</v>
      </c>
      <c r="G9">
        <v>374</v>
      </c>
      <c r="H9">
        <v>413</v>
      </c>
      <c r="I9">
        <v>405</v>
      </c>
      <c r="J9">
        <v>355</v>
      </c>
      <c r="K9">
        <v>306</v>
      </c>
      <c r="L9">
        <v>271</v>
      </c>
      <c r="M9">
        <v>306</v>
      </c>
      <c r="AC9">
        <f t="shared" si="0"/>
        <v>0</v>
      </c>
    </row>
    <row r="10" spans="1:29" x14ac:dyDescent="0.25">
      <c r="A10" s="1">
        <v>1957</v>
      </c>
      <c r="B10">
        <v>315</v>
      </c>
      <c r="C10">
        <v>301</v>
      </c>
      <c r="D10">
        <v>356</v>
      </c>
      <c r="E10">
        <v>348</v>
      </c>
      <c r="F10">
        <v>355</v>
      </c>
      <c r="G10">
        <v>422</v>
      </c>
      <c r="H10">
        <v>465</v>
      </c>
      <c r="I10">
        <v>467</v>
      </c>
      <c r="J10">
        <v>404</v>
      </c>
      <c r="K10">
        <v>347</v>
      </c>
      <c r="L10">
        <v>305</v>
      </c>
      <c r="M10">
        <v>336</v>
      </c>
      <c r="AC10">
        <f t="shared" si="0"/>
        <v>0</v>
      </c>
    </row>
    <row r="11" spans="1:29" x14ac:dyDescent="0.25">
      <c r="A11" s="1">
        <v>1958</v>
      </c>
      <c r="B11">
        <v>340</v>
      </c>
      <c r="C11">
        <v>318</v>
      </c>
      <c r="D11">
        <v>362</v>
      </c>
      <c r="E11">
        <v>348</v>
      </c>
      <c r="F11">
        <v>363</v>
      </c>
      <c r="G11">
        <v>435</v>
      </c>
      <c r="H11">
        <v>491</v>
      </c>
      <c r="I11">
        <v>505</v>
      </c>
      <c r="J11">
        <v>404</v>
      </c>
      <c r="K11">
        <v>359</v>
      </c>
      <c r="L11">
        <v>310</v>
      </c>
      <c r="M11">
        <v>337</v>
      </c>
      <c r="AC11">
        <f t="shared" si="0"/>
        <v>0</v>
      </c>
    </row>
    <row r="12" spans="1:29" x14ac:dyDescent="0.25">
      <c r="A12" s="1">
        <v>1959</v>
      </c>
      <c r="B12">
        <v>360</v>
      </c>
      <c r="C12">
        <v>342</v>
      </c>
      <c r="D12">
        <v>406</v>
      </c>
      <c r="E12">
        <v>396</v>
      </c>
      <c r="F12">
        <v>420</v>
      </c>
      <c r="G12">
        <v>472</v>
      </c>
      <c r="H12">
        <v>548</v>
      </c>
      <c r="I12">
        <v>559</v>
      </c>
      <c r="J12">
        <v>463</v>
      </c>
      <c r="K12">
        <v>407</v>
      </c>
      <c r="L12">
        <v>362</v>
      </c>
      <c r="M12">
        <v>405</v>
      </c>
      <c r="AC12">
        <f t="shared" si="0"/>
        <v>0</v>
      </c>
    </row>
    <row r="13" spans="1:29" x14ac:dyDescent="0.25">
      <c r="A13" s="1">
        <v>1960</v>
      </c>
      <c r="B13">
        <v>417</v>
      </c>
      <c r="C13">
        <v>391</v>
      </c>
      <c r="D13">
        <v>419</v>
      </c>
      <c r="E13">
        <v>461</v>
      </c>
      <c r="F13">
        <v>472</v>
      </c>
      <c r="G13">
        <v>535</v>
      </c>
      <c r="H13">
        <v>622</v>
      </c>
      <c r="I13">
        <v>606</v>
      </c>
      <c r="J13">
        <v>508</v>
      </c>
      <c r="K13">
        <v>461</v>
      </c>
      <c r="L13">
        <v>390</v>
      </c>
      <c r="M13">
        <v>432</v>
      </c>
      <c r="AC13">
        <f t="shared" si="0"/>
        <v>0</v>
      </c>
    </row>
    <row r="14" spans="1:29" x14ac:dyDescent="0.25">
      <c r="AC14">
        <f t="shared" si="0"/>
        <v>0</v>
      </c>
    </row>
    <row r="18" spans="1:13" x14ac:dyDescent="0.25">
      <c r="A18" t="s">
        <v>12</v>
      </c>
      <c r="B18" s="1">
        <v>1949</v>
      </c>
      <c r="C18" s="1">
        <v>1950</v>
      </c>
      <c r="D18" s="1">
        <v>1951</v>
      </c>
      <c r="E18" s="1">
        <v>1952</v>
      </c>
      <c r="F18" s="1">
        <v>1953</v>
      </c>
      <c r="G18" s="1">
        <v>1954</v>
      </c>
      <c r="H18" s="1">
        <v>1955</v>
      </c>
      <c r="I18" s="1">
        <v>1956</v>
      </c>
      <c r="J18" s="1">
        <v>1957</v>
      </c>
      <c r="K18" s="1">
        <v>1958</v>
      </c>
      <c r="L18" s="1">
        <v>1959</v>
      </c>
      <c r="M18" s="1">
        <v>1960</v>
      </c>
    </row>
    <row r="19" spans="1:13" x14ac:dyDescent="0.25">
      <c r="A19" s="1" t="s">
        <v>0</v>
      </c>
      <c r="B19">
        <v>112</v>
      </c>
      <c r="C19">
        <v>115</v>
      </c>
      <c r="D19">
        <v>145</v>
      </c>
      <c r="E19">
        <v>171</v>
      </c>
      <c r="F19">
        <v>196</v>
      </c>
      <c r="G19">
        <v>204</v>
      </c>
      <c r="H19">
        <v>242</v>
      </c>
      <c r="I19">
        <v>284</v>
      </c>
      <c r="J19">
        <v>315</v>
      </c>
      <c r="K19">
        <v>340</v>
      </c>
      <c r="L19">
        <v>360</v>
      </c>
      <c r="M19">
        <v>417</v>
      </c>
    </row>
    <row r="20" spans="1:13" x14ac:dyDescent="0.25">
      <c r="A20" s="7" t="s">
        <v>1</v>
      </c>
      <c r="B20">
        <v>118</v>
      </c>
      <c r="C20">
        <v>126</v>
      </c>
      <c r="D20">
        <v>150</v>
      </c>
      <c r="E20">
        <v>180</v>
      </c>
      <c r="F20">
        <v>196</v>
      </c>
      <c r="G20">
        <v>188</v>
      </c>
      <c r="H20">
        <v>233</v>
      </c>
      <c r="I20">
        <v>277</v>
      </c>
      <c r="J20">
        <v>301</v>
      </c>
      <c r="K20">
        <v>318</v>
      </c>
      <c r="L20">
        <v>342</v>
      </c>
      <c r="M20">
        <v>391</v>
      </c>
    </row>
    <row r="21" spans="1:13" x14ac:dyDescent="0.25">
      <c r="A21" s="7" t="s">
        <v>2</v>
      </c>
      <c r="B21">
        <v>132</v>
      </c>
      <c r="C21">
        <v>141</v>
      </c>
      <c r="D21">
        <v>178</v>
      </c>
      <c r="E21">
        <v>193</v>
      </c>
      <c r="F21">
        <v>236</v>
      </c>
      <c r="G21">
        <v>235</v>
      </c>
      <c r="H21">
        <v>267</v>
      </c>
      <c r="I21">
        <v>317</v>
      </c>
      <c r="J21">
        <v>356</v>
      </c>
      <c r="K21">
        <v>362</v>
      </c>
      <c r="L21">
        <v>406</v>
      </c>
      <c r="M21">
        <v>419</v>
      </c>
    </row>
    <row r="22" spans="1:13" x14ac:dyDescent="0.25">
      <c r="A22" s="1" t="s">
        <v>10</v>
      </c>
      <c r="B22">
        <v>129</v>
      </c>
      <c r="C22">
        <v>135</v>
      </c>
      <c r="D22">
        <v>163</v>
      </c>
      <c r="E22">
        <v>181</v>
      </c>
      <c r="F22">
        <v>235</v>
      </c>
      <c r="G22">
        <v>227</v>
      </c>
      <c r="H22">
        <v>269</v>
      </c>
      <c r="I22">
        <v>313</v>
      </c>
      <c r="J22">
        <v>348</v>
      </c>
      <c r="K22">
        <v>348</v>
      </c>
      <c r="L22">
        <v>396</v>
      </c>
      <c r="M22">
        <v>461</v>
      </c>
    </row>
    <row r="23" spans="1:13" x14ac:dyDescent="0.25">
      <c r="A23" s="1" t="s">
        <v>3</v>
      </c>
      <c r="B23">
        <v>121</v>
      </c>
      <c r="C23">
        <v>125</v>
      </c>
      <c r="D23">
        <v>172</v>
      </c>
      <c r="E23">
        <v>183</v>
      </c>
      <c r="F23">
        <v>229</v>
      </c>
      <c r="G23">
        <v>234</v>
      </c>
      <c r="H23">
        <v>270</v>
      </c>
      <c r="I23">
        <v>318</v>
      </c>
      <c r="J23">
        <v>355</v>
      </c>
      <c r="K23">
        <v>363</v>
      </c>
      <c r="L23">
        <v>420</v>
      </c>
      <c r="M23">
        <v>472</v>
      </c>
    </row>
    <row r="24" spans="1:13" x14ac:dyDescent="0.25">
      <c r="A24" s="1" t="s">
        <v>4</v>
      </c>
      <c r="B24">
        <v>135</v>
      </c>
      <c r="C24">
        <v>149</v>
      </c>
      <c r="D24">
        <v>178</v>
      </c>
      <c r="E24">
        <v>218</v>
      </c>
      <c r="F24">
        <v>243</v>
      </c>
      <c r="G24">
        <v>264</v>
      </c>
      <c r="H24">
        <v>315</v>
      </c>
      <c r="I24">
        <v>374</v>
      </c>
      <c r="J24">
        <v>422</v>
      </c>
      <c r="K24">
        <v>435</v>
      </c>
      <c r="L24">
        <v>472</v>
      </c>
      <c r="M24">
        <v>535</v>
      </c>
    </row>
    <row r="25" spans="1:13" x14ac:dyDescent="0.25">
      <c r="A25" s="7" t="s">
        <v>21</v>
      </c>
      <c r="B25">
        <v>148</v>
      </c>
      <c r="C25">
        <v>170</v>
      </c>
      <c r="D25">
        <v>199</v>
      </c>
      <c r="E25">
        <v>230</v>
      </c>
      <c r="F25">
        <v>264</v>
      </c>
      <c r="G25">
        <v>302</v>
      </c>
      <c r="H25">
        <v>364</v>
      </c>
      <c r="I25">
        <v>413</v>
      </c>
      <c r="J25">
        <v>465</v>
      </c>
      <c r="K25">
        <v>491</v>
      </c>
      <c r="L25">
        <v>548</v>
      </c>
      <c r="M25">
        <v>622</v>
      </c>
    </row>
    <row r="26" spans="1:13" x14ac:dyDescent="0.25">
      <c r="A26" s="7" t="s">
        <v>22</v>
      </c>
      <c r="B26">
        <v>148</v>
      </c>
      <c r="C26">
        <v>170</v>
      </c>
      <c r="D26">
        <v>199</v>
      </c>
      <c r="E26">
        <v>242</v>
      </c>
      <c r="F26">
        <v>272</v>
      </c>
      <c r="G26">
        <v>293</v>
      </c>
      <c r="H26">
        <v>347</v>
      </c>
      <c r="I26">
        <v>405</v>
      </c>
      <c r="J26">
        <v>467</v>
      </c>
      <c r="K26">
        <v>505</v>
      </c>
      <c r="L26">
        <v>559</v>
      </c>
      <c r="M26">
        <v>606</v>
      </c>
    </row>
    <row r="27" spans="1:13" x14ac:dyDescent="0.25">
      <c r="A27" s="1" t="s">
        <v>7</v>
      </c>
      <c r="B27">
        <v>136</v>
      </c>
      <c r="C27">
        <v>158</v>
      </c>
      <c r="D27">
        <v>184</v>
      </c>
      <c r="E27">
        <v>209</v>
      </c>
      <c r="F27">
        <v>237</v>
      </c>
      <c r="G27">
        <v>259</v>
      </c>
      <c r="H27">
        <v>312</v>
      </c>
      <c r="I27">
        <v>355</v>
      </c>
      <c r="J27">
        <v>404</v>
      </c>
      <c r="K27">
        <v>404</v>
      </c>
      <c r="L27">
        <v>463</v>
      </c>
      <c r="M27">
        <v>508</v>
      </c>
    </row>
    <row r="28" spans="1:13" x14ac:dyDescent="0.25">
      <c r="A28" s="1" t="s">
        <v>8</v>
      </c>
      <c r="B28">
        <v>119</v>
      </c>
      <c r="C28">
        <v>133</v>
      </c>
      <c r="D28">
        <v>162</v>
      </c>
      <c r="E28">
        <v>191</v>
      </c>
      <c r="F28">
        <v>211</v>
      </c>
      <c r="G28">
        <v>229</v>
      </c>
      <c r="H28">
        <v>274</v>
      </c>
      <c r="I28">
        <v>306</v>
      </c>
      <c r="J28">
        <v>347</v>
      </c>
      <c r="K28">
        <v>359</v>
      </c>
      <c r="L28">
        <v>407</v>
      </c>
      <c r="M28">
        <v>461</v>
      </c>
    </row>
    <row r="29" spans="1:13" x14ac:dyDescent="0.25">
      <c r="A29" s="1" t="s">
        <v>9</v>
      </c>
      <c r="B29">
        <v>104</v>
      </c>
      <c r="C29">
        <v>114</v>
      </c>
      <c r="D29">
        <v>146</v>
      </c>
      <c r="E29">
        <v>172</v>
      </c>
      <c r="F29">
        <v>180</v>
      </c>
      <c r="G29">
        <v>203</v>
      </c>
      <c r="H29">
        <v>237</v>
      </c>
      <c r="I29">
        <v>271</v>
      </c>
      <c r="J29">
        <v>305</v>
      </c>
      <c r="K29">
        <v>310</v>
      </c>
      <c r="L29">
        <v>362</v>
      </c>
      <c r="M29">
        <v>390</v>
      </c>
    </row>
    <row r="30" spans="1:13" x14ac:dyDescent="0.25">
      <c r="A30" s="1" t="s">
        <v>11</v>
      </c>
      <c r="B30">
        <v>118</v>
      </c>
      <c r="C30">
        <v>140</v>
      </c>
      <c r="D30">
        <v>166</v>
      </c>
      <c r="E30">
        <v>194</v>
      </c>
      <c r="F30">
        <v>201</v>
      </c>
      <c r="G30">
        <v>229</v>
      </c>
      <c r="H30">
        <v>278</v>
      </c>
      <c r="I30">
        <v>306</v>
      </c>
      <c r="J30">
        <v>336</v>
      </c>
      <c r="K30">
        <v>337</v>
      </c>
      <c r="L30">
        <v>405</v>
      </c>
      <c r="M30">
        <v>432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0B64F-0CBE-4016-BCF3-70253AB0BCB6}">
  <dimension ref="A1:S145"/>
  <sheetViews>
    <sheetView zoomScale="80" zoomScaleNormal="80" workbookViewId="0">
      <selection activeCell="M18" sqref="M18"/>
    </sheetView>
  </sheetViews>
  <sheetFormatPr defaultRowHeight="15" x14ac:dyDescent="0.25"/>
  <sheetData>
    <row r="1" spans="1:19" x14ac:dyDescent="0.25">
      <c r="A1" s="1" t="s">
        <v>12</v>
      </c>
      <c r="B1" s="1" t="s">
        <v>17</v>
      </c>
      <c r="C1" s="1" t="s">
        <v>18</v>
      </c>
      <c r="D1" s="1"/>
    </row>
    <row r="2" spans="1:19" x14ac:dyDescent="0.25">
      <c r="A2" s="10">
        <v>1949</v>
      </c>
      <c r="B2" t="s">
        <v>0</v>
      </c>
      <c r="C2" s="9">
        <v>112</v>
      </c>
    </row>
    <row r="3" spans="1:19" x14ac:dyDescent="0.25">
      <c r="A3">
        <v>1949</v>
      </c>
      <c r="B3" t="s">
        <v>15</v>
      </c>
      <c r="C3" s="9">
        <v>118</v>
      </c>
      <c r="G3" t="s">
        <v>12</v>
      </c>
      <c r="H3" s="11">
        <v>1949</v>
      </c>
      <c r="I3" s="12">
        <v>1950</v>
      </c>
      <c r="J3" s="12">
        <v>1951</v>
      </c>
      <c r="K3" s="12">
        <v>1952</v>
      </c>
      <c r="L3" s="12">
        <v>1953</v>
      </c>
      <c r="M3" s="12">
        <v>1954</v>
      </c>
      <c r="N3" s="12">
        <v>1955</v>
      </c>
      <c r="O3" s="12">
        <v>1956</v>
      </c>
      <c r="P3" s="12">
        <v>1957</v>
      </c>
      <c r="Q3" s="12">
        <v>1958</v>
      </c>
      <c r="R3" s="12">
        <v>1959</v>
      </c>
      <c r="S3" s="12">
        <v>1960</v>
      </c>
    </row>
    <row r="4" spans="1:19" x14ac:dyDescent="0.25">
      <c r="A4">
        <v>1949</v>
      </c>
      <c r="B4" t="s">
        <v>16</v>
      </c>
      <c r="C4" s="9">
        <v>132</v>
      </c>
      <c r="G4" s="1" t="s">
        <v>0</v>
      </c>
      <c r="H4" s="9">
        <v>112</v>
      </c>
      <c r="I4" s="8">
        <v>115</v>
      </c>
      <c r="J4">
        <v>145</v>
      </c>
      <c r="K4">
        <v>171</v>
      </c>
      <c r="L4">
        <v>196</v>
      </c>
      <c r="M4">
        <v>204</v>
      </c>
      <c r="N4">
        <v>242</v>
      </c>
      <c r="O4">
        <v>284</v>
      </c>
      <c r="P4">
        <v>315</v>
      </c>
      <c r="Q4">
        <v>340</v>
      </c>
      <c r="R4">
        <v>360</v>
      </c>
      <c r="S4">
        <v>417</v>
      </c>
    </row>
    <row r="5" spans="1:19" x14ac:dyDescent="0.25">
      <c r="A5">
        <v>1949</v>
      </c>
      <c r="B5" t="s">
        <v>10</v>
      </c>
      <c r="C5" s="9">
        <v>129</v>
      </c>
      <c r="G5" s="7" t="s">
        <v>1</v>
      </c>
      <c r="H5" s="9">
        <v>118</v>
      </c>
      <c r="I5" s="8">
        <v>126</v>
      </c>
      <c r="J5">
        <v>150</v>
      </c>
      <c r="K5">
        <v>180</v>
      </c>
      <c r="L5">
        <v>196</v>
      </c>
      <c r="M5">
        <v>188</v>
      </c>
      <c r="N5">
        <v>233</v>
      </c>
      <c r="O5">
        <v>277</v>
      </c>
      <c r="P5">
        <v>301</v>
      </c>
      <c r="Q5">
        <v>318</v>
      </c>
      <c r="R5">
        <v>342</v>
      </c>
      <c r="S5">
        <v>391</v>
      </c>
    </row>
    <row r="6" spans="1:19" x14ac:dyDescent="0.25">
      <c r="A6">
        <v>1949</v>
      </c>
      <c r="B6" t="s">
        <v>3</v>
      </c>
      <c r="C6" s="9">
        <v>121</v>
      </c>
      <c r="G6" s="7" t="s">
        <v>2</v>
      </c>
      <c r="H6" s="9">
        <v>132</v>
      </c>
      <c r="I6" s="8">
        <v>141</v>
      </c>
      <c r="J6">
        <v>178</v>
      </c>
      <c r="K6">
        <v>193</v>
      </c>
      <c r="L6">
        <v>236</v>
      </c>
      <c r="M6">
        <v>235</v>
      </c>
      <c r="N6">
        <v>267</v>
      </c>
      <c r="O6">
        <v>317</v>
      </c>
      <c r="P6">
        <v>356</v>
      </c>
      <c r="Q6">
        <v>362</v>
      </c>
      <c r="R6">
        <v>406</v>
      </c>
      <c r="S6">
        <v>419</v>
      </c>
    </row>
    <row r="7" spans="1:19" x14ac:dyDescent="0.25">
      <c r="A7">
        <v>1949</v>
      </c>
      <c r="B7" t="s">
        <v>4</v>
      </c>
      <c r="C7" s="9">
        <v>135</v>
      </c>
      <c r="G7" s="1" t="s">
        <v>10</v>
      </c>
      <c r="H7" s="9">
        <v>129</v>
      </c>
      <c r="I7" s="8">
        <v>135</v>
      </c>
      <c r="J7">
        <v>163</v>
      </c>
      <c r="K7">
        <v>181</v>
      </c>
      <c r="L7">
        <v>235</v>
      </c>
      <c r="M7">
        <v>227</v>
      </c>
      <c r="N7">
        <v>269</v>
      </c>
      <c r="O7">
        <v>313</v>
      </c>
      <c r="P7">
        <v>348</v>
      </c>
      <c r="Q7">
        <v>348</v>
      </c>
      <c r="R7">
        <v>396</v>
      </c>
      <c r="S7">
        <v>461</v>
      </c>
    </row>
    <row r="8" spans="1:19" x14ac:dyDescent="0.25">
      <c r="A8">
        <v>1949</v>
      </c>
      <c r="B8" t="s">
        <v>5</v>
      </c>
      <c r="C8" s="9">
        <v>148</v>
      </c>
      <c r="G8" s="1" t="s">
        <v>3</v>
      </c>
      <c r="H8" s="9">
        <v>121</v>
      </c>
      <c r="I8" s="8">
        <v>125</v>
      </c>
      <c r="J8">
        <v>172</v>
      </c>
      <c r="K8">
        <v>183</v>
      </c>
      <c r="L8">
        <v>229</v>
      </c>
      <c r="M8">
        <v>234</v>
      </c>
      <c r="N8">
        <v>270</v>
      </c>
      <c r="O8">
        <v>318</v>
      </c>
      <c r="P8">
        <v>355</v>
      </c>
      <c r="Q8">
        <v>363</v>
      </c>
      <c r="R8">
        <v>420</v>
      </c>
      <c r="S8">
        <v>472</v>
      </c>
    </row>
    <row r="9" spans="1:19" x14ac:dyDescent="0.25">
      <c r="A9">
        <v>1949</v>
      </c>
      <c r="B9" t="s">
        <v>6</v>
      </c>
      <c r="C9" s="9">
        <v>148</v>
      </c>
      <c r="G9" s="1" t="s">
        <v>4</v>
      </c>
      <c r="H9" s="9">
        <v>135</v>
      </c>
      <c r="I9" s="8">
        <v>149</v>
      </c>
      <c r="J9">
        <v>178</v>
      </c>
      <c r="K9">
        <v>218</v>
      </c>
      <c r="L9">
        <v>243</v>
      </c>
      <c r="M9">
        <v>264</v>
      </c>
      <c r="N9">
        <v>315</v>
      </c>
      <c r="O9">
        <v>374</v>
      </c>
      <c r="P9">
        <v>422</v>
      </c>
      <c r="Q9">
        <v>435</v>
      </c>
      <c r="R9">
        <v>472</v>
      </c>
      <c r="S9">
        <v>535</v>
      </c>
    </row>
    <row r="10" spans="1:19" x14ac:dyDescent="0.25">
      <c r="A10">
        <v>1949</v>
      </c>
      <c r="B10" t="s">
        <v>7</v>
      </c>
      <c r="C10" s="9">
        <v>136</v>
      </c>
      <c r="G10" s="7" t="s">
        <v>21</v>
      </c>
      <c r="H10" s="9">
        <v>148</v>
      </c>
      <c r="I10" s="8">
        <v>170</v>
      </c>
      <c r="J10">
        <v>199</v>
      </c>
      <c r="K10">
        <v>230</v>
      </c>
      <c r="L10">
        <v>264</v>
      </c>
      <c r="M10">
        <v>302</v>
      </c>
      <c r="N10">
        <v>364</v>
      </c>
      <c r="O10">
        <v>413</v>
      </c>
      <c r="P10">
        <v>465</v>
      </c>
      <c r="Q10">
        <v>491</v>
      </c>
      <c r="R10">
        <v>548</v>
      </c>
      <c r="S10">
        <v>622</v>
      </c>
    </row>
    <row r="11" spans="1:19" x14ac:dyDescent="0.25">
      <c r="A11">
        <v>1949</v>
      </c>
      <c r="B11" t="s">
        <v>8</v>
      </c>
      <c r="C11" s="9">
        <v>119</v>
      </c>
      <c r="G11" s="7" t="s">
        <v>22</v>
      </c>
      <c r="H11" s="9">
        <v>148</v>
      </c>
      <c r="I11" s="8">
        <v>170</v>
      </c>
      <c r="J11">
        <v>199</v>
      </c>
      <c r="K11">
        <v>242</v>
      </c>
      <c r="L11">
        <v>272</v>
      </c>
      <c r="M11">
        <v>293</v>
      </c>
      <c r="N11">
        <v>347</v>
      </c>
      <c r="O11">
        <v>405</v>
      </c>
      <c r="P11">
        <v>467</v>
      </c>
      <c r="Q11">
        <v>505</v>
      </c>
      <c r="R11">
        <v>559</v>
      </c>
      <c r="S11">
        <v>606</v>
      </c>
    </row>
    <row r="12" spans="1:19" x14ac:dyDescent="0.25">
      <c r="A12">
        <v>1949</v>
      </c>
      <c r="B12" t="s">
        <v>9</v>
      </c>
      <c r="C12" s="9">
        <v>104</v>
      </c>
      <c r="G12" s="1" t="s">
        <v>7</v>
      </c>
      <c r="H12" s="9">
        <v>136</v>
      </c>
      <c r="I12" s="8">
        <v>158</v>
      </c>
      <c r="J12">
        <v>184</v>
      </c>
      <c r="K12">
        <v>209</v>
      </c>
      <c r="L12">
        <v>237</v>
      </c>
      <c r="M12">
        <v>259</v>
      </c>
      <c r="N12">
        <v>312</v>
      </c>
      <c r="O12">
        <v>355</v>
      </c>
      <c r="P12">
        <v>404</v>
      </c>
      <c r="Q12">
        <v>404</v>
      </c>
      <c r="R12">
        <v>463</v>
      </c>
      <c r="S12">
        <v>508</v>
      </c>
    </row>
    <row r="13" spans="1:19" x14ac:dyDescent="0.25">
      <c r="A13">
        <v>1949</v>
      </c>
      <c r="B13" t="s">
        <v>11</v>
      </c>
      <c r="C13" s="9">
        <v>118</v>
      </c>
      <c r="G13" s="1" t="s">
        <v>8</v>
      </c>
      <c r="H13" s="9">
        <v>119</v>
      </c>
      <c r="I13" s="8">
        <v>133</v>
      </c>
      <c r="J13">
        <v>162</v>
      </c>
      <c r="K13">
        <v>191</v>
      </c>
      <c r="L13">
        <v>211</v>
      </c>
      <c r="M13">
        <v>229</v>
      </c>
      <c r="N13">
        <v>274</v>
      </c>
      <c r="O13">
        <v>306</v>
      </c>
      <c r="P13">
        <v>347</v>
      </c>
      <c r="Q13">
        <v>359</v>
      </c>
      <c r="R13">
        <v>407</v>
      </c>
      <c r="S13">
        <v>461</v>
      </c>
    </row>
    <row r="14" spans="1:19" x14ac:dyDescent="0.25">
      <c r="A14" s="13">
        <v>1950</v>
      </c>
      <c r="B14" t="s">
        <v>0</v>
      </c>
      <c r="C14" s="8">
        <v>115</v>
      </c>
      <c r="G14" s="1" t="s">
        <v>9</v>
      </c>
      <c r="H14" s="9">
        <v>104</v>
      </c>
      <c r="I14" s="8">
        <v>114</v>
      </c>
      <c r="J14">
        <v>146</v>
      </c>
      <c r="K14">
        <v>172</v>
      </c>
      <c r="L14">
        <v>180</v>
      </c>
      <c r="M14">
        <v>203</v>
      </c>
      <c r="N14">
        <v>237</v>
      </c>
      <c r="O14">
        <v>271</v>
      </c>
      <c r="P14">
        <v>305</v>
      </c>
      <c r="Q14">
        <v>310</v>
      </c>
      <c r="R14">
        <v>362</v>
      </c>
      <c r="S14">
        <v>390</v>
      </c>
    </row>
    <row r="15" spans="1:19" x14ac:dyDescent="0.25">
      <c r="A15">
        <v>1950</v>
      </c>
      <c r="B15" t="s">
        <v>15</v>
      </c>
      <c r="C15" s="8">
        <v>126</v>
      </c>
      <c r="G15" s="1" t="s">
        <v>11</v>
      </c>
      <c r="H15" s="9">
        <v>118</v>
      </c>
      <c r="I15" s="8">
        <v>140</v>
      </c>
      <c r="J15">
        <v>166</v>
      </c>
      <c r="K15">
        <v>194</v>
      </c>
      <c r="L15">
        <v>201</v>
      </c>
      <c r="M15">
        <v>229</v>
      </c>
      <c r="N15">
        <v>278</v>
      </c>
      <c r="O15">
        <v>306</v>
      </c>
      <c r="P15">
        <v>336</v>
      </c>
      <c r="Q15">
        <v>337</v>
      </c>
      <c r="R15">
        <v>405</v>
      </c>
      <c r="S15">
        <v>432</v>
      </c>
    </row>
    <row r="16" spans="1:19" x14ac:dyDescent="0.25">
      <c r="A16">
        <v>1950</v>
      </c>
      <c r="B16" t="s">
        <v>16</v>
      </c>
      <c r="C16" s="8">
        <v>141</v>
      </c>
    </row>
    <row r="17" spans="1:3" x14ac:dyDescent="0.25">
      <c r="A17">
        <v>1950</v>
      </c>
      <c r="B17" t="s">
        <v>10</v>
      </c>
      <c r="C17" s="8">
        <v>135</v>
      </c>
    </row>
    <row r="18" spans="1:3" x14ac:dyDescent="0.25">
      <c r="A18">
        <v>1950</v>
      </c>
      <c r="B18" t="s">
        <v>3</v>
      </c>
      <c r="C18" s="8">
        <v>125</v>
      </c>
    </row>
    <row r="19" spans="1:3" x14ac:dyDescent="0.25">
      <c r="A19">
        <v>1950</v>
      </c>
      <c r="B19" t="s">
        <v>4</v>
      </c>
      <c r="C19" s="8">
        <v>149</v>
      </c>
    </row>
    <row r="20" spans="1:3" x14ac:dyDescent="0.25">
      <c r="A20">
        <v>1950</v>
      </c>
      <c r="B20" t="s">
        <v>5</v>
      </c>
      <c r="C20" s="8">
        <v>170</v>
      </c>
    </row>
    <row r="21" spans="1:3" x14ac:dyDescent="0.25">
      <c r="A21">
        <v>1950</v>
      </c>
      <c r="B21" t="s">
        <v>6</v>
      </c>
      <c r="C21" s="8">
        <v>170</v>
      </c>
    </row>
    <row r="22" spans="1:3" x14ac:dyDescent="0.25">
      <c r="A22">
        <v>1950</v>
      </c>
      <c r="B22" t="s">
        <v>7</v>
      </c>
      <c r="C22" s="8">
        <v>158</v>
      </c>
    </row>
    <row r="23" spans="1:3" x14ac:dyDescent="0.25">
      <c r="A23">
        <v>1950</v>
      </c>
      <c r="B23" t="s">
        <v>8</v>
      </c>
      <c r="C23" s="8">
        <v>133</v>
      </c>
    </row>
    <row r="24" spans="1:3" x14ac:dyDescent="0.25">
      <c r="A24">
        <v>1950</v>
      </c>
      <c r="B24" t="s">
        <v>9</v>
      </c>
      <c r="C24" s="8">
        <v>114</v>
      </c>
    </row>
    <row r="25" spans="1:3" x14ac:dyDescent="0.25">
      <c r="A25">
        <v>1950</v>
      </c>
      <c r="B25" t="s">
        <v>11</v>
      </c>
      <c r="C25" s="8">
        <v>140</v>
      </c>
    </row>
    <row r="26" spans="1:3" x14ac:dyDescent="0.25">
      <c r="A26" s="13">
        <v>1951</v>
      </c>
      <c r="B26" t="s">
        <v>0</v>
      </c>
      <c r="C26">
        <v>145</v>
      </c>
    </row>
    <row r="27" spans="1:3" x14ac:dyDescent="0.25">
      <c r="A27">
        <v>1951</v>
      </c>
      <c r="B27" t="s">
        <v>15</v>
      </c>
      <c r="C27">
        <v>150</v>
      </c>
    </row>
    <row r="28" spans="1:3" x14ac:dyDescent="0.25">
      <c r="A28">
        <v>1951</v>
      </c>
      <c r="B28" t="s">
        <v>16</v>
      </c>
      <c r="C28">
        <v>178</v>
      </c>
    </row>
    <row r="29" spans="1:3" x14ac:dyDescent="0.25">
      <c r="A29">
        <v>1951</v>
      </c>
      <c r="B29" t="s">
        <v>10</v>
      </c>
      <c r="C29">
        <v>163</v>
      </c>
    </row>
    <row r="30" spans="1:3" x14ac:dyDescent="0.25">
      <c r="A30">
        <v>1951</v>
      </c>
      <c r="B30" t="s">
        <v>3</v>
      </c>
      <c r="C30">
        <v>172</v>
      </c>
    </row>
    <row r="31" spans="1:3" x14ac:dyDescent="0.25">
      <c r="A31">
        <v>1951</v>
      </c>
      <c r="B31" t="s">
        <v>4</v>
      </c>
      <c r="C31">
        <v>178</v>
      </c>
    </row>
    <row r="32" spans="1:3" x14ac:dyDescent="0.25">
      <c r="A32">
        <v>1951</v>
      </c>
      <c r="B32" t="s">
        <v>5</v>
      </c>
      <c r="C32">
        <v>199</v>
      </c>
    </row>
    <row r="33" spans="1:3" x14ac:dyDescent="0.25">
      <c r="A33">
        <v>1951</v>
      </c>
      <c r="B33" t="s">
        <v>6</v>
      </c>
      <c r="C33">
        <v>199</v>
      </c>
    </row>
    <row r="34" spans="1:3" x14ac:dyDescent="0.25">
      <c r="A34">
        <v>1951</v>
      </c>
      <c r="B34" t="s">
        <v>7</v>
      </c>
      <c r="C34">
        <v>184</v>
      </c>
    </row>
    <row r="35" spans="1:3" x14ac:dyDescent="0.25">
      <c r="A35">
        <v>1951</v>
      </c>
      <c r="B35" t="s">
        <v>8</v>
      </c>
      <c r="C35">
        <v>162</v>
      </c>
    </row>
    <row r="36" spans="1:3" x14ac:dyDescent="0.25">
      <c r="A36">
        <v>1951</v>
      </c>
      <c r="B36" t="s">
        <v>9</v>
      </c>
      <c r="C36">
        <v>146</v>
      </c>
    </row>
    <row r="37" spans="1:3" x14ac:dyDescent="0.25">
      <c r="A37">
        <v>1951</v>
      </c>
      <c r="B37" t="s">
        <v>11</v>
      </c>
      <c r="C37">
        <v>166</v>
      </c>
    </row>
    <row r="38" spans="1:3" x14ac:dyDescent="0.25">
      <c r="A38" s="13">
        <v>1952</v>
      </c>
      <c r="B38" t="s">
        <v>0</v>
      </c>
      <c r="C38">
        <v>171</v>
      </c>
    </row>
    <row r="39" spans="1:3" x14ac:dyDescent="0.25">
      <c r="A39">
        <v>1952</v>
      </c>
      <c r="B39" t="s">
        <v>15</v>
      </c>
      <c r="C39">
        <v>180</v>
      </c>
    </row>
    <row r="40" spans="1:3" x14ac:dyDescent="0.25">
      <c r="A40">
        <v>1952</v>
      </c>
      <c r="B40" t="s">
        <v>16</v>
      </c>
      <c r="C40">
        <v>193</v>
      </c>
    </row>
    <row r="41" spans="1:3" x14ac:dyDescent="0.25">
      <c r="A41">
        <v>1952</v>
      </c>
      <c r="B41" t="s">
        <v>10</v>
      </c>
      <c r="C41">
        <v>181</v>
      </c>
    </row>
    <row r="42" spans="1:3" x14ac:dyDescent="0.25">
      <c r="A42">
        <v>1952</v>
      </c>
      <c r="B42" t="s">
        <v>3</v>
      </c>
      <c r="C42">
        <v>183</v>
      </c>
    </row>
    <row r="43" spans="1:3" x14ac:dyDescent="0.25">
      <c r="A43">
        <v>1952</v>
      </c>
      <c r="B43" t="s">
        <v>4</v>
      </c>
      <c r="C43">
        <v>218</v>
      </c>
    </row>
    <row r="44" spans="1:3" x14ac:dyDescent="0.25">
      <c r="A44">
        <v>1952</v>
      </c>
      <c r="B44" t="s">
        <v>5</v>
      </c>
      <c r="C44">
        <v>230</v>
      </c>
    </row>
    <row r="45" spans="1:3" x14ac:dyDescent="0.25">
      <c r="A45">
        <v>1952</v>
      </c>
      <c r="B45" t="s">
        <v>6</v>
      </c>
      <c r="C45">
        <v>242</v>
      </c>
    </row>
    <row r="46" spans="1:3" x14ac:dyDescent="0.25">
      <c r="A46">
        <v>1952</v>
      </c>
      <c r="B46" t="s">
        <v>7</v>
      </c>
      <c r="C46">
        <v>209</v>
      </c>
    </row>
    <row r="47" spans="1:3" x14ac:dyDescent="0.25">
      <c r="A47">
        <v>1952</v>
      </c>
      <c r="B47" t="s">
        <v>8</v>
      </c>
      <c r="C47">
        <v>191</v>
      </c>
    </row>
    <row r="48" spans="1:3" x14ac:dyDescent="0.25">
      <c r="A48">
        <v>1952</v>
      </c>
      <c r="B48" t="s">
        <v>9</v>
      </c>
      <c r="C48">
        <v>172</v>
      </c>
    </row>
    <row r="49" spans="1:3" x14ac:dyDescent="0.25">
      <c r="A49">
        <v>1952</v>
      </c>
      <c r="B49" t="s">
        <v>11</v>
      </c>
      <c r="C49">
        <v>194</v>
      </c>
    </row>
    <row r="50" spans="1:3" x14ac:dyDescent="0.25">
      <c r="A50" s="13">
        <v>1953</v>
      </c>
      <c r="B50" t="s">
        <v>0</v>
      </c>
      <c r="C50">
        <v>196</v>
      </c>
    </row>
    <row r="51" spans="1:3" x14ac:dyDescent="0.25">
      <c r="A51">
        <v>1953</v>
      </c>
      <c r="B51" t="s">
        <v>15</v>
      </c>
      <c r="C51">
        <v>196</v>
      </c>
    </row>
    <row r="52" spans="1:3" x14ac:dyDescent="0.25">
      <c r="A52">
        <v>1953</v>
      </c>
      <c r="B52" t="s">
        <v>16</v>
      </c>
      <c r="C52">
        <v>236</v>
      </c>
    </row>
    <row r="53" spans="1:3" x14ac:dyDescent="0.25">
      <c r="A53">
        <v>1953</v>
      </c>
      <c r="B53" t="s">
        <v>10</v>
      </c>
      <c r="C53">
        <v>235</v>
      </c>
    </row>
    <row r="54" spans="1:3" x14ac:dyDescent="0.25">
      <c r="A54">
        <v>1953</v>
      </c>
      <c r="B54" t="s">
        <v>3</v>
      </c>
      <c r="C54">
        <v>229</v>
      </c>
    </row>
    <row r="55" spans="1:3" x14ac:dyDescent="0.25">
      <c r="A55">
        <v>1953</v>
      </c>
      <c r="B55" t="s">
        <v>4</v>
      </c>
      <c r="C55">
        <v>243</v>
      </c>
    </row>
    <row r="56" spans="1:3" x14ac:dyDescent="0.25">
      <c r="A56">
        <v>1953</v>
      </c>
      <c r="B56" t="s">
        <v>5</v>
      </c>
      <c r="C56">
        <v>264</v>
      </c>
    </row>
    <row r="57" spans="1:3" x14ac:dyDescent="0.25">
      <c r="A57">
        <v>1953</v>
      </c>
      <c r="B57" t="s">
        <v>6</v>
      </c>
      <c r="C57">
        <v>272</v>
      </c>
    </row>
    <row r="58" spans="1:3" x14ac:dyDescent="0.25">
      <c r="A58">
        <v>1953</v>
      </c>
      <c r="B58" t="s">
        <v>7</v>
      </c>
      <c r="C58">
        <v>237</v>
      </c>
    </row>
    <row r="59" spans="1:3" x14ac:dyDescent="0.25">
      <c r="A59">
        <v>1953</v>
      </c>
      <c r="B59" t="s">
        <v>8</v>
      </c>
      <c r="C59">
        <v>211</v>
      </c>
    </row>
    <row r="60" spans="1:3" x14ac:dyDescent="0.25">
      <c r="A60">
        <v>1953</v>
      </c>
      <c r="B60" t="s">
        <v>9</v>
      </c>
      <c r="C60">
        <v>180</v>
      </c>
    </row>
    <row r="61" spans="1:3" x14ac:dyDescent="0.25">
      <c r="A61">
        <v>1953</v>
      </c>
      <c r="B61" t="s">
        <v>11</v>
      </c>
      <c r="C61">
        <v>201</v>
      </c>
    </row>
    <row r="62" spans="1:3" x14ac:dyDescent="0.25">
      <c r="A62" s="13">
        <v>1954</v>
      </c>
      <c r="B62" t="s">
        <v>0</v>
      </c>
      <c r="C62">
        <v>204</v>
      </c>
    </row>
    <row r="63" spans="1:3" x14ac:dyDescent="0.25">
      <c r="A63">
        <v>1954</v>
      </c>
      <c r="B63" t="s">
        <v>15</v>
      </c>
      <c r="C63">
        <v>188</v>
      </c>
    </row>
    <row r="64" spans="1:3" x14ac:dyDescent="0.25">
      <c r="A64">
        <v>1954</v>
      </c>
      <c r="B64" t="s">
        <v>16</v>
      </c>
      <c r="C64">
        <v>235</v>
      </c>
    </row>
    <row r="65" spans="1:3" x14ac:dyDescent="0.25">
      <c r="A65">
        <v>1954</v>
      </c>
      <c r="B65" t="s">
        <v>10</v>
      </c>
      <c r="C65">
        <v>227</v>
      </c>
    </row>
    <row r="66" spans="1:3" x14ac:dyDescent="0.25">
      <c r="A66">
        <v>1954</v>
      </c>
      <c r="B66" t="s">
        <v>3</v>
      </c>
      <c r="C66">
        <v>234</v>
      </c>
    </row>
    <row r="67" spans="1:3" x14ac:dyDescent="0.25">
      <c r="A67">
        <v>1954</v>
      </c>
      <c r="B67" t="s">
        <v>4</v>
      </c>
      <c r="C67">
        <v>264</v>
      </c>
    </row>
    <row r="68" spans="1:3" x14ac:dyDescent="0.25">
      <c r="A68">
        <v>1954</v>
      </c>
      <c r="B68" t="s">
        <v>5</v>
      </c>
      <c r="C68">
        <v>302</v>
      </c>
    </row>
    <row r="69" spans="1:3" x14ac:dyDescent="0.25">
      <c r="A69">
        <v>1954</v>
      </c>
      <c r="B69" t="s">
        <v>6</v>
      </c>
      <c r="C69">
        <v>293</v>
      </c>
    </row>
    <row r="70" spans="1:3" x14ac:dyDescent="0.25">
      <c r="A70">
        <v>1954</v>
      </c>
      <c r="B70" t="s">
        <v>7</v>
      </c>
      <c r="C70">
        <v>259</v>
      </c>
    </row>
    <row r="71" spans="1:3" x14ac:dyDescent="0.25">
      <c r="A71">
        <v>1954</v>
      </c>
      <c r="B71" t="s">
        <v>8</v>
      </c>
      <c r="C71">
        <v>229</v>
      </c>
    </row>
    <row r="72" spans="1:3" x14ac:dyDescent="0.25">
      <c r="A72">
        <v>1954</v>
      </c>
      <c r="B72" t="s">
        <v>9</v>
      </c>
      <c r="C72">
        <v>203</v>
      </c>
    </row>
    <row r="73" spans="1:3" x14ac:dyDescent="0.25">
      <c r="A73">
        <v>1954</v>
      </c>
      <c r="B73" t="s">
        <v>11</v>
      </c>
      <c r="C73">
        <v>229</v>
      </c>
    </row>
    <row r="74" spans="1:3" x14ac:dyDescent="0.25">
      <c r="A74" s="13">
        <v>1955</v>
      </c>
      <c r="B74" t="s">
        <v>0</v>
      </c>
      <c r="C74">
        <v>242</v>
      </c>
    </row>
    <row r="75" spans="1:3" x14ac:dyDescent="0.25">
      <c r="A75">
        <v>1955</v>
      </c>
      <c r="B75" t="s">
        <v>15</v>
      </c>
      <c r="C75">
        <v>233</v>
      </c>
    </row>
    <row r="76" spans="1:3" x14ac:dyDescent="0.25">
      <c r="A76">
        <v>1955</v>
      </c>
      <c r="B76" t="s">
        <v>16</v>
      </c>
      <c r="C76">
        <v>267</v>
      </c>
    </row>
    <row r="77" spans="1:3" x14ac:dyDescent="0.25">
      <c r="A77">
        <v>1955</v>
      </c>
      <c r="B77" t="s">
        <v>10</v>
      </c>
      <c r="C77">
        <v>269</v>
      </c>
    </row>
    <row r="78" spans="1:3" x14ac:dyDescent="0.25">
      <c r="A78">
        <v>1955</v>
      </c>
      <c r="B78" t="s">
        <v>3</v>
      </c>
      <c r="C78">
        <v>270</v>
      </c>
    </row>
    <row r="79" spans="1:3" x14ac:dyDescent="0.25">
      <c r="A79">
        <v>1955</v>
      </c>
      <c r="B79" t="s">
        <v>4</v>
      </c>
      <c r="C79">
        <v>315</v>
      </c>
    </row>
    <row r="80" spans="1:3" x14ac:dyDescent="0.25">
      <c r="A80">
        <v>1955</v>
      </c>
      <c r="B80" t="s">
        <v>5</v>
      </c>
      <c r="C80">
        <v>364</v>
      </c>
    </row>
    <row r="81" spans="1:3" x14ac:dyDescent="0.25">
      <c r="A81">
        <v>1955</v>
      </c>
      <c r="B81" t="s">
        <v>6</v>
      </c>
      <c r="C81">
        <v>347</v>
      </c>
    </row>
    <row r="82" spans="1:3" x14ac:dyDescent="0.25">
      <c r="A82">
        <v>1955</v>
      </c>
      <c r="B82" t="s">
        <v>7</v>
      </c>
      <c r="C82">
        <v>312</v>
      </c>
    </row>
    <row r="83" spans="1:3" x14ac:dyDescent="0.25">
      <c r="A83">
        <v>1955</v>
      </c>
      <c r="B83" t="s">
        <v>8</v>
      </c>
      <c r="C83">
        <v>274</v>
      </c>
    </row>
    <row r="84" spans="1:3" x14ac:dyDescent="0.25">
      <c r="A84">
        <v>1955</v>
      </c>
      <c r="B84" t="s">
        <v>9</v>
      </c>
      <c r="C84">
        <v>237</v>
      </c>
    </row>
    <row r="85" spans="1:3" x14ac:dyDescent="0.25">
      <c r="A85">
        <v>1955</v>
      </c>
      <c r="B85" t="s">
        <v>11</v>
      </c>
      <c r="C85">
        <v>278</v>
      </c>
    </row>
    <row r="86" spans="1:3" x14ac:dyDescent="0.25">
      <c r="A86" s="13">
        <v>1956</v>
      </c>
      <c r="B86" t="s">
        <v>0</v>
      </c>
      <c r="C86">
        <v>284</v>
      </c>
    </row>
    <row r="87" spans="1:3" x14ac:dyDescent="0.25">
      <c r="A87">
        <v>1956</v>
      </c>
      <c r="B87" t="s">
        <v>15</v>
      </c>
      <c r="C87">
        <v>277</v>
      </c>
    </row>
    <row r="88" spans="1:3" x14ac:dyDescent="0.25">
      <c r="A88">
        <v>1956</v>
      </c>
      <c r="B88" t="s">
        <v>16</v>
      </c>
      <c r="C88">
        <v>317</v>
      </c>
    </row>
    <row r="89" spans="1:3" x14ac:dyDescent="0.25">
      <c r="A89">
        <v>1956</v>
      </c>
      <c r="B89" t="s">
        <v>10</v>
      </c>
      <c r="C89">
        <v>313</v>
      </c>
    </row>
    <row r="90" spans="1:3" x14ac:dyDescent="0.25">
      <c r="A90">
        <v>1956</v>
      </c>
      <c r="B90" t="s">
        <v>3</v>
      </c>
      <c r="C90">
        <v>318</v>
      </c>
    </row>
    <row r="91" spans="1:3" x14ac:dyDescent="0.25">
      <c r="A91">
        <v>1956</v>
      </c>
      <c r="B91" t="s">
        <v>4</v>
      </c>
      <c r="C91">
        <v>374</v>
      </c>
    </row>
    <row r="92" spans="1:3" x14ac:dyDescent="0.25">
      <c r="A92">
        <v>1956</v>
      </c>
      <c r="B92" t="s">
        <v>5</v>
      </c>
      <c r="C92">
        <v>413</v>
      </c>
    </row>
    <row r="93" spans="1:3" x14ac:dyDescent="0.25">
      <c r="A93">
        <v>1956</v>
      </c>
      <c r="B93" t="s">
        <v>6</v>
      </c>
      <c r="C93">
        <v>405</v>
      </c>
    </row>
    <row r="94" spans="1:3" x14ac:dyDescent="0.25">
      <c r="A94">
        <v>1956</v>
      </c>
      <c r="B94" t="s">
        <v>7</v>
      </c>
      <c r="C94">
        <v>355</v>
      </c>
    </row>
    <row r="95" spans="1:3" x14ac:dyDescent="0.25">
      <c r="A95">
        <v>1956</v>
      </c>
      <c r="B95" t="s">
        <v>8</v>
      </c>
      <c r="C95">
        <v>306</v>
      </c>
    </row>
    <row r="96" spans="1:3" x14ac:dyDescent="0.25">
      <c r="A96">
        <v>1956</v>
      </c>
      <c r="B96" t="s">
        <v>9</v>
      </c>
      <c r="C96">
        <v>271</v>
      </c>
    </row>
    <row r="97" spans="1:3" x14ac:dyDescent="0.25">
      <c r="A97">
        <v>1956</v>
      </c>
      <c r="B97" t="s">
        <v>11</v>
      </c>
      <c r="C97">
        <v>306</v>
      </c>
    </row>
    <row r="98" spans="1:3" x14ac:dyDescent="0.25">
      <c r="A98" s="13">
        <v>1957</v>
      </c>
      <c r="B98" t="s">
        <v>0</v>
      </c>
      <c r="C98">
        <v>315</v>
      </c>
    </row>
    <row r="99" spans="1:3" x14ac:dyDescent="0.25">
      <c r="A99">
        <v>1957</v>
      </c>
      <c r="B99" t="s">
        <v>15</v>
      </c>
      <c r="C99">
        <v>301</v>
      </c>
    </row>
    <row r="100" spans="1:3" x14ac:dyDescent="0.25">
      <c r="A100">
        <v>1957</v>
      </c>
      <c r="B100" t="s">
        <v>16</v>
      </c>
      <c r="C100">
        <v>356</v>
      </c>
    </row>
    <row r="101" spans="1:3" x14ac:dyDescent="0.25">
      <c r="A101">
        <v>1957</v>
      </c>
      <c r="B101" t="s">
        <v>10</v>
      </c>
      <c r="C101">
        <v>348</v>
      </c>
    </row>
    <row r="102" spans="1:3" x14ac:dyDescent="0.25">
      <c r="A102">
        <v>1957</v>
      </c>
      <c r="B102" t="s">
        <v>3</v>
      </c>
      <c r="C102">
        <v>355</v>
      </c>
    </row>
    <row r="103" spans="1:3" x14ac:dyDescent="0.25">
      <c r="A103">
        <v>1957</v>
      </c>
      <c r="B103" t="s">
        <v>4</v>
      </c>
      <c r="C103">
        <v>422</v>
      </c>
    </row>
    <row r="104" spans="1:3" x14ac:dyDescent="0.25">
      <c r="A104">
        <v>1957</v>
      </c>
      <c r="B104" t="s">
        <v>5</v>
      </c>
      <c r="C104">
        <v>465</v>
      </c>
    </row>
    <row r="105" spans="1:3" x14ac:dyDescent="0.25">
      <c r="A105">
        <v>1957</v>
      </c>
      <c r="B105" t="s">
        <v>6</v>
      </c>
      <c r="C105">
        <v>467</v>
      </c>
    </row>
    <row r="106" spans="1:3" x14ac:dyDescent="0.25">
      <c r="A106">
        <v>1957</v>
      </c>
      <c r="B106" t="s">
        <v>7</v>
      </c>
      <c r="C106">
        <v>404</v>
      </c>
    </row>
    <row r="107" spans="1:3" x14ac:dyDescent="0.25">
      <c r="A107">
        <v>1957</v>
      </c>
      <c r="B107" t="s">
        <v>8</v>
      </c>
      <c r="C107">
        <v>347</v>
      </c>
    </row>
    <row r="108" spans="1:3" x14ac:dyDescent="0.25">
      <c r="A108">
        <v>1957</v>
      </c>
      <c r="B108" t="s">
        <v>9</v>
      </c>
      <c r="C108">
        <v>305</v>
      </c>
    </row>
    <row r="109" spans="1:3" x14ac:dyDescent="0.25">
      <c r="A109">
        <v>1957</v>
      </c>
      <c r="B109" t="s">
        <v>11</v>
      </c>
      <c r="C109">
        <v>336</v>
      </c>
    </row>
    <row r="110" spans="1:3" x14ac:dyDescent="0.25">
      <c r="A110" s="13">
        <v>1958</v>
      </c>
      <c r="B110" t="s">
        <v>0</v>
      </c>
      <c r="C110">
        <v>340</v>
      </c>
    </row>
    <row r="111" spans="1:3" x14ac:dyDescent="0.25">
      <c r="A111">
        <v>1958</v>
      </c>
      <c r="B111" t="s">
        <v>15</v>
      </c>
      <c r="C111">
        <v>318</v>
      </c>
    </row>
    <row r="112" spans="1:3" x14ac:dyDescent="0.25">
      <c r="A112">
        <v>1958</v>
      </c>
      <c r="B112" t="s">
        <v>16</v>
      </c>
      <c r="C112">
        <v>362</v>
      </c>
    </row>
    <row r="113" spans="1:3" x14ac:dyDescent="0.25">
      <c r="A113">
        <v>1958</v>
      </c>
      <c r="B113" t="s">
        <v>10</v>
      </c>
      <c r="C113">
        <v>348</v>
      </c>
    </row>
    <row r="114" spans="1:3" x14ac:dyDescent="0.25">
      <c r="A114">
        <v>1958</v>
      </c>
      <c r="B114" t="s">
        <v>3</v>
      </c>
      <c r="C114">
        <v>363</v>
      </c>
    </row>
    <row r="115" spans="1:3" x14ac:dyDescent="0.25">
      <c r="A115">
        <v>1958</v>
      </c>
      <c r="B115" t="s">
        <v>4</v>
      </c>
      <c r="C115">
        <v>435</v>
      </c>
    </row>
    <row r="116" spans="1:3" x14ac:dyDescent="0.25">
      <c r="A116">
        <v>1958</v>
      </c>
      <c r="B116" t="s">
        <v>5</v>
      </c>
      <c r="C116">
        <v>491</v>
      </c>
    </row>
    <row r="117" spans="1:3" x14ac:dyDescent="0.25">
      <c r="A117">
        <v>1958</v>
      </c>
      <c r="B117" t="s">
        <v>6</v>
      </c>
      <c r="C117">
        <v>505</v>
      </c>
    </row>
    <row r="118" spans="1:3" x14ac:dyDescent="0.25">
      <c r="A118">
        <v>1958</v>
      </c>
      <c r="B118" t="s">
        <v>7</v>
      </c>
      <c r="C118">
        <v>404</v>
      </c>
    </row>
    <row r="119" spans="1:3" x14ac:dyDescent="0.25">
      <c r="A119">
        <v>1958</v>
      </c>
      <c r="B119" t="s">
        <v>8</v>
      </c>
      <c r="C119">
        <v>359</v>
      </c>
    </row>
    <row r="120" spans="1:3" x14ac:dyDescent="0.25">
      <c r="A120">
        <v>1958</v>
      </c>
      <c r="B120" t="s">
        <v>9</v>
      </c>
      <c r="C120">
        <v>310</v>
      </c>
    </row>
    <row r="121" spans="1:3" x14ac:dyDescent="0.25">
      <c r="A121">
        <v>1958</v>
      </c>
      <c r="B121" t="s">
        <v>11</v>
      </c>
      <c r="C121">
        <v>337</v>
      </c>
    </row>
    <row r="122" spans="1:3" x14ac:dyDescent="0.25">
      <c r="A122" s="13">
        <v>1959</v>
      </c>
      <c r="B122" t="s">
        <v>0</v>
      </c>
      <c r="C122">
        <v>360</v>
      </c>
    </row>
    <row r="123" spans="1:3" x14ac:dyDescent="0.25">
      <c r="A123">
        <v>1959</v>
      </c>
      <c r="B123" t="s">
        <v>15</v>
      </c>
      <c r="C123">
        <v>342</v>
      </c>
    </row>
    <row r="124" spans="1:3" x14ac:dyDescent="0.25">
      <c r="A124">
        <v>1959</v>
      </c>
      <c r="B124" t="s">
        <v>16</v>
      </c>
      <c r="C124">
        <v>406</v>
      </c>
    </row>
    <row r="125" spans="1:3" x14ac:dyDescent="0.25">
      <c r="A125">
        <v>1959</v>
      </c>
      <c r="B125" t="s">
        <v>10</v>
      </c>
      <c r="C125">
        <v>396</v>
      </c>
    </row>
    <row r="126" spans="1:3" x14ac:dyDescent="0.25">
      <c r="A126">
        <v>1959</v>
      </c>
      <c r="B126" t="s">
        <v>3</v>
      </c>
      <c r="C126">
        <v>420</v>
      </c>
    </row>
    <row r="127" spans="1:3" x14ac:dyDescent="0.25">
      <c r="A127">
        <v>1959</v>
      </c>
      <c r="B127" t="s">
        <v>4</v>
      </c>
      <c r="C127">
        <v>472</v>
      </c>
    </row>
    <row r="128" spans="1:3" x14ac:dyDescent="0.25">
      <c r="A128">
        <v>1959</v>
      </c>
      <c r="B128" t="s">
        <v>5</v>
      </c>
      <c r="C128">
        <v>548</v>
      </c>
    </row>
    <row r="129" spans="1:3" x14ac:dyDescent="0.25">
      <c r="A129">
        <v>1959</v>
      </c>
      <c r="B129" t="s">
        <v>6</v>
      </c>
      <c r="C129">
        <v>559</v>
      </c>
    </row>
    <row r="130" spans="1:3" x14ac:dyDescent="0.25">
      <c r="A130">
        <v>1959</v>
      </c>
      <c r="B130" t="s">
        <v>7</v>
      </c>
      <c r="C130">
        <v>463</v>
      </c>
    </row>
    <row r="131" spans="1:3" x14ac:dyDescent="0.25">
      <c r="A131">
        <v>1959</v>
      </c>
      <c r="B131" t="s">
        <v>8</v>
      </c>
      <c r="C131">
        <v>407</v>
      </c>
    </row>
    <row r="132" spans="1:3" x14ac:dyDescent="0.25">
      <c r="A132">
        <v>1959</v>
      </c>
      <c r="B132" t="s">
        <v>9</v>
      </c>
      <c r="C132">
        <v>362</v>
      </c>
    </row>
    <row r="133" spans="1:3" x14ac:dyDescent="0.25">
      <c r="A133">
        <v>1959</v>
      </c>
      <c r="B133" t="s">
        <v>11</v>
      </c>
      <c r="C133">
        <v>405</v>
      </c>
    </row>
    <row r="134" spans="1:3" x14ac:dyDescent="0.25">
      <c r="A134" s="13">
        <v>1960</v>
      </c>
      <c r="B134" t="s">
        <v>0</v>
      </c>
      <c r="C134">
        <v>417</v>
      </c>
    </row>
    <row r="135" spans="1:3" x14ac:dyDescent="0.25">
      <c r="A135">
        <v>1960</v>
      </c>
      <c r="B135" t="s">
        <v>15</v>
      </c>
      <c r="C135">
        <v>391</v>
      </c>
    </row>
    <row r="136" spans="1:3" x14ac:dyDescent="0.25">
      <c r="A136">
        <v>1960</v>
      </c>
      <c r="B136" t="s">
        <v>16</v>
      </c>
      <c r="C136">
        <v>419</v>
      </c>
    </row>
    <row r="137" spans="1:3" x14ac:dyDescent="0.25">
      <c r="A137">
        <v>1960</v>
      </c>
      <c r="B137" t="s">
        <v>10</v>
      </c>
      <c r="C137">
        <v>461</v>
      </c>
    </row>
    <row r="138" spans="1:3" x14ac:dyDescent="0.25">
      <c r="A138">
        <v>1960</v>
      </c>
      <c r="B138" t="s">
        <v>3</v>
      </c>
      <c r="C138">
        <v>472</v>
      </c>
    </row>
    <row r="139" spans="1:3" x14ac:dyDescent="0.25">
      <c r="A139">
        <v>1960</v>
      </c>
      <c r="B139" t="s">
        <v>4</v>
      </c>
      <c r="C139">
        <v>535</v>
      </c>
    </row>
    <row r="140" spans="1:3" x14ac:dyDescent="0.25">
      <c r="A140">
        <v>1960</v>
      </c>
      <c r="B140" t="s">
        <v>5</v>
      </c>
      <c r="C140">
        <v>622</v>
      </c>
    </row>
    <row r="141" spans="1:3" x14ac:dyDescent="0.25">
      <c r="A141">
        <v>1960</v>
      </c>
      <c r="B141" t="s">
        <v>6</v>
      </c>
      <c r="C141">
        <v>606</v>
      </c>
    </row>
    <row r="142" spans="1:3" x14ac:dyDescent="0.25">
      <c r="A142">
        <v>1960</v>
      </c>
      <c r="B142" t="s">
        <v>7</v>
      </c>
      <c r="C142">
        <v>508</v>
      </c>
    </row>
    <row r="143" spans="1:3" x14ac:dyDescent="0.25">
      <c r="A143">
        <v>1960</v>
      </c>
      <c r="B143" t="s">
        <v>8</v>
      </c>
      <c r="C143">
        <v>461</v>
      </c>
    </row>
    <row r="144" spans="1:3" x14ac:dyDescent="0.25">
      <c r="A144">
        <v>1960</v>
      </c>
      <c r="B144" t="s">
        <v>9</v>
      </c>
      <c r="C144">
        <v>390</v>
      </c>
    </row>
    <row r="145" spans="1:3" x14ac:dyDescent="0.25">
      <c r="A145">
        <v>1960</v>
      </c>
      <c r="B145" t="s">
        <v>11</v>
      </c>
      <c r="C145">
        <v>432</v>
      </c>
    </row>
  </sheetData>
  <phoneticPr fontId="2"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C4C70-E432-4846-9AAF-C4872FFE1E29}">
  <dimension ref="A1:AC171"/>
  <sheetViews>
    <sheetView zoomScale="98" zoomScaleNormal="98" workbookViewId="0">
      <selection activeCell="A14" sqref="A14"/>
    </sheetView>
  </sheetViews>
  <sheetFormatPr defaultRowHeight="15" x14ac:dyDescent="0.25"/>
  <cols>
    <col min="1" max="1" width="9.7109375" bestFit="1" customWidth="1"/>
    <col min="16" max="16" width="10.7109375" bestFit="1" customWidth="1"/>
    <col min="17" max="17" width="11.7109375" bestFit="1" customWidth="1"/>
    <col min="18" max="18" width="10.85546875" bestFit="1" customWidth="1"/>
    <col min="19" max="19" width="11.42578125" bestFit="1" customWidth="1"/>
    <col min="20" max="20" width="10.5703125" bestFit="1" customWidth="1"/>
    <col min="21" max="21" width="10" bestFit="1" customWidth="1"/>
    <col min="22" max="22" width="11" bestFit="1" customWidth="1"/>
    <col min="23" max="23" width="10.85546875" bestFit="1" customWidth="1"/>
    <col min="24" max="24" width="10.7109375" bestFit="1" customWidth="1"/>
    <col min="25" max="25" width="11.28515625" bestFit="1" customWidth="1"/>
    <col min="26" max="28" width="10.85546875" bestFit="1" customWidth="1"/>
    <col min="29" max="29" width="11.7109375" bestFit="1" customWidth="1"/>
  </cols>
  <sheetData>
    <row r="1" spans="1:29" x14ac:dyDescent="0.25">
      <c r="A1" t="s">
        <v>12</v>
      </c>
      <c r="B1" s="1" t="s">
        <v>0</v>
      </c>
      <c r="C1" s="1" t="s">
        <v>1</v>
      </c>
      <c r="D1" s="1" t="s">
        <v>2</v>
      </c>
      <c r="E1" s="1" t="s">
        <v>10</v>
      </c>
      <c r="F1" s="1" t="s">
        <v>3</v>
      </c>
      <c r="G1" s="1" t="s">
        <v>4</v>
      </c>
      <c r="H1" s="1" t="s">
        <v>5</v>
      </c>
      <c r="I1" s="1" t="s">
        <v>6</v>
      </c>
      <c r="J1" s="1" t="s">
        <v>7</v>
      </c>
      <c r="K1" s="1" t="s">
        <v>8</v>
      </c>
      <c r="L1" s="1" t="s">
        <v>9</v>
      </c>
      <c r="M1" s="1" t="s">
        <v>11</v>
      </c>
    </row>
    <row r="2" spans="1:29" x14ac:dyDescent="0.25">
      <c r="A2" s="7">
        <v>1949</v>
      </c>
      <c r="B2" s="22">
        <v>112</v>
      </c>
      <c r="C2">
        <v>118</v>
      </c>
      <c r="D2">
        <v>132</v>
      </c>
      <c r="E2">
        <v>129</v>
      </c>
      <c r="F2">
        <v>121</v>
      </c>
      <c r="G2">
        <v>135</v>
      </c>
      <c r="H2">
        <v>148</v>
      </c>
      <c r="I2">
        <v>148</v>
      </c>
      <c r="J2">
        <v>136</v>
      </c>
      <c r="K2">
        <v>119</v>
      </c>
      <c r="L2">
        <v>104</v>
      </c>
      <c r="M2">
        <v>118</v>
      </c>
    </row>
    <row r="3" spans="1:29" x14ac:dyDescent="0.25">
      <c r="A3" s="7">
        <v>1950</v>
      </c>
      <c r="B3" s="22">
        <v>115</v>
      </c>
      <c r="C3" s="15">
        <v>126</v>
      </c>
      <c r="D3" s="15">
        <v>141</v>
      </c>
      <c r="E3">
        <v>135</v>
      </c>
      <c r="F3">
        <v>125</v>
      </c>
      <c r="G3">
        <v>149</v>
      </c>
      <c r="H3">
        <v>170</v>
      </c>
      <c r="I3">
        <v>170</v>
      </c>
      <c r="J3">
        <v>158</v>
      </c>
      <c r="K3">
        <v>133</v>
      </c>
      <c r="L3">
        <v>114</v>
      </c>
      <c r="M3">
        <v>140</v>
      </c>
      <c r="AC3">
        <f>SUM(Q3:AB3)</f>
        <v>0</v>
      </c>
    </row>
    <row r="4" spans="1:29" x14ac:dyDescent="0.25">
      <c r="A4" s="7">
        <v>1951</v>
      </c>
      <c r="B4" s="22">
        <v>145</v>
      </c>
      <c r="C4">
        <v>150</v>
      </c>
      <c r="D4">
        <v>178</v>
      </c>
      <c r="E4">
        <v>163</v>
      </c>
      <c r="F4">
        <v>172</v>
      </c>
      <c r="G4">
        <v>178</v>
      </c>
      <c r="H4">
        <v>199</v>
      </c>
      <c r="I4">
        <v>199</v>
      </c>
      <c r="J4">
        <v>184</v>
      </c>
      <c r="K4">
        <v>162</v>
      </c>
      <c r="L4">
        <v>146</v>
      </c>
      <c r="M4">
        <v>166</v>
      </c>
      <c r="AC4">
        <f t="shared" ref="AC4:AC14" si="0">SUM(Q4:AB4)</f>
        <v>0</v>
      </c>
    </row>
    <row r="5" spans="1:29" x14ac:dyDescent="0.25">
      <c r="A5" s="7">
        <v>1952</v>
      </c>
      <c r="B5" s="22">
        <v>171</v>
      </c>
      <c r="C5">
        <v>180</v>
      </c>
      <c r="D5">
        <v>193</v>
      </c>
      <c r="E5">
        <v>181</v>
      </c>
      <c r="F5">
        <v>183</v>
      </c>
      <c r="G5">
        <v>218</v>
      </c>
      <c r="H5">
        <v>230</v>
      </c>
      <c r="I5">
        <v>242</v>
      </c>
      <c r="J5">
        <v>209</v>
      </c>
      <c r="K5">
        <v>191</v>
      </c>
      <c r="L5">
        <v>172</v>
      </c>
      <c r="M5">
        <v>194</v>
      </c>
      <c r="AC5">
        <f t="shared" si="0"/>
        <v>0</v>
      </c>
    </row>
    <row r="6" spans="1:29" x14ac:dyDescent="0.25">
      <c r="A6" s="7">
        <v>1953</v>
      </c>
      <c r="B6" s="22">
        <v>196</v>
      </c>
      <c r="C6">
        <v>196</v>
      </c>
      <c r="D6">
        <v>236</v>
      </c>
      <c r="E6">
        <v>235</v>
      </c>
      <c r="F6">
        <v>229</v>
      </c>
      <c r="G6">
        <v>243</v>
      </c>
      <c r="H6">
        <v>264</v>
      </c>
      <c r="I6">
        <v>272</v>
      </c>
      <c r="J6">
        <v>237</v>
      </c>
      <c r="K6">
        <v>211</v>
      </c>
      <c r="L6">
        <v>180</v>
      </c>
      <c r="M6">
        <v>201</v>
      </c>
      <c r="AC6">
        <f t="shared" si="0"/>
        <v>0</v>
      </c>
    </row>
    <row r="7" spans="1:29" x14ac:dyDescent="0.25">
      <c r="A7" s="7">
        <v>1954</v>
      </c>
      <c r="B7" s="22">
        <v>204</v>
      </c>
      <c r="C7">
        <v>188</v>
      </c>
      <c r="D7">
        <v>235</v>
      </c>
      <c r="E7">
        <v>227</v>
      </c>
      <c r="F7">
        <v>234</v>
      </c>
      <c r="G7">
        <v>264</v>
      </c>
      <c r="H7">
        <v>302</v>
      </c>
      <c r="I7">
        <v>293</v>
      </c>
      <c r="J7">
        <v>259</v>
      </c>
      <c r="K7">
        <v>229</v>
      </c>
      <c r="L7">
        <v>203</v>
      </c>
      <c r="M7">
        <v>229</v>
      </c>
      <c r="AC7">
        <f t="shared" si="0"/>
        <v>0</v>
      </c>
    </row>
    <row r="8" spans="1:29" x14ac:dyDescent="0.25">
      <c r="A8" s="7">
        <v>1955</v>
      </c>
      <c r="B8" s="22">
        <v>242</v>
      </c>
      <c r="C8">
        <v>233</v>
      </c>
      <c r="D8">
        <v>267</v>
      </c>
      <c r="E8">
        <v>269</v>
      </c>
      <c r="F8">
        <v>270</v>
      </c>
      <c r="G8">
        <v>315</v>
      </c>
      <c r="H8">
        <v>364</v>
      </c>
      <c r="I8">
        <v>347</v>
      </c>
      <c r="J8">
        <v>312</v>
      </c>
      <c r="K8">
        <v>274</v>
      </c>
      <c r="L8">
        <v>237</v>
      </c>
      <c r="M8">
        <v>278</v>
      </c>
      <c r="AC8">
        <f t="shared" si="0"/>
        <v>0</v>
      </c>
    </row>
    <row r="9" spans="1:29" x14ac:dyDescent="0.25">
      <c r="A9" s="7">
        <v>1956</v>
      </c>
      <c r="B9" s="22">
        <v>284</v>
      </c>
      <c r="C9">
        <v>277</v>
      </c>
      <c r="D9">
        <v>317</v>
      </c>
      <c r="E9">
        <v>313</v>
      </c>
      <c r="F9">
        <v>318</v>
      </c>
      <c r="G9">
        <v>374</v>
      </c>
      <c r="H9">
        <v>413</v>
      </c>
      <c r="I9">
        <v>405</v>
      </c>
      <c r="J9">
        <v>355</v>
      </c>
      <c r="K9">
        <v>306</v>
      </c>
      <c r="L9">
        <v>271</v>
      </c>
      <c r="M9">
        <v>306</v>
      </c>
      <c r="AC9">
        <f t="shared" si="0"/>
        <v>0</v>
      </c>
    </row>
    <row r="10" spans="1:29" x14ac:dyDescent="0.25">
      <c r="A10" s="7">
        <v>1957</v>
      </c>
      <c r="B10" s="22">
        <v>315</v>
      </c>
      <c r="C10">
        <v>301</v>
      </c>
      <c r="D10">
        <v>356</v>
      </c>
      <c r="E10">
        <v>348</v>
      </c>
      <c r="F10">
        <v>355</v>
      </c>
      <c r="G10">
        <v>422</v>
      </c>
      <c r="H10">
        <v>465</v>
      </c>
      <c r="I10">
        <v>467</v>
      </c>
      <c r="J10">
        <v>404</v>
      </c>
      <c r="K10">
        <v>347</v>
      </c>
      <c r="L10">
        <v>305</v>
      </c>
      <c r="M10">
        <v>336</v>
      </c>
      <c r="AC10">
        <f t="shared" si="0"/>
        <v>0</v>
      </c>
    </row>
    <row r="11" spans="1:29" x14ac:dyDescent="0.25">
      <c r="A11" s="7">
        <v>1958</v>
      </c>
      <c r="B11" s="22">
        <v>340</v>
      </c>
      <c r="C11">
        <v>318</v>
      </c>
      <c r="D11">
        <v>362</v>
      </c>
      <c r="E11">
        <v>348</v>
      </c>
      <c r="F11">
        <v>363</v>
      </c>
      <c r="G11">
        <v>435</v>
      </c>
      <c r="H11">
        <v>491</v>
      </c>
      <c r="I11">
        <v>505</v>
      </c>
      <c r="J11">
        <v>404</v>
      </c>
      <c r="K11">
        <v>359</v>
      </c>
      <c r="L11">
        <v>310</v>
      </c>
      <c r="M11">
        <v>337</v>
      </c>
      <c r="AC11">
        <f t="shared" si="0"/>
        <v>0</v>
      </c>
    </row>
    <row r="12" spans="1:29" x14ac:dyDescent="0.25">
      <c r="A12" s="7">
        <v>1959</v>
      </c>
      <c r="B12" s="22">
        <v>360</v>
      </c>
      <c r="C12">
        <v>342</v>
      </c>
      <c r="D12">
        <v>406</v>
      </c>
      <c r="E12">
        <v>396</v>
      </c>
      <c r="F12">
        <v>420</v>
      </c>
      <c r="G12">
        <v>472</v>
      </c>
      <c r="H12">
        <v>548</v>
      </c>
      <c r="I12">
        <v>559</v>
      </c>
      <c r="J12">
        <v>463</v>
      </c>
      <c r="K12">
        <v>407</v>
      </c>
      <c r="L12">
        <v>362</v>
      </c>
      <c r="M12">
        <v>405</v>
      </c>
      <c r="AC12">
        <f t="shared" si="0"/>
        <v>0</v>
      </c>
    </row>
    <row r="13" spans="1:29" x14ac:dyDescent="0.25">
      <c r="A13" s="7">
        <v>1960</v>
      </c>
      <c r="B13" s="22">
        <v>417</v>
      </c>
      <c r="C13">
        <v>391</v>
      </c>
      <c r="D13">
        <v>419</v>
      </c>
      <c r="E13">
        <v>461</v>
      </c>
      <c r="F13">
        <v>472</v>
      </c>
      <c r="G13">
        <v>535</v>
      </c>
      <c r="H13">
        <v>622</v>
      </c>
      <c r="I13">
        <v>606</v>
      </c>
      <c r="J13">
        <v>508</v>
      </c>
      <c r="K13">
        <v>461</v>
      </c>
      <c r="L13">
        <v>390</v>
      </c>
      <c r="M13">
        <v>432</v>
      </c>
      <c r="AC13">
        <f t="shared" si="0"/>
        <v>0</v>
      </c>
    </row>
    <row r="14" spans="1:29" x14ac:dyDescent="0.25">
      <c r="A14" s="14" cm="1">
        <f t="array" ref="A14">INDEX($A$1:$A$100, INT((ROW()-2)/12)+1)</f>
        <v>1949</v>
      </c>
      <c r="B14" s="14" cm="1">
        <f t="array" ref="B14">INDEX($B$1:$M$100, INT((ROW()-2)/12)+1, MOD(ROW()-2,12)+1)</f>
        <v>112</v>
      </c>
      <c r="AC14">
        <f t="shared" si="0"/>
        <v>0</v>
      </c>
    </row>
    <row r="15" spans="1:29" x14ac:dyDescent="0.25">
      <c r="A15" s="14" cm="1">
        <f t="array" ref="A15">INDEX($A$1:$A$100, INT((ROW()-2)/12)+1)</f>
        <v>1949</v>
      </c>
      <c r="B15" s="14" cm="1">
        <f t="array" ref="B15">INDEX($B$1:$M$100, INT((ROW()-2)/12)+1, MOD(ROW()-2,12)+1)</f>
        <v>118</v>
      </c>
    </row>
    <row r="16" spans="1:29" x14ac:dyDescent="0.25">
      <c r="A16" s="1" cm="1">
        <f t="array" ref="A16">INDEX($A$1:$A$100, INT((ROW()-2)/12)+1)</f>
        <v>1949</v>
      </c>
      <c r="B16" s="1" cm="1">
        <f t="array" ref="B16">INDEX($B$1:$M$100, INT((ROW()-2)/12)+1, MOD(ROW()-2,12)+1)</f>
        <v>132</v>
      </c>
    </row>
    <row r="17" spans="1:16" x14ac:dyDescent="0.25">
      <c r="A17" s="1" cm="1">
        <f t="array" ref="A17">INDEX($A$1:$A$100, INT((ROW()-2)/12)+1)</f>
        <v>1949</v>
      </c>
      <c r="B17" s="1" cm="1">
        <f t="array" ref="B17">INDEX($B$1:$M$100, INT((ROW()-2)/12)+1, MOD(ROW()-2,12)+1)</f>
        <v>129</v>
      </c>
      <c r="C17" s="5" cm="1">
        <f t="array" ref="C17">INDEX($A$2:$A$100, INT((ROW()-2)/12)+1)</f>
        <v>1950</v>
      </c>
    </row>
    <row r="18" spans="1:16" x14ac:dyDescent="0.25">
      <c r="A18" s="1" cm="1">
        <f t="array" ref="A18">INDEX($A$1:$A$100, INT((ROW()-2)/12)+1)</f>
        <v>1949</v>
      </c>
      <c r="B18" s="1" cm="1">
        <f t="array" ref="B18">INDEX($B$1:$M$100, INT((ROW()-2)/12)+1, MOD(ROW()-2,12)+1)</f>
        <v>121</v>
      </c>
    </row>
    <row r="19" spans="1:16" x14ac:dyDescent="0.25">
      <c r="A19" s="1" cm="1">
        <f t="array" ref="A19">INDEX($A$1:$A$100, INT((ROW()-2)/12)+1)</f>
        <v>1949</v>
      </c>
      <c r="B19" s="1" cm="1">
        <f t="array" ref="B19">INDEX($B$1:$M$100, INT((ROW()-2)/12)+1, MOD(ROW()-2,12)+1)</f>
        <v>135</v>
      </c>
    </row>
    <row r="20" spans="1:16" x14ac:dyDescent="0.25">
      <c r="A20" s="1" cm="1">
        <f t="array" ref="A20">INDEX($A$1:$A$100, INT((ROW()-2)/12)+1)</f>
        <v>1949</v>
      </c>
      <c r="B20" s="1" cm="1">
        <f t="array" ref="B20">INDEX($B$1:$M$100, INT((ROW()-2)/12)+1, MOD(ROW()-2,12)+1)</f>
        <v>148</v>
      </c>
    </row>
    <row r="21" spans="1:16" x14ac:dyDescent="0.25">
      <c r="A21" s="1" cm="1">
        <f t="array" ref="A21">INDEX($A$1:$A$100, INT((ROW()-2)/12)+1)</f>
        <v>1949</v>
      </c>
      <c r="B21" s="1" cm="1">
        <f t="array" ref="B21">INDEX($B$1:$M$100, INT((ROW()-2)/12)+1, MOD(ROW()-2,12)+1)</f>
        <v>148</v>
      </c>
    </row>
    <row r="22" spans="1:16" x14ac:dyDescent="0.25">
      <c r="A22" s="1" cm="1">
        <f t="array" ref="A22">INDEX($A$1:$A$100, INT((ROW()-2)/12)+1)</f>
        <v>1949</v>
      </c>
      <c r="B22" s="1" cm="1">
        <f t="array" ref="B22">INDEX($B$1:$M$100, INT((ROW()-2)/12)+1, MOD(ROW()-2,12)+1)</f>
        <v>136</v>
      </c>
    </row>
    <row r="23" spans="1:16" x14ac:dyDescent="0.25">
      <c r="A23" s="1" cm="1">
        <f t="array" ref="A23">INDEX($A$1:$A$100, INT((ROW()-2)/12)+1)</f>
        <v>1949</v>
      </c>
      <c r="B23" s="1" cm="1">
        <f t="array" ref="B23">INDEX($B$1:$M$100, INT((ROW()-2)/12)+1, MOD(ROW()-2,12)+1)</f>
        <v>119</v>
      </c>
    </row>
    <row r="24" spans="1:16" x14ac:dyDescent="0.25">
      <c r="A24" s="1" cm="1">
        <f t="array" ref="A24">INDEX($A$1:$A$100, INT((ROW()-2)/12)+1)</f>
        <v>1949</v>
      </c>
      <c r="B24" s="1" cm="1">
        <f t="array" ref="B24">INDEX($B$1:$M$100, INT((ROW()-2)/12)+1, MOD(ROW()-2,12)+1)</f>
        <v>104</v>
      </c>
    </row>
    <row r="25" spans="1:16" x14ac:dyDescent="0.25">
      <c r="A25" s="1" cm="1">
        <f t="array" ref="A25">INDEX($A$1:$A$100, INT((ROW()-2)/12)+1)</f>
        <v>1949</v>
      </c>
      <c r="B25" s="1" cm="1">
        <f t="array" ref="B25">INDEX($B$1:$M$100, INT((ROW()-2)/12)+1, MOD(ROW()-2,12)+1)</f>
        <v>118</v>
      </c>
    </row>
    <row r="26" spans="1:16" x14ac:dyDescent="0.25">
      <c r="A26" s="1" cm="1">
        <f t="array" ref="A26">INDEX($A$1:$A$100, INT((ROW()-2)/12)+1)</f>
        <v>1950</v>
      </c>
      <c r="B26" s="1" cm="1">
        <f t="array" ref="B26">INDEX($B$1:$M$100, INT((ROW()-2)/12)+1, MOD(ROW()-2,12)+1)</f>
        <v>115</v>
      </c>
    </row>
    <row r="27" spans="1:16" x14ac:dyDescent="0.25">
      <c r="A27" s="1" cm="1">
        <f t="array" ref="A27">INDEX($A$1:$A$100, INT((ROW()-2)/12)+1)</f>
        <v>1950</v>
      </c>
      <c r="B27" s="1" cm="1">
        <f t="array" ref="B27">INDEX($B$1:$M$100, INT((ROW()-2)/12)+1, MOD(ROW()-2,12)+1)</f>
        <v>126</v>
      </c>
    </row>
    <row r="28" spans="1:16" x14ac:dyDescent="0.25">
      <c r="A28" s="1" cm="1">
        <f t="array" ref="A28">INDEX($A$1:$A$100, INT((ROW()-2)/12)+1)</f>
        <v>1950</v>
      </c>
      <c r="B28" s="1" cm="1">
        <f t="array" ref="B28">INDEX($B$1:$M$100, INT((ROW()-2)/12)+1, MOD(ROW()-2,12)+1)</f>
        <v>141</v>
      </c>
      <c r="N28" t="s">
        <v>0</v>
      </c>
      <c r="O28">
        <v>1949</v>
      </c>
      <c r="P28">
        <v>112</v>
      </c>
    </row>
    <row r="29" spans="1:16" x14ac:dyDescent="0.25">
      <c r="A29" s="1" cm="1">
        <f t="array" ref="A29">INDEX($A$1:$A$100, INT((ROW()-2)/12)+1)</f>
        <v>1950</v>
      </c>
      <c r="B29" s="1" cm="1">
        <f t="array" ref="B29">INDEX($B$1:$M$100, INT((ROW()-2)/12)+1, MOD(ROW()-2,12)+1)</f>
        <v>135</v>
      </c>
      <c r="N29" t="s">
        <v>15</v>
      </c>
      <c r="O29">
        <v>1949</v>
      </c>
      <c r="P29">
        <v>118</v>
      </c>
    </row>
    <row r="30" spans="1:16" x14ac:dyDescent="0.25">
      <c r="A30" s="1" cm="1">
        <f t="array" ref="A30">INDEX($A$1:$A$100, INT((ROW()-2)/12)+1)</f>
        <v>1950</v>
      </c>
      <c r="B30" s="1" cm="1">
        <f t="array" ref="B30">INDEX($B$1:$M$100, INT((ROW()-2)/12)+1, MOD(ROW()-2,12)+1)</f>
        <v>125</v>
      </c>
      <c r="N30" t="s">
        <v>16</v>
      </c>
      <c r="O30">
        <v>1949</v>
      </c>
      <c r="P30">
        <v>132</v>
      </c>
    </row>
    <row r="31" spans="1:16" x14ac:dyDescent="0.25">
      <c r="A31" s="1" cm="1">
        <f t="array" ref="A31">INDEX($A$1:$A$100, INT((ROW()-2)/12)+1)</f>
        <v>1950</v>
      </c>
      <c r="B31" s="1" cm="1">
        <f t="array" ref="B31">INDEX($B$1:$M$100, INT((ROW()-2)/12)+1, MOD(ROW()-2,12)+1)</f>
        <v>149</v>
      </c>
      <c r="N31" t="s">
        <v>10</v>
      </c>
      <c r="O31">
        <v>1949</v>
      </c>
      <c r="P31">
        <v>129</v>
      </c>
    </row>
    <row r="32" spans="1:16" x14ac:dyDescent="0.25">
      <c r="A32" s="1" cm="1">
        <f t="array" ref="A32">INDEX($A$1:$A$100, INT((ROW()-2)/12)+1)</f>
        <v>1950</v>
      </c>
      <c r="B32" s="1" cm="1">
        <f t="array" ref="B32">INDEX($B$1:$M$100, INT((ROW()-2)/12)+1, MOD(ROW()-2,12)+1)</f>
        <v>170</v>
      </c>
      <c r="N32" t="s">
        <v>3</v>
      </c>
      <c r="O32">
        <v>1949</v>
      </c>
      <c r="P32">
        <v>121</v>
      </c>
    </row>
    <row r="33" spans="1:16" x14ac:dyDescent="0.25">
      <c r="A33" s="1" cm="1">
        <f t="array" ref="A33">INDEX($A$1:$A$100, INT((ROW()-2)/12)+1)</f>
        <v>1950</v>
      </c>
      <c r="B33" s="1" cm="1">
        <f t="array" ref="B33">INDEX($B$1:$M$100, INT((ROW()-2)/12)+1, MOD(ROW()-2,12)+1)</f>
        <v>170</v>
      </c>
      <c r="N33" t="s">
        <v>4</v>
      </c>
      <c r="O33">
        <v>1949</v>
      </c>
      <c r="P33">
        <v>135</v>
      </c>
    </row>
    <row r="34" spans="1:16" x14ac:dyDescent="0.25">
      <c r="A34" s="1" cm="1">
        <f t="array" ref="A34">INDEX($A$1:$A$100, INT((ROW()-2)/12)+1)</f>
        <v>1950</v>
      </c>
      <c r="B34" s="1" cm="1">
        <f t="array" ref="B34">INDEX($B$1:$M$100, INT((ROW()-2)/12)+1, MOD(ROW()-2,12)+1)</f>
        <v>158</v>
      </c>
      <c r="N34" t="s">
        <v>5</v>
      </c>
      <c r="O34">
        <v>1949</v>
      </c>
      <c r="P34">
        <v>148</v>
      </c>
    </row>
    <row r="35" spans="1:16" x14ac:dyDescent="0.25">
      <c r="A35" s="1" cm="1">
        <f t="array" ref="A35">INDEX($A$1:$A$100, INT((ROW()-2)/12)+1)</f>
        <v>1950</v>
      </c>
      <c r="B35" s="1" cm="1">
        <f t="array" ref="B35">INDEX($B$1:$M$100, INT((ROW()-2)/12)+1, MOD(ROW()-2,12)+1)</f>
        <v>133</v>
      </c>
      <c r="N35" t="s">
        <v>6</v>
      </c>
      <c r="O35">
        <v>1949</v>
      </c>
      <c r="P35">
        <v>148</v>
      </c>
    </row>
    <row r="36" spans="1:16" x14ac:dyDescent="0.25">
      <c r="A36" s="1" cm="1">
        <f t="array" ref="A36">INDEX($A$1:$A$100, INT((ROW()-2)/12)+1)</f>
        <v>1950</v>
      </c>
      <c r="B36" s="1" cm="1">
        <f t="array" ref="B36">INDEX($B$1:$M$100, INT((ROW()-2)/12)+1, MOD(ROW()-2,12)+1)</f>
        <v>114</v>
      </c>
      <c r="N36" t="s">
        <v>7</v>
      </c>
      <c r="O36">
        <v>1949</v>
      </c>
      <c r="P36">
        <v>136</v>
      </c>
    </row>
    <row r="37" spans="1:16" x14ac:dyDescent="0.25">
      <c r="A37" s="1" cm="1">
        <f t="array" ref="A37">INDEX($A$1:$A$100, INT((ROW()-2)/12)+1)</f>
        <v>1950</v>
      </c>
      <c r="B37" s="1" cm="1">
        <f t="array" ref="B37">INDEX($B$1:$M$100, INT((ROW()-2)/12)+1, MOD(ROW()-2,12)+1)</f>
        <v>140</v>
      </c>
      <c r="N37" t="s">
        <v>8</v>
      </c>
      <c r="O37">
        <v>1949</v>
      </c>
      <c r="P37">
        <v>119</v>
      </c>
    </row>
    <row r="38" spans="1:16" x14ac:dyDescent="0.25">
      <c r="A38" s="1" cm="1">
        <f t="array" ref="A38">INDEX($A$1:$A$100, INT((ROW()-2)/12)+1)</f>
        <v>1951</v>
      </c>
      <c r="B38" s="1" cm="1">
        <f t="array" ref="B38">INDEX($B$1:$M$100, INT((ROW()-2)/12)+1, MOD(ROW()-2,12)+1)</f>
        <v>145</v>
      </c>
      <c r="N38" t="s">
        <v>9</v>
      </c>
      <c r="O38">
        <v>1949</v>
      </c>
      <c r="P38">
        <v>104</v>
      </c>
    </row>
    <row r="39" spans="1:16" x14ac:dyDescent="0.25">
      <c r="A39" s="1" cm="1">
        <f t="array" ref="A39">INDEX($A$1:$A$100, INT((ROW()-2)/12)+1)</f>
        <v>1951</v>
      </c>
      <c r="B39" s="1" cm="1">
        <f t="array" ref="B39">INDEX($B$1:$M$100, INT((ROW()-2)/12)+1, MOD(ROW()-2,12)+1)</f>
        <v>150</v>
      </c>
      <c r="N39" t="s">
        <v>11</v>
      </c>
      <c r="O39">
        <v>1949</v>
      </c>
      <c r="P39">
        <v>118</v>
      </c>
    </row>
    <row r="40" spans="1:16" x14ac:dyDescent="0.25">
      <c r="A40" s="1" cm="1">
        <f t="array" ref="A40">INDEX($A$1:$A$100, INT((ROW()-2)/12)+1)</f>
        <v>1951</v>
      </c>
      <c r="B40" s="1" cm="1">
        <f t="array" ref="B40">INDEX($B$1:$M$100, INT((ROW()-2)/12)+1, MOD(ROW()-2,12)+1)</f>
        <v>178</v>
      </c>
      <c r="N40" t="s">
        <v>0</v>
      </c>
      <c r="O40">
        <v>1950</v>
      </c>
      <c r="P40">
        <v>115</v>
      </c>
    </row>
    <row r="41" spans="1:16" x14ac:dyDescent="0.25">
      <c r="A41" s="1" cm="1">
        <f t="array" ref="A41">INDEX($A$1:$A$100, INT((ROW()-2)/12)+1)</f>
        <v>1951</v>
      </c>
      <c r="B41" s="1" cm="1">
        <f t="array" ref="B41">INDEX($B$1:$M$100, INT((ROW()-2)/12)+1, MOD(ROW()-2,12)+1)</f>
        <v>163</v>
      </c>
      <c r="N41" t="s">
        <v>15</v>
      </c>
      <c r="O41">
        <v>1950</v>
      </c>
      <c r="P41">
        <v>126</v>
      </c>
    </row>
    <row r="42" spans="1:16" x14ac:dyDescent="0.25">
      <c r="A42" s="1" cm="1">
        <f t="array" ref="A42">INDEX($A$1:$A$100, INT((ROW()-2)/12)+1)</f>
        <v>1951</v>
      </c>
      <c r="B42" s="1" cm="1">
        <f t="array" ref="B42">INDEX($B$1:$M$100, INT((ROW()-2)/12)+1, MOD(ROW()-2,12)+1)</f>
        <v>172</v>
      </c>
      <c r="N42" t="s">
        <v>16</v>
      </c>
      <c r="O42">
        <v>1950</v>
      </c>
      <c r="P42">
        <v>141</v>
      </c>
    </row>
    <row r="43" spans="1:16" x14ac:dyDescent="0.25">
      <c r="A43" s="1" cm="1">
        <f t="array" ref="A43">INDEX($A$1:$A$100, INT((ROW()-2)/12)+1)</f>
        <v>1951</v>
      </c>
      <c r="B43" s="1" cm="1">
        <f t="array" ref="B43">INDEX($B$1:$M$100, INT((ROW()-2)/12)+1, MOD(ROW()-2,12)+1)</f>
        <v>178</v>
      </c>
      <c r="N43" t="s">
        <v>10</v>
      </c>
      <c r="O43">
        <v>1950</v>
      </c>
      <c r="P43">
        <v>135</v>
      </c>
    </row>
    <row r="44" spans="1:16" x14ac:dyDescent="0.25">
      <c r="A44" s="1" cm="1">
        <f t="array" ref="A44">INDEX($A$1:$A$100, INT((ROW()-2)/12)+1)</f>
        <v>1951</v>
      </c>
      <c r="B44" s="1" cm="1">
        <f t="array" ref="B44">INDEX($B$1:$M$100, INT((ROW()-2)/12)+1, MOD(ROW()-2,12)+1)</f>
        <v>199</v>
      </c>
      <c r="N44" t="s">
        <v>3</v>
      </c>
      <c r="O44">
        <v>1950</v>
      </c>
      <c r="P44">
        <v>125</v>
      </c>
    </row>
    <row r="45" spans="1:16" x14ac:dyDescent="0.25">
      <c r="A45" s="1" cm="1">
        <f t="array" ref="A45">INDEX($A$1:$A$100, INT((ROW()-2)/12)+1)</f>
        <v>1951</v>
      </c>
      <c r="B45" s="1" cm="1">
        <f t="array" ref="B45">INDEX($B$1:$M$100, INT((ROW()-2)/12)+1, MOD(ROW()-2,12)+1)</f>
        <v>199</v>
      </c>
      <c r="N45" t="s">
        <v>4</v>
      </c>
      <c r="O45">
        <v>1950</v>
      </c>
      <c r="P45">
        <v>149</v>
      </c>
    </row>
    <row r="46" spans="1:16" x14ac:dyDescent="0.25">
      <c r="A46" s="1" cm="1">
        <f t="array" ref="A46">INDEX($A$1:$A$100, INT((ROW()-2)/12)+1)</f>
        <v>1951</v>
      </c>
      <c r="B46" s="1" cm="1">
        <f t="array" ref="B46">INDEX($B$1:$M$100, INT((ROW()-2)/12)+1, MOD(ROW()-2,12)+1)</f>
        <v>184</v>
      </c>
      <c r="N46" t="s">
        <v>5</v>
      </c>
      <c r="O46">
        <v>1950</v>
      </c>
      <c r="P46">
        <v>170</v>
      </c>
    </row>
    <row r="47" spans="1:16" x14ac:dyDescent="0.25">
      <c r="A47" s="1" cm="1">
        <f t="array" ref="A47">INDEX($A$1:$A$100, INT((ROW()-2)/12)+1)</f>
        <v>1951</v>
      </c>
      <c r="B47" s="1" cm="1">
        <f t="array" ref="B47">INDEX($B$1:$M$100, INT((ROW()-2)/12)+1, MOD(ROW()-2,12)+1)</f>
        <v>162</v>
      </c>
      <c r="N47" t="s">
        <v>6</v>
      </c>
      <c r="O47">
        <v>1950</v>
      </c>
      <c r="P47">
        <v>170</v>
      </c>
    </row>
    <row r="48" spans="1:16" x14ac:dyDescent="0.25">
      <c r="A48" s="1" cm="1">
        <f t="array" ref="A48">INDEX($A$1:$A$100, INT((ROW()-2)/12)+1)</f>
        <v>1951</v>
      </c>
      <c r="B48" s="1" cm="1">
        <f t="array" ref="B48">INDEX($B$1:$M$100, INT((ROW()-2)/12)+1, MOD(ROW()-2,12)+1)</f>
        <v>146</v>
      </c>
      <c r="N48" t="s">
        <v>7</v>
      </c>
      <c r="O48">
        <v>1950</v>
      </c>
      <c r="P48">
        <v>158</v>
      </c>
    </row>
    <row r="49" spans="1:16" x14ac:dyDescent="0.25">
      <c r="A49" s="1" cm="1">
        <f t="array" ref="A49">INDEX($A$1:$A$100, INT((ROW()-2)/12)+1)</f>
        <v>1951</v>
      </c>
      <c r="B49" s="1" cm="1">
        <f t="array" ref="B49">INDEX($B$1:$M$100, INT((ROW()-2)/12)+1, MOD(ROW()-2,12)+1)</f>
        <v>166</v>
      </c>
      <c r="N49" t="s">
        <v>8</v>
      </c>
      <c r="O49">
        <v>1950</v>
      </c>
      <c r="P49">
        <v>133</v>
      </c>
    </row>
    <row r="50" spans="1:16" x14ac:dyDescent="0.25">
      <c r="A50" s="1" cm="1">
        <f t="array" ref="A50">INDEX($A$1:$A$100, INT((ROW()-2)/12)+1)</f>
        <v>1952</v>
      </c>
      <c r="B50" s="1" cm="1">
        <f t="array" ref="B50">INDEX($B$1:$M$100, INT((ROW()-2)/12)+1, MOD(ROW()-2,12)+1)</f>
        <v>171</v>
      </c>
      <c r="N50" t="s">
        <v>9</v>
      </c>
      <c r="O50">
        <v>1950</v>
      </c>
      <c r="P50">
        <v>114</v>
      </c>
    </row>
    <row r="51" spans="1:16" x14ac:dyDescent="0.25">
      <c r="A51" s="1" cm="1">
        <f t="array" ref="A51">INDEX($A$1:$A$100, INT((ROW()-2)/12)+1)</f>
        <v>1952</v>
      </c>
      <c r="B51" s="1" cm="1">
        <f t="array" ref="B51">INDEX($B$1:$M$100, INT((ROW()-2)/12)+1, MOD(ROW()-2,12)+1)</f>
        <v>180</v>
      </c>
      <c r="N51" t="s">
        <v>11</v>
      </c>
      <c r="O51">
        <v>1950</v>
      </c>
      <c r="P51">
        <v>140</v>
      </c>
    </row>
    <row r="52" spans="1:16" x14ac:dyDescent="0.25">
      <c r="A52" s="1" cm="1">
        <f t="array" ref="A52">INDEX($A$1:$A$100, INT((ROW()-2)/12)+1)</f>
        <v>1952</v>
      </c>
      <c r="B52" s="1" cm="1">
        <f t="array" ref="B52">INDEX($B$1:$M$100, INT((ROW()-2)/12)+1, MOD(ROW()-2,12)+1)</f>
        <v>193</v>
      </c>
      <c r="N52" t="s">
        <v>0</v>
      </c>
      <c r="O52">
        <v>1951</v>
      </c>
      <c r="P52">
        <v>145</v>
      </c>
    </row>
    <row r="53" spans="1:16" x14ac:dyDescent="0.25">
      <c r="A53" s="1" cm="1">
        <f t="array" ref="A53">INDEX($A$1:$A$100, INT((ROW()-2)/12)+1)</f>
        <v>1952</v>
      </c>
      <c r="B53" s="1" cm="1">
        <f t="array" ref="B53">INDEX($B$1:$M$100, INT((ROW()-2)/12)+1, MOD(ROW()-2,12)+1)</f>
        <v>181</v>
      </c>
      <c r="N53" t="s">
        <v>15</v>
      </c>
      <c r="O53">
        <v>1951</v>
      </c>
      <c r="P53">
        <v>150</v>
      </c>
    </row>
    <row r="54" spans="1:16" x14ac:dyDescent="0.25">
      <c r="A54" s="1" cm="1">
        <f t="array" ref="A54">INDEX($A$1:$A$100, INT((ROW()-2)/12)+1)</f>
        <v>1952</v>
      </c>
      <c r="B54" s="1" cm="1">
        <f t="array" ref="B54">INDEX($B$1:$M$100, INT((ROW()-2)/12)+1, MOD(ROW()-2,12)+1)</f>
        <v>183</v>
      </c>
      <c r="N54" t="s">
        <v>16</v>
      </c>
      <c r="O54">
        <v>1951</v>
      </c>
      <c r="P54">
        <v>178</v>
      </c>
    </row>
    <row r="55" spans="1:16" x14ac:dyDescent="0.25">
      <c r="A55" s="1" cm="1">
        <f t="array" ref="A55">INDEX($A$1:$A$100, INT((ROW()-2)/12)+1)</f>
        <v>1952</v>
      </c>
      <c r="B55" s="1" cm="1">
        <f t="array" ref="B55">INDEX($B$1:$M$100, INT((ROW()-2)/12)+1, MOD(ROW()-2,12)+1)</f>
        <v>218</v>
      </c>
      <c r="N55" t="s">
        <v>10</v>
      </c>
      <c r="O55">
        <v>1951</v>
      </c>
      <c r="P55">
        <v>163</v>
      </c>
    </row>
    <row r="56" spans="1:16" x14ac:dyDescent="0.25">
      <c r="A56" s="1" cm="1">
        <f t="array" ref="A56">INDEX($A$1:$A$100, INT((ROW()-2)/12)+1)</f>
        <v>1952</v>
      </c>
      <c r="B56" s="1" cm="1">
        <f t="array" ref="B56">INDEX($B$1:$M$100, INT((ROW()-2)/12)+1, MOD(ROW()-2,12)+1)</f>
        <v>230</v>
      </c>
      <c r="N56" t="s">
        <v>3</v>
      </c>
      <c r="O56">
        <v>1951</v>
      </c>
      <c r="P56">
        <v>172</v>
      </c>
    </row>
    <row r="57" spans="1:16" x14ac:dyDescent="0.25">
      <c r="A57" s="1" cm="1">
        <f t="array" ref="A57">INDEX($A$1:$A$100, INT((ROW()-2)/12)+1)</f>
        <v>1952</v>
      </c>
      <c r="B57" s="1" cm="1">
        <f t="array" ref="B57">INDEX($B$1:$M$100, INT((ROW()-2)/12)+1, MOD(ROW()-2,12)+1)</f>
        <v>242</v>
      </c>
      <c r="N57" t="s">
        <v>4</v>
      </c>
      <c r="O57">
        <v>1951</v>
      </c>
      <c r="P57">
        <v>178</v>
      </c>
    </row>
    <row r="58" spans="1:16" x14ac:dyDescent="0.25">
      <c r="A58" s="1" cm="1">
        <f t="array" ref="A58">INDEX($A$1:$A$100, INT((ROW()-2)/12)+1)</f>
        <v>1952</v>
      </c>
      <c r="B58" s="1" cm="1">
        <f t="array" ref="B58">INDEX($B$1:$M$100, INT((ROW()-2)/12)+1, MOD(ROW()-2,12)+1)</f>
        <v>209</v>
      </c>
      <c r="N58" t="s">
        <v>5</v>
      </c>
      <c r="O58">
        <v>1951</v>
      </c>
      <c r="P58">
        <v>199</v>
      </c>
    </row>
    <row r="59" spans="1:16" x14ac:dyDescent="0.25">
      <c r="A59" s="1" cm="1">
        <f t="array" ref="A59">INDEX($A$1:$A$100, INT((ROW()-2)/12)+1)</f>
        <v>1952</v>
      </c>
      <c r="B59" s="1" cm="1">
        <f t="array" ref="B59">INDEX($B$1:$M$100, INT((ROW()-2)/12)+1, MOD(ROW()-2,12)+1)</f>
        <v>191</v>
      </c>
      <c r="N59" t="s">
        <v>6</v>
      </c>
      <c r="O59">
        <v>1951</v>
      </c>
      <c r="P59">
        <v>199</v>
      </c>
    </row>
    <row r="60" spans="1:16" x14ac:dyDescent="0.25">
      <c r="A60" s="1" cm="1">
        <f t="array" ref="A60">INDEX($A$1:$A$100, INT((ROW()-2)/12)+1)</f>
        <v>1952</v>
      </c>
      <c r="B60" s="1" cm="1">
        <f t="array" ref="B60">INDEX($B$1:$M$100, INT((ROW()-2)/12)+1, MOD(ROW()-2,12)+1)</f>
        <v>172</v>
      </c>
      <c r="N60" t="s">
        <v>7</v>
      </c>
      <c r="O60">
        <v>1951</v>
      </c>
      <c r="P60">
        <v>184</v>
      </c>
    </row>
    <row r="61" spans="1:16" x14ac:dyDescent="0.25">
      <c r="A61" s="1" cm="1">
        <f t="array" ref="A61">INDEX($A$1:$A$100, INT((ROW()-2)/12)+1)</f>
        <v>1952</v>
      </c>
      <c r="B61" s="1" cm="1">
        <f t="array" ref="B61">INDEX($B$1:$M$100, INT((ROW()-2)/12)+1, MOD(ROW()-2,12)+1)</f>
        <v>194</v>
      </c>
      <c r="N61" t="s">
        <v>8</v>
      </c>
      <c r="O61">
        <v>1951</v>
      </c>
      <c r="P61">
        <v>162</v>
      </c>
    </row>
    <row r="62" spans="1:16" x14ac:dyDescent="0.25">
      <c r="A62" s="1" cm="1">
        <f t="array" ref="A62">INDEX($A$1:$A$100, INT((ROW()-2)/12)+1)</f>
        <v>1953</v>
      </c>
      <c r="B62" s="1" cm="1">
        <f t="array" ref="B62">INDEX($B$1:$M$100, INT((ROW()-2)/12)+1, MOD(ROW()-2,12)+1)</f>
        <v>196</v>
      </c>
      <c r="N62" t="s">
        <v>9</v>
      </c>
      <c r="O62">
        <v>1951</v>
      </c>
      <c r="P62">
        <v>146</v>
      </c>
    </row>
    <row r="63" spans="1:16" x14ac:dyDescent="0.25">
      <c r="A63" s="1" cm="1">
        <f t="array" ref="A63">INDEX($A$1:$A$100, INT((ROW()-2)/12)+1)</f>
        <v>1953</v>
      </c>
      <c r="B63" s="1" cm="1">
        <f t="array" ref="B63">INDEX($B$1:$M$100, INT((ROW()-2)/12)+1, MOD(ROW()-2,12)+1)</f>
        <v>196</v>
      </c>
      <c r="N63" t="s">
        <v>11</v>
      </c>
      <c r="O63">
        <v>1951</v>
      </c>
      <c r="P63">
        <v>166</v>
      </c>
    </row>
    <row r="64" spans="1:16" x14ac:dyDescent="0.25">
      <c r="A64" s="1" cm="1">
        <f t="array" ref="A64">INDEX($A$1:$A$100, INT((ROW()-2)/12)+1)</f>
        <v>1953</v>
      </c>
      <c r="B64" s="1" cm="1">
        <f t="array" ref="B64">INDEX($B$1:$M$100, INT((ROW()-2)/12)+1, MOD(ROW()-2,12)+1)</f>
        <v>236</v>
      </c>
      <c r="N64" t="s">
        <v>0</v>
      </c>
      <c r="O64">
        <v>1952</v>
      </c>
      <c r="P64">
        <v>171</v>
      </c>
    </row>
    <row r="65" spans="1:16" x14ac:dyDescent="0.25">
      <c r="A65" s="1" cm="1">
        <f t="array" ref="A65">INDEX($A$1:$A$100, INT((ROW()-2)/12)+1)</f>
        <v>1953</v>
      </c>
      <c r="B65" s="1" cm="1">
        <f t="array" ref="B65">INDEX($B$1:$M$100, INT((ROW()-2)/12)+1, MOD(ROW()-2,12)+1)</f>
        <v>235</v>
      </c>
      <c r="N65" t="s">
        <v>15</v>
      </c>
      <c r="O65">
        <v>1952</v>
      </c>
      <c r="P65">
        <v>180</v>
      </c>
    </row>
    <row r="66" spans="1:16" x14ac:dyDescent="0.25">
      <c r="A66" s="1" cm="1">
        <f t="array" ref="A66">INDEX($A$1:$A$100, INT((ROW()-2)/12)+1)</f>
        <v>1953</v>
      </c>
      <c r="B66" s="1" cm="1">
        <f t="array" ref="B66">INDEX($B$1:$M$100, INT((ROW()-2)/12)+1, MOD(ROW()-2,12)+1)</f>
        <v>229</v>
      </c>
      <c r="N66" t="s">
        <v>16</v>
      </c>
      <c r="O66">
        <v>1952</v>
      </c>
      <c r="P66">
        <v>193</v>
      </c>
    </row>
    <row r="67" spans="1:16" x14ac:dyDescent="0.25">
      <c r="A67" s="1" cm="1">
        <f t="array" ref="A67">INDEX($A$1:$A$100, INT((ROW()-2)/12)+1)</f>
        <v>1953</v>
      </c>
      <c r="B67" s="1" cm="1">
        <f t="array" ref="B67">INDEX($B$1:$M$100, INT((ROW()-2)/12)+1, MOD(ROW()-2,12)+1)</f>
        <v>243</v>
      </c>
      <c r="N67" t="s">
        <v>10</v>
      </c>
      <c r="O67">
        <v>1952</v>
      </c>
      <c r="P67">
        <v>181</v>
      </c>
    </row>
    <row r="68" spans="1:16" x14ac:dyDescent="0.25">
      <c r="A68" s="1" cm="1">
        <f t="array" ref="A68">INDEX($A$1:$A$100, INT((ROW()-2)/12)+1)</f>
        <v>1953</v>
      </c>
      <c r="B68" s="1" cm="1">
        <f t="array" ref="B68">INDEX($B$1:$M$100, INT((ROW()-2)/12)+1, MOD(ROW()-2,12)+1)</f>
        <v>264</v>
      </c>
      <c r="N68" t="s">
        <v>3</v>
      </c>
      <c r="O68">
        <v>1952</v>
      </c>
      <c r="P68">
        <v>183</v>
      </c>
    </row>
    <row r="69" spans="1:16" x14ac:dyDescent="0.25">
      <c r="A69" s="1" cm="1">
        <f t="array" ref="A69">INDEX($A$1:$A$100, INT((ROW()-2)/12)+1)</f>
        <v>1953</v>
      </c>
      <c r="B69" s="1" cm="1">
        <f t="array" ref="B69">INDEX($B$1:$M$100, INT((ROW()-2)/12)+1, MOD(ROW()-2,12)+1)</f>
        <v>272</v>
      </c>
      <c r="N69" t="s">
        <v>4</v>
      </c>
      <c r="O69">
        <v>1952</v>
      </c>
      <c r="P69">
        <v>218</v>
      </c>
    </row>
    <row r="70" spans="1:16" x14ac:dyDescent="0.25">
      <c r="A70" s="1" cm="1">
        <f t="array" ref="A70">INDEX($A$1:$A$100, INT((ROW()-2)/12)+1)</f>
        <v>1953</v>
      </c>
      <c r="B70" s="1" cm="1">
        <f t="array" ref="B70">INDEX($B$1:$M$100, INT((ROW()-2)/12)+1, MOD(ROW()-2,12)+1)</f>
        <v>237</v>
      </c>
      <c r="N70" t="s">
        <v>5</v>
      </c>
      <c r="O70">
        <v>1952</v>
      </c>
      <c r="P70">
        <v>230</v>
      </c>
    </row>
    <row r="71" spans="1:16" x14ac:dyDescent="0.25">
      <c r="A71" s="1" cm="1">
        <f t="array" ref="A71">INDEX($A$1:$A$100, INT((ROW()-2)/12)+1)</f>
        <v>1953</v>
      </c>
      <c r="B71" s="1" cm="1">
        <f t="array" ref="B71">INDEX($B$1:$M$100, INT((ROW()-2)/12)+1, MOD(ROW()-2,12)+1)</f>
        <v>211</v>
      </c>
      <c r="N71" t="s">
        <v>6</v>
      </c>
      <c r="O71">
        <v>1952</v>
      </c>
      <c r="P71">
        <v>242</v>
      </c>
    </row>
    <row r="72" spans="1:16" x14ac:dyDescent="0.25">
      <c r="A72" s="1" cm="1">
        <f t="array" ref="A72">INDEX($A$1:$A$100, INT((ROW()-2)/12)+1)</f>
        <v>1953</v>
      </c>
      <c r="B72" s="1" cm="1">
        <f t="array" ref="B72">INDEX($B$1:$M$100, INT((ROW()-2)/12)+1, MOD(ROW()-2,12)+1)</f>
        <v>180</v>
      </c>
      <c r="N72" t="s">
        <v>7</v>
      </c>
      <c r="O72">
        <v>1952</v>
      </c>
      <c r="P72">
        <v>209</v>
      </c>
    </row>
    <row r="73" spans="1:16" x14ac:dyDescent="0.25">
      <c r="A73" s="1" cm="1">
        <f t="array" ref="A73">INDEX($A$1:$A$100, INT((ROW()-2)/12)+1)</f>
        <v>1953</v>
      </c>
      <c r="B73" s="1" cm="1">
        <f t="array" ref="B73">INDEX($B$1:$M$100, INT((ROW()-2)/12)+1, MOD(ROW()-2,12)+1)</f>
        <v>201</v>
      </c>
      <c r="N73" t="s">
        <v>8</v>
      </c>
      <c r="O73">
        <v>1952</v>
      </c>
      <c r="P73">
        <v>191</v>
      </c>
    </row>
    <row r="74" spans="1:16" x14ac:dyDescent="0.25">
      <c r="A74" s="1" cm="1">
        <f t="array" ref="A74">INDEX($A$1:$A$100, INT((ROW()-2)/12)+1)</f>
        <v>1954</v>
      </c>
      <c r="B74" s="1" cm="1">
        <f t="array" ref="B74">INDEX($B$1:$M$100, INT((ROW()-2)/12)+1, MOD(ROW()-2,12)+1)</f>
        <v>204</v>
      </c>
      <c r="N74" t="s">
        <v>9</v>
      </c>
      <c r="O74">
        <v>1952</v>
      </c>
      <c r="P74">
        <v>172</v>
      </c>
    </row>
    <row r="75" spans="1:16" x14ac:dyDescent="0.25">
      <c r="A75" s="1" cm="1">
        <f t="array" ref="A75">INDEX($A$1:$A$100, INT((ROW()-2)/12)+1)</f>
        <v>1954</v>
      </c>
      <c r="B75" s="1" cm="1">
        <f t="array" ref="B75">INDEX($B$1:$M$100, INT((ROW()-2)/12)+1, MOD(ROW()-2,12)+1)</f>
        <v>188</v>
      </c>
      <c r="N75" t="s">
        <v>11</v>
      </c>
      <c r="O75">
        <v>1952</v>
      </c>
      <c r="P75">
        <v>194</v>
      </c>
    </row>
    <row r="76" spans="1:16" x14ac:dyDescent="0.25">
      <c r="A76" s="1" cm="1">
        <f t="array" ref="A76">INDEX($A$1:$A$100, INT((ROW()-2)/12)+1)</f>
        <v>1954</v>
      </c>
      <c r="B76" s="1" cm="1">
        <f t="array" ref="B76">INDEX($B$1:$M$100, INT((ROW()-2)/12)+1, MOD(ROW()-2,12)+1)</f>
        <v>235</v>
      </c>
      <c r="N76" t="s">
        <v>0</v>
      </c>
      <c r="O76">
        <v>1953</v>
      </c>
      <c r="P76">
        <v>196</v>
      </c>
    </row>
    <row r="77" spans="1:16" x14ac:dyDescent="0.25">
      <c r="A77" s="1" cm="1">
        <f t="array" ref="A77">INDEX($A$1:$A$100, INT((ROW()-2)/12)+1)</f>
        <v>1954</v>
      </c>
      <c r="B77" s="1" cm="1">
        <f t="array" ref="B77">INDEX($B$1:$M$100, INT((ROW()-2)/12)+1, MOD(ROW()-2,12)+1)</f>
        <v>227</v>
      </c>
      <c r="N77" t="s">
        <v>15</v>
      </c>
      <c r="O77">
        <v>1953</v>
      </c>
      <c r="P77">
        <v>196</v>
      </c>
    </row>
    <row r="78" spans="1:16" x14ac:dyDescent="0.25">
      <c r="A78" s="1" cm="1">
        <f t="array" ref="A78">INDEX($A$1:$A$100, INT((ROW()-2)/12)+1)</f>
        <v>1954</v>
      </c>
      <c r="B78" s="1" cm="1">
        <f t="array" ref="B78">INDEX($B$1:$M$100, INT((ROW()-2)/12)+1, MOD(ROW()-2,12)+1)</f>
        <v>234</v>
      </c>
      <c r="N78" t="s">
        <v>16</v>
      </c>
      <c r="O78">
        <v>1953</v>
      </c>
      <c r="P78">
        <v>236</v>
      </c>
    </row>
    <row r="79" spans="1:16" x14ac:dyDescent="0.25">
      <c r="A79" s="1" cm="1">
        <f t="array" ref="A79">INDEX($A$1:$A$100, INT((ROW()-2)/12)+1)</f>
        <v>1954</v>
      </c>
      <c r="B79" s="1" cm="1">
        <f t="array" ref="B79">INDEX($B$1:$M$100, INT((ROW()-2)/12)+1, MOD(ROW()-2,12)+1)</f>
        <v>264</v>
      </c>
      <c r="N79" t="s">
        <v>10</v>
      </c>
      <c r="O79">
        <v>1953</v>
      </c>
      <c r="P79">
        <v>235</v>
      </c>
    </row>
    <row r="80" spans="1:16" x14ac:dyDescent="0.25">
      <c r="A80" s="1" cm="1">
        <f t="array" ref="A80">INDEX($A$1:$A$100, INT((ROW()-2)/12)+1)</f>
        <v>1954</v>
      </c>
      <c r="B80" s="1" cm="1">
        <f t="array" ref="B80">INDEX($B$1:$M$100, INT((ROW()-2)/12)+1, MOD(ROW()-2,12)+1)</f>
        <v>302</v>
      </c>
      <c r="N80" t="s">
        <v>3</v>
      </c>
      <c r="O80">
        <v>1953</v>
      </c>
      <c r="P80">
        <v>229</v>
      </c>
    </row>
    <row r="81" spans="1:16" x14ac:dyDescent="0.25">
      <c r="A81" s="1" cm="1">
        <f t="array" ref="A81">INDEX($A$1:$A$100, INT((ROW()-2)/12)+1)</f>
        <v>1954</v>
      </c>
      <c r="B81" s="1" cm="1">
        <f t="array" ref="B81">INDEX($B$1:$M$100, INT((ROW()-2)/12)+1, MOD(ROW()-2,12)+1)</f>
        <v>293</v>
      </c>
      <c r="N81" t="s">
        <v>4</v>
      </c>
      <c r="O81">
        <v>1953</v>
      </c>
      <c r="P81">
        <v>243</v>
      </c>
    </row>
    <row r="82" spans="1:16" x14ac:dyDescent="0.25">
      <c r="A82" s="1" cm="1">
        <f t="array" ref="A82">INDEX($A$1:$A$100, INT((ROW()-2)/12)+1)</f>
        <v>1954</v>
      </c>
      <c r="B82" s="1" cm="1">
        <f t="array" ref="B82">INDEX($B$1:$M$100, INT((ROW()-2)/12)+1, MOD(ROW()-2,12)+1)</f>
        <v>259</v>
      </c>
      <c r="N82" t="s">
        <v>5</v>
      </c>
      <c r="O82">
        <v>1953</v>
      </c>
      <c r="P82">
        <v>264</v>
      </c>
    </row>
    <row r="83" spans="1:16" x14ac:dyDescent="0.25">
      <c r="A83" s="1" cm="1">
        <f t="array" ref="A83">INDEX($A$1:$A$100, INT((ROW()-2)/12)+1)</f>
        <v>1954</v>
      </c>
      <c r="B83" s="1" cm="1">
        <f t="array" ref="B83">INDEX($B$1:$M$100, INT((ROW()-2)/12)+1, MOD(ROW()-2,12)+1)</f>
        <v>229</v>
      </c>
      <c r="N83" t="s">
        <v>6</v>
      </c>
      <c r="O83">
        <v>1953</v>
      </c>
      <c r="P83">
        <v>272</v>
      </c>
    </row>
    <row r="84" spans="1:16" x14ac:dyDescent="0.25">
      <c r="A84" s="1" cm="1">
        <f t="array" ref="A84">INDEX($A$1:$A$100, INT((ROW()-2)/12)+1)</f>
        <v>1954</v>
      </c>
      <c r="B84" s="1" cm="1">
        <f t="array" ref="B84">INDEX($B$1:$M$100, INT((ROW()-2)/12)+1, MOD(ROW()-2,12)+1)</f>
        <v>203</v>
      </c>
      <c r="N84" t="s">
        <v>7</v>
      </c>
      <c r="O84">
        <v>1953</v>
      </c>
      <c r="P84">
        <v>237</v>
      </c>
    </row>
    <row r="85" spans="1:16" x14ac:dyDescent="0.25">
      <c r="A85" s="1" cm="1">
        <f t="array" ref="A85">INDEX($A$1:$A$100, INT((ROW()-2)/12)+1)</f>
        <v>1954</v>
      </c>
      <c r="B85" s="1" cm="1">
        <f t="array" ref="B85">INDEX($B$1:$M$100, INT((ROW()-2)/12)+1, MOD(ROW()-2,12)+1)</f>
        <v>229</v>
      </c>
      <c r="N85" t="s">
        <v>8</v>
      </c>
      <c r="O85">
        <v>1953</v>
      </c>
      <c r="P85">
        <v>211</v>
      </c>
    </row>
    <row r="86" spans="1:16" x14ac:dyDescent="0.25">
      <c r="A86" s="1" cm="1">
        <f t="array" ref="A86">INDEX($A$1:$A$100, INT((ROW()-2)/12)+1)</f>
        <v>1955</v>
      </c>
      <c r="B86" s="1" cm="1">
        <f t="array" ref="B86">INDEX($B$1:$M$100, INT((ROW()-2)/12)+1, MOD(ROW()-2,12)+1)</f>
        <v>242</v>
      </c>
      <c r="N86" t="s">
        <v>9</v>
      </c>
      <c r="O86">
        <v>1953</v>
      </c>
      <c r="P86">
        <v>180</v>
      </c>
    </row>
    <row r="87" spans="1:16" x14ac:dyDescent="0.25">
      <c r="A87" s="1" cm="1">
        <f t="array" ref="A87">INDEX($A$1:$A$100, INT((ROW()-2)/12)+1)</f>
        <v>1955</v>
      </c>
      <c r="B87" s="1" cm="1">
        <f t="array" ref="B87">INDEX($B$1:$M$100, INT((ROW()-2)/12)+1, MOD(ROW()-2,12)+1)</f>
        <v>233</v>
      </c>
      <c r="N87" t="s">
        <v>11</v>
      </c>
      <c r="O87">
        <v>1953</v>
      </c>
      <c r="P87">
        <v>201</v>
      </c>
    </row>
    <row r="88" spans="1:16" x14ac:dyDescent="0.25">
      <c r="A88" s="1" cm="1">
        <f t="array" ref="A88">INDEX($A$1:$A$100, INT((ROW()-2)/12)+1)</f>
        <v>1955</v>
      </c>
      <c r="B88" s="1" cm="1">
        <f t="array" ref="B88">INDEX($B$1:$M$100, INT((ROW()-2)/12)+1, MOD(ROW()-2,12)+1)</f>
        <v>267</v>
      </c>
      <c r="N88" t="s">
        <v>0</v>
      </c>
      <c r="O88">
        <v>1954</v>
      </c>
      <c r="P88">
        <v>204</v>
      </c>
    </row>
    <row r="89" spans="1:16" x14ac:dyDescent="0.25">
      <c r="A89" s="1" cm="1">
        <f t="array" ref="A89">INDEX($A$1:$A$100, INT((ROW()-2)/12)+1)</f>
        <v>1955</v>
      </c>
      <c r="B89" s="1" cm="1">
        <f t="array" ref="B89">INDEX($B$1:$M$100, INT((ROW()-2)/12)+1, MOD(ROW()-2,12)+1)</f>
        <v>269</v>
      </c>
      <c r="N89" t="s">
        <v>15</v>
      </c>
      <c r="O89">
        <v>1954</v>
      </c>
      <c r="P89">
        <v>188</v>
      </c>
    </row>
    <row r="90" spans="1:16" x14ac:dyDescent="0.25">
      <c r="A90" s="1" cm="1">
        <f t="array" ref="A90">INDEX($A$1:$A$100, INT((ROW()-2)/12)+1)</f>
        <v>1955</v>
      </c>
      <c r="B90" s="1" cm="1">
        <f t="array" ref="B90">INDEX($B$1:$M$100, INT((ROW()-2)/12)+1, MOD(ROW()-2,12)+1)</f>
        <v>270</v>
      </c>
      <c r="N90" t="s">
        <v>16</v>
      </c>
      <c r="O90">
        <v>1954</v>
      </c>
      <c r="P90">
        <v>235</v>
      </c>
    </row>
    <row r="91" spans="1:16" x14ac:dyDescent="0.25">
      <c r="A91" s="1" cm="1">
        <f t="array" ref="A91">INDEX($A$1:$A$100, INT((ROW()-2)/12)+1)</f>
        <v>1955</v>
      </c>
      <c r="B91" s="1" cm="1">
        <f t="array" ref="B91">INDEX($B$1:$M$100, INT((ROW()-2)/12)+1, MOD(ROW()-2,12)+1)</f>
        <v>315</v>
      </c>
      <c r="N91" t="s">
        <v>10</v>
      </c>
      <c r="O91">
        <v>1954</v>
      </c>
      <c r="P91">
        <v>227</v>
      </c>
    </row>
    <row r="92" spans="1:16" x14ac:dyDescent="0.25">
      <c r="A92" s="1" cm="1">
        <f t="array" ref="A92">INDEX($A$1:$A$100, INT((ROW()-2)/12)+1)</f>
        <v>1955</v>
      </c>
      <c r="B92" s="1" cm="1">
        <f t="array" ref="B92">INDEX($B$1:$M$100, INT((ROW()-2)/12)+1, MOD(ROW()-2,12)+1)</f>
        <v>364</v>
      </c>
      <c r="N92" t="s">
        <v>3</v>
      </c>
      <c r="O92">
        <v>1954</v>
      </c>
      <c r="P92">
        <v>234</v>
      </c>
    </row>
    <row r="93" spans="1:16" x14ac:dyDescent="0.25">
      <c r="A93" s="1" cm="1">
        <f t="array" ref="A93">INDEX($A$1:$A$100, INT((ROW()-2)/12)+1)</f>
        <v>1955</v>
      </c>
      <c r="B93" s="1" cm="1">
        <f t="array" ref="B93">INDEX($B$1:$M$100, INT((ROW()-2)/12)+1, MOD(ROW()-2,12)+1)</f>
        <v>347</v>
      </c>
      <c r="N93" t="s">
        <v>4</v>
      </c>
      <c r="O93">
        <v>1954</v>
      </c>
      <c r="P93">
        <v>264</v>
      </c>
    </row>
    <row r="94" spans="1:16" x14ac:dyDescent="0.25">
      <c r="A94" s="1" cm="1">
        <f t="array" ref="A94">INDEX($A$1:$A$100, INT((ROW()-2)/12)+1)</f>
        <v>1955</v>
      </c>
      <c r="B94" s="1" cm="1">
        <f t="array" ref="B94">INDEX($B$1:$M$100, INT((ROW()-2)/12)+1, MOD(ROW()-2,12)+1)</f>
        <v>312</v>
      </c>
      <c r="N94" t="s">
        <v>5</v>
      </c>
      <c r="O94">
        <v>1954</v>
      </c>
      <c r="P94">
        <v>302</v>
      </c>
    </row>
    <row r="95" spans="1:16" x14ac:dyDescent="0.25">
      <c r="A95" s="1" cm="1">
        <f t="array" ref="A95">INDEX($A$1:$A$100, INT((ROW()-2)/12)+1)</f>
        <v>1955</v>
      </c>
      <c r="B95" s="1" cm="1">
        <f t="array" ref="B95">INDEX($B$1:$M$100, INT((ROW()-2)/12)+1, MOD(ROW()-2,12)+1)</f>
        <v>274</v>
      </c>
      <c r="N95" t="s">
        <v>6</v>
      </c>
      <c r="O95">
        <v>1954</v>
      </c>
      <c r="P95">
        <v>293</v>
      </c>
    </row>
    <row r="96" spans="1:16" x14ac:dyDescent="0.25">
      <c r="A96" s="1" cm="1">
        <f t="array" ref="A96">INDEX($A$1:$A$100, INT((ROW()-2)/12)+1)</f>
        <v>1955</v>
      </c>
      <c r="B96" s="1" cm="1">
        <f t="array" ref="B96">INDEX($B$1:$M$100, INT((ROW()-2)/12)+1, MOD(ROW()-2,12)+1)</f>
        <v>237</v>
      </c>
      <c r="N96" t="s">
        <v>7</v>
      </c>
      <c r="O96">
        <v>1954</v>
      </c>
      <c r="P96">
        <v>259</v>
      </c>
    </row>
    <row r="97" spans="1:16" x14ac:dyDescent="0.25">
      <c r="A97" s="1" cm="1">
        <f t="array" ref="A97">INDEX($A$1:$A$100, INT((ROW()-2)/12)+1)</f>
        <v>1955</v>
      </c>
      <c r="B97" s="1" cm="1">
        <f t="array" ref="B97">INDEX($B$1:$M$100, INT((ROW()-2)/12)+1, MOD(ROW()-2,12)+1)</f>
        <v>278</v>
      </c>
      <c r="N97" t="s">
        <v>8</v>
      </c>
      <c r="O97">
        <v>1954</v>
      </c>
      <c r="P97">
        <v>229</v>
      </c>
    </row>
    <row r="98" spans="1:16" x14ac:dyDescent="0.25">
      <c r="A98" s="1" cm="1">
        <f t="array" ref="A98">INDEX($A$1:$A$100, INT((ROW()-2)/12)+1)</f>
        <v>1956</v>
      </c>
      <c r="B98" s="1" cm="1">
        <f t="array" ref="B98">INDEX($B$1:$M$100, INT((ROW()-2)/12)+1, MOD(ROW()-2,12)+1)</f>
        <v>284</v>
      </c>
      <c r="N98" t="s">
        <v>9</v>
      </c>
      <c r="O98">
        <v>1954</v>
      </c>
      <c r="P98">
        <v>203</v>
      </c>
    </row>
    <row r="99" spans="1:16" x14ac:dyDescent="0.25">
      <c r="A99" s="1" cm="1">
        <f t="array" ref="A99">INDEX($A$1:$A$100, INT((ROW()-2)/12)+1)</f>
        <v>1956</v>
      </c>
      <c r="B99" s="1" cm="1">
        <f t="array" ref="B99">INDEX($B$1:$M$100, INT((ROW()-2)/12)+1, MOD(ROW()-2,12)+1)</f>
        <v>277</v>
      </c>
      <c r="N99" t="s">
        <v>11</v>
      </c>
      <c r="O99">
        <v>1954</v>
      </c>
      <c r="P99">
        <v>229</v>
      </c>
    </row>
    <row r="100" spans="1:16" x14ac:dyDescent="0.25">
      <c r="A100" s="1" cm="1">
        <f t="array" ref="A100">INDEX($A$1:$A$100, INT((ROW()-2)/12)+1)</f>
        <v>1956</v>
      </c>
      <c r="B100" s="1" cm="1">
        <f t="array" ref="B100">INDEX($B$1:$M$100, INT((ROW()-2)/12)+1, MOD(ROW()-2,12)+1)</f>
        <v>317</v>
      </c>
      <c r="N100" t="s">
        <v>0</v>
      </c>
      <c r="O100">
        <v>1955</v>
      </c>
      <c r="P100">
        <v>242</v>
      </c>
    </row>
    <row r="101" spans="1:16" x14ac:dyDescent="0.25">
      <c r="A101" s="1" cm="1">
        <f t="array" ref="A101">INDEX($A$1:$A$100, INT((ROW()-2)/12)+1)</f>
        <v>1956</v>
      </c>
      <c r="B101" s="1" cm="1">
        <f t="array" ref="B101">INDEX($B$1:$M$100, INT((ROW()-2)/12)+1, MOD(ROW()-2,12)+1)</f>
        <v>313</v>
      </c>
      <c r="N101" t="s">
        <v>15</v>
      </c>
      <c r="O101">
        <v>1955</v>
      </c>
      <c r="P101">
        <v>233</v>
      </c>
    </row>
    <row r="102" spans="1:16" x14ac:dyDescent="0.25">
      <c r="A102" s="1" cm="1">
        <f t="array" ref="A102">INDEX($A$1:$A$100, INT((ROW()-2)/12)+1)</f>
        <v>1956</v>
      </c>
      <c r="B102" s="1" cm="1">
        <f t="array" ref="B102">INDEX($B$1:$M$100, INT((ROW()-2)/12)+1, MOD(ROW()-2,12)+1)</f>
        <v>318</v>
      </c>
      <c r="N102" t="s">
        <v>16</v>
      </c>
      <c r="O102">
        <v>1955</v>
      </c>
      <c r="P102">
        <v>267</v>
      </c>
    </row>
    <row r="103" spans="1:16" x14ac:dyDescent="0.25">
      <c r="A103" s="1" cm="1">
        <f t="array" ref="A103">INDEX($A$1:$A$100, INT((ROW()-2)/12)+1)</f>
        <v>1956</v>
      </c>
      <c r="B103" s="1" cm="1">
        <f t="array" ref="B103">INDEX($B$1:$M$100, INT((ROW()-2)/12)+1, MOD(ROW()-2,12)+1)</f>
        <v>374</v>
      </c>
      <c r="N103" t="s">
        <v>10</v>
      </c>
      <c r="O103">
        <v>1955</v>
      </c>
      <c r="P103">
        <v>269</v>
      </c>
    </row>
    <row r="104" spans="1:16" x14ac:dyDescent="0.25">
      <c r="A104" s="1" cm="1">
        <f t="array" ref="A104">INDEX($A$1:$A$100, INT((ROW()-2)/12)+1)</f>
        <v>1956</v>
      </c>
      <c r="B104" s="1" cm="1">
        <f t="array" ref="B104">INDEX($B$1:$M$100, INT((ROW()-2)/12)+1, MOD(ROW()-2,12)+1)</f>
        <v>413</v>
      </c>
      <c r="N104" t="s">
        <v>3</v>
      </c>
      <c r="O104">
        <v>1955</v>
      </c>
      <c r="P104">
        <v>270</v>
      </c>
    </row>
    <row r="105" spans="1:16" x14ac:dyDescent="0.25">
      <c r="A105" s="1" cm="1">
        <f t="array" ref="A105">INDEX($A$1:$A$100, INT((ROW()-2)/12)+1)</f>
        <v>1956</v>
      </c>
      <c r="B105" s="1" cm="1">
        <f t="array" ref="B105">INDEX($B$1:$M$100, INT((ROW()-2)/12)+1, MOD(ROW()-2,12)+1)</f>
        <v>405</v>
      </c>
      <c r="N105" t="s">
        <v>4</v>
      </c>
      <c r="O105">
        <v>1955</v>
      </c>
      <c r="P105">
        <v>315</v>
      </c>
    </row>
    <row r="106" spans="1:16" x14ac:dyDescent="0.25">
      <c r="A106" s="1" cm="1">
        <f t="array" ref="A106">INDEX($A$1:$A$100, INT((ROW()-2)/12)+1)</f>
        <v>1956</v>
      </c>
      <c r="B106" s="1" cm="1">
        <f t="array" ref="B106">INDEX($B$1:$M$100, INT((ROW()-2)/12)+1, MOD(ROW()-2,12)+1)</f>
        <v>355</v>
      </c>
      <c r="N106" t="s">
        <v>5</v>
      </c>
      <c r="O106">
        <v>1955</v>
      </c>
      <c r="P106">
        <v>364</v>
      </c>
    </row>
    <row r="107" spans="1:16" x14ac:dyDescent="0.25">
      <c r="A107" s="1" cm="1">
        <f t="array" ref="A107">INDEX($A$1:$A$100, INT((ROW()-2)/12)+1)</f>
        <v>1956</v>
      </c>
      <c r="B107" s="1" cm="1">
        <f t="array" ref="B107">INDEX($B$1:$M$100, INT((ROW()-2)/12)+1, MOD(ROW()-2,12)+1)</f>
        <v>306</v>
      </c>
      <c r="N107" t="s">
        <v>6</v>
      </c>
      <c r="O107">
        <v>1955</v>
      </c>
      <c r="P107">
        <v>347</v>
      </c>
    </row>
    <row r="108" spans="1:16" x14ac:dyDescent="0.25">
      <c r="A108" s="1" cm="1">
        <f t="array" ref="A108">INDEX($A$1:$A$100, INT((ROW()-2)/12)+1)</f>
        <v>1956</v>
      </c>
      <c r="B108" s="1" cm="1">
        <f t="array" ref="B108">INDEX($B$1:$M$100, INT((ROW()-2)/12)+1, MOD(ROW()-2,12)+1)</f>
        <v>271</v>
      </c>
      <c r="N108" t="s">
        <v>7</v>
      </c>
      <c r="O108">
        <v>1955</v>
      </c>
      <c r="P108">
        <v>312</v>
      </c>
    </row>
    <row r="109" spans="1:16" x14ac:dyDescent="0.25">
      <c r="A109" s="1" cm="1">
        <f t="array" ref="A109">INDEX($A$1:$A$100, INT((ROW()-2)/12)+1)</f>
        <v>1956</v>
      </c>
      <c r="B109" s="1" cm="1">
        <f t="array" ref="B109">INDEX($B$1:$M$100, INT((ROW()-2)/12)+1, MOD(ROW()-2,12)+1)</f>
        <v>306</v>
      </c>
      <c r="N109" t="s">
        <v>8</v>
      </c>
      <c r="O109">
        <v>1955</v>
      </c>
      <c r="P109">
        <v>274</v>
      </c>
    </row>
    <row r="110" spans="1:16" x14ac:dyDescent="0.25">
      <c r="A110" s="1" cm="1">
        <f t="array" ref="A110">INDEX($A$1:$A$100, INT((ROW()-2)/12)+1)</f>
        <v>1957</v>
      </c>
      <c r="B110" s="1" cm="1">
        <f t="array" ref="B110">INDEX($B$1:$M$100, INT((ROW()-2)/12)+1, MOD(ROW()-2,12)+1)</f>
        <v>315</v>
      </c>
      <c r="N110" t="s">
        <v>9</v>
      </c>
      <c r="O110">
        <v>1955</v>
      </c>
      <c r="P110">
        <v>237</v>
      </c>
    </row>
    <row r="111" spans="1:16" x14ac:dyDescent="0.25">
      <c r="A111" s="1" cm="1">
        <f t="array" ref="A111">INDEX($A$1:$A$100, INT((ROW()-2)/12)+1)</f>
        <v>1957</v>
      </c>
      <c r="B111" s="1" cm="1">
        <f t="array" ref="B111">INDEX($B$1:$M$100, INT((ROW()-2)/12)+1, MOD(ROW()-2,12)+1)</f>
        <v>301</v>
      </c>
      <c r="N111" t="s">
        <v>11</v>
      </c>
      <c r="O111">
        <v>1955</v>
      </c>
      <c r="P111">
        <v>278</v>
      </c>
    </row>
    <row r="112" spans="1:16" x14ac:dyDescent="0.25">
      <c r="A112" s="1" cm="1">
        <f t="array" ref="A112">INDEX($A$1:$A$100, INT((ROW()-2)/12)+1)</f>
        <v>1957</v>
      </c>
      <c r="B112" s="1" cm="1">
        <f t="array" ref="B112">INDEX($B$1:$M$100, INT((ROW()-2)/12)+1, MOD(ROW()-2,12)+1)</f>
        <v>356</v>
      </c>
      <c r="N112" t="s">
        <v>0</v>
      </c>
      <c r="O112">
        <v>1956</v>
      </c>
      <c r="P112">
        <v>284</v>
      </c>
    </row>
    <row r="113" spans="1:16" x14ac:dyDescent="0.25">
      <c r="A113" s="1" cm="1">
        <f t="array" ref="A113">INDEX($A$1:$A$100, INT((ROW()-2)/12)+1)</f>
        <v>1957</v>
      </c>
      <c r="B113" s="1" cm="1">
        <f t="array" ref="B113">INDEX($B$1:$M$100, INT((ROW()-2)/12)+1, MOD(ROW()-2,12)+1)</f>
        <v>348</v>
      </c>
      <c r="N113" t="s">
        <v>15</v>
      </c>
      <c r="O113">
        <v>1956</v>
      </c>
      <c r="P113">
        <v>277</v>
      </c>
    </row>
    <row r="114" spans="1:16" x14ac:dyDescent="0.25">
      <c r="A114" s="1" cm="1">
        <f t="array" ref="A114">INDEX($A$1:$A$100, INT((ROW()-2)/12)+1)</f>
        <v>1957</v>
      </c>
      <c r="B114" s="1" cm="1">
        <f t="array" ref="B114">INDEX($B$1:$M$100, INT((ROW()-2)/12)+1, MOD(ROW()-2,12)+1)</f>
        <v>355</v>
      </c>
      <c r="N114" t="s">
        <v>16</v>
      </c>
      <c r="O114">
        <v>1956</v>
      </c>
      <c r="P114">
        <v>317</v>
      </c>
    </row>
    <row r="115" spans="1:16" x14ac:dyDescent="0.25">
      <c r="A115" s="1" cm="1">
        <f t="array" ref="A115">INDEX($A$1:$A$100, INT((ROW()-2)/12)+1)</f>
        <v>1957</v>
      </c>
      <c r="B115" s="1" cm="1">
        <f t="array" ref="B115">INDEX($B$1:$M$100, INT((ROW()-2)/12)+1, MOD(ROW()-2,12)+1)</f>
        <v>422</v>
      </c>
      <c r="N115" t="s">
        <v>10</v>
      </c>
      <c r="O115">
        <v>1956</v>
      </c>
      <c r="P115">
        <v>313</v>
      </c>
    </row>
    <row r="116" spans="1:16" x14ac:dyDescent="0.25">
      <c r="A116" s="1" cm="1">
        <f t="array" ref="A116">INDEX($A$1:$A$100, INT((ROW()-2)/12)+1)</f>
        <v>1957</v>
      </c>
      <c r="B116" s="1" cm="1">
        <f t="array" ref="B116">INDEX($B$1:$M$100, INT((ROW()-2)/12)+1, MOD(ROW()-2,12)+1)</f>
        <v>465</v>
      </c>
      <c r="N116" t="s">
        <v>3</v>
      </c>
      <c r="O116">
        <v>1956</v>
      </c>
      <c r="P116">
        <v>318</v>
      </c>
    </row>
    <row r="117" spans="1:16" x14ac:dyDescent="0.25">
      <c r="A117" s="1" cm="1">
        <f t="array" ref="A117">INDEX($A$1:$A$100, INT((ROW()-2)/12)+1)</f>
        <v>1957</v>
      </c>
      <c r="B117" s="1" cm="1">
        <f t="array" ref="B117">INDEX($B$1:$M$100, INT((ROW()-2)/12)+1, MOD(ROW()-2,12)+1)</f>
        <v>467</v>
      </c>
      <c r="N117" t="s">
        <v>4</v>
      </c>
      <c r="O117">
        <v>1956</v>
      </c>
      <c r="P117">
        <v>374</v>
      </c>
    </row>
    <row r="118" spans="1:16" x14ac:dyDescent="0.25">
      <c r="A118" s="1" cm="1">
        <f t="array" ref="A118">INDEX($A$1:$A$100, INT((ROW()-2)/12)+1)</f>
        <v>1957</v>
      </c>
      <c r="B118" s="1" cm="1">
        <f t="array" ref="B118">INDEX($B$1:$M$100, INT((ROW()-2)/12)+1, MOD(ROW()-2,12)+1)</f>
        <v>404</v>
      </c>
      <c r="N118" t="s">
        <v>5</v>
      </c>
      <c r="O118">
        <v>1956</v>
      </c>
      <c r="P118">
        <v>413</v>
      </c>
    </row>
    <row r="119" spans="1:16" x14ac:dyDescent="0.25">
      <c r="A119" s="1" cm="1">
        <f t="array" ref="A119">INDEX($A$1:$A$100, INT((ROW()-2)/12)+1)</f>
        <v>1957</v>
      </c>
      <c r="B119" s="1" cm="1">
        <f t="array" ref="B119">INDEX($B$1:$M$100, INT((ROW()-2)/12)+1, MOD(ROW()-2,12)+1)</f>
        <v>347</v>
      </c>
      <c r="N119" t="s">
        <v>6</v>
      </c>
      <c r="O119">
        <v>1956</v>
      </c>
      <c r="P119">
        <v>405</v>
      </c>
    </row>
    <row r="120" spans="1:16" x14ac:dyDescent="0.25">
      <c r="A120" s="1" cm="1">
        <f t="array" ref="A120">INDEX($A$1:$A$100, INT((ROW()-2)/12)+1)</f>
        <v>1957</v>
      </c>
      <c r="B120" s="1" cm="1">
        <f t="array" ref="B120">INDEX($B$1:$M$100, INT((ROW()-2)/12)+1, MOD(ROW()-2,12)+1)</f>
        <v>305</v>
      </c>
      <c r="N120" t="s">
        <v>7</v>
      </c>
      <c r="O120">
        <v>1956</v>
      </c>
      <c r="P120">
        <v>355</v>
      </c>
    </row>
    <row r="121" spans="1:16" x14ac:dyDescent="0.25">
      <c r="A121" s="1" cm="1">
        <f t="array" ref="A121">INDEX($A$1:$A$100, INT((ROW()-2)/12)+1)</f>
        <v>1957</v>
      </c>
      <c r="B121" s="1" cm="1">
        <f t="array" ref="B121">INDEX($B$1:$M$100, INT((ROW()-2)/12)+1, MOD(ROW()-2,12)+1)</f>
        <v>336</v>
      </c>
      <c r="N121" t="s">
        <v>8</v>
      </c>
      <c r="O121">
        <v>1956</v>
      </c>
      <c r="P121">
        <v>306</v>
      </c>
    </row>
    <row r="122" spans="1:16" x14ac:dyDescent="0.25">
      <c r="A122" s="1" cm="1">
        <f t="array" ref="A122">INDEX($A$1:$A$100, INT((ROW()-2)/12)+1)</f>
        <v>1958</v>
      </c>
      <c r="B122" s="1" cm="1">
        <f t="array" ref="B122">INDEX($B$1:$M$100, INT((ROW()-2)/12)+1, MOD(ROW()-2,12)+1)</f>
        <v>340</v>
      </c>
      <c r="N122" t="s">
        <v>9</v>
      </c>
      <c r="O122">
        <v>1956</v>
      </c>
      <c r="P122">
        <v>271</v>
      </c>
    </row>
    <row r="123" spans="1:16" x14ac:dyDescent="0.25">
      <c r="A123" s="1" cm="1">
        <f t="array" ref="A123">INDEX($A$1:$A$100, INT((ROW()-2)/12)+1)</f>
        <v>1958</v>
      </c>
      <c r="B123" s="1" cm="1">
        <f t="array" ref="B123">INDEX($B$1:$M$100, INT((ROW()-2)/12)+1, MOD(ROW()-2,12)+1)</f>
        <v>318</v>
      </c>
      <c r="N123" t="s">
        <v>11</v>
      </c>
      <c r="O123">
        <v>1956</v>
      </c>
      <c r="P123">
        <v>306</v>
      </c>
    </row>
    <row r="124" spans="1:16" x14ac:dyDescent="0.25">
      <c r="A124" s="1" cm="1">
        <f t="array" ref="A124">INDEX($A$1:$A$100, INT((ROW()-2)/12)+1)</f>
        <v>1958</v>
      </c>
      <c r="B124" s="1" cm="1">
        <f t="array" ref="B124">INDEX($B$1:$M$100, INT((ROW()-2)/12)+1, MOD(ROW()-2,12)+1)</f>
        <v>362</v>
      </c>
      <c r="N124" t="s">
        <v>0</v>
      </c>
      <c r="O124">
        <v>1957</v>
      </c>
      <c r="P124">
        <v>315</v>
      </c>
    </row>
    <row r="125" spans="1:16" x14ac:dyDescent="0.25">
      <c r="A125" s="1" cm="1">
        <f t="array" ref="A125">INDEX($A$1:$A$100, INT((ROW()-2)/12)+1)</f>
        <v>1958</v>
      </c>
      <c r="B125" s="1" cm="1">
        <f t="array" ref="B125">INDEX($B$1:$M$100, INT((ROW()-2)/12)+1, MOD(ROW()-2,12)+1)</f>
        <v>348</v>
      </c>
      <c r="N125" t="s">
        <v>15</v>
      </c>
      <c r="O125">
        <v>1957</v>
      </c>
      <c r="P125">
        <v>301</v>
      </c>
    </row>
    <row r="126" spans="1:16" x14ac:dyDescent="0.25">
      <c r="A126" s="1" cm="1">
        <f t="array" ref="A126">INDEX($A$1:$A$100, INT((ROW()-2)/12)+1)</f>
        <v>1958</v>
      </c>
      <c r="B126" s="1" cm="1">
        <f t="array" ref="B126">INDEX($B$1:$M$100, INT((ROW()-2)/12)+1, MOD(ROW()-2,12)+1)</f>
        <v>363</v>
      </c>
      <c r="N126" t="s">
        <v>16</v>
      </c>
      <c r="O126">
        <v>1957</v>
      </c>
      <c r="P126">
        <v>356</v>
      </c>
    </row>
    <row r="127" spans="1:16" x14ac:dyDescent="0.25">
      <c r="A127" s="1" cm="1">
        <f t="array" ref="A127">INDEX($A$1:$A$100, INT((ROW()-2)/12)+1)</f>
        <v>1958</v>
      </c>
      <c r="B127" s="1" cm="1">
        <f t="array" ref="B127">INDEX($B$1:$M$100, INT((ROW()-2)/12)+1, MOD(ROW()-2,12)+1)</f>
        <v>435</v>
      </c>
      <c r="N127" t="s">
        <v>10</v>
      </c>
      <c r="O127">
        <v>1957</v>
      </c>
      <c r="P127">
        <v>348</v>
      </c>
    </row>
    <row r="128" spans="1:16" x14ac:dyDescent="0.25">
      <c r="A128" s="1" cm="1">
        <f t="array" ref="A128">INDEX($A$1:$A$100, INT((ROW()-2)/12)+1)</f>
        <v>1958</v>
      </c>
      <c r="B128" s="1" cm="1">
        <f t="array" ref="B128">INDEX($B$1:$M$100, INT((ROW()-2)/12)+1, MOD(ROW()-2,12)+1)</f>
        <v>491</v>
      </c>
      <c r="N128" t="s">
        <v>3</v>
      </c>
      <c r="O128">
        <v>1957</v>
      </c>
      <c r="P128">
        <v>355</v>
      </c>
    </row>
    <row r="129" spans="1:16" x14ac:dyDescent="0.25">
      <c r="A129" s="1" cm="1">
        <f t="array" ref="A129">INDEX($A$1:$A$100, INT((ROW()-2)/12)+1)</f>
        <v>1958</v>
      </c>
      <c r="B129" s="1" cm="1">
        <f t="array" ref="B129">INDEX($B$1:$M$100, INT((ROW()-2)/12)+1, MOD(ROW()-2,12)+1)</f>
        <v>505</v>
      </c>
      <c r="N129" t="s">
        <v>4</v>
      </c>
      <c r="O129">
        <v>1957</v>
      </c>
      <c r="P129">
        <v>422</v>
      </c>
    </row>
    <row r="130" spans="1:16" x14ac:dyDescent="0.25">
      <c r="A130" s="1" cm="1">
        <f t="array" ref="A130">INDEX($A$1:$A$100, INT((ROW()-2)/12)+1)</f>
        <v>1958</v>
      </c>
      <c r="B130" s="1" cm="1">
        <f t="array" ref="B130">INDEX($B$1:$M$100, INT((ROW()-2)/12)+1, MOD(ROW()-2,12)+1)</f>
        <v>404</v>
      </c>
      <c r="N130" t="s">
        <v>5</v>
      </c>
      <c r="O130">
        <v>1957</v>
      </c>
      <c r="P130">
        <v>465</v>
      </c>
    </row>
    <row r="131" spans="1:16" x14ac:dyDescent="0.25">
      <c r="A131" s="1" cm="1">
        <f t="array" ref="A131">INDEX($A$1:$A$100, INT((ROW()-2)/12)+1)</f>
        <v>1958</v>
      </c>
      <c r="B131" s="1" cm="1">
        <f t="array" ref="B131">INDEX($B$1:$M$100, INT((ROW()-2)/12)+1, MOD(ROW()-2,12)+1)</f>
        <v>359</v>
      </c>
      <c r="N131" t="s">
        <v>6</v>
      </c>
      <c r="O131">
        <v>1957</v>
      </c>
      <c r="P131">
        <v>467</v>
      </c>
    </row>
    <row r="132" spans="1:16" x14ac:dyDescent="0.25">
      <c r="A132" s="1" cm="1">
        <f t="array" ref="A132">INDEX($A$1:$A$100, INT((ROW()-2)/12)+1)</f>
        <v>1958</v>
      </c>
      <c r="B132" s="1" cm="1">
        <f t="array" ref="B132">INDEX($B$1:$M$100, INT((ROW()-2)/12)+1, MOD(ROW()-2,12)+1)</f>
        <v>310</v>
      </c>
      <c r="N132" t="s">
        <v>7</v>
      </c>
      <c r="O132">
        <v>1957</v>
      </c>
      <c r="P132">
        <v>404</v>
      </c>
    </row>
    <row r="133" spans="1:16" x14ac:dyDescent="0.25">
      <c r="A133" s="1" cm="1">
        <f t="array" ref="A133">INDEX($A$1:$A$100, INT((ROW()-2)/12)+1)</f>
        <v>1958</v>
      </c>
      <c r="B133" s="1" cm="1">
        <f t="array" ref="B133">INDEX($B$1:$M$100, INT((ROW()-2)/12)+1, MOD(ROW()-2,12)+1)</f>
        <v>337</v>
      </c>
      <c r="N133" t="s">
        <v>8</v>
      </c>
      <c r="O133">
        <v>1957</v>
      </c>
      <c r="P133">
        <v>347</v>
      </c>
    </row>
    <row r="134" spans="1:16" x14ac:dyDescent="0.25">
      <c r="A134" s="1" cm="1">
        <f t="array" ref="A134">INDEX($A$1:$A$100, INT((ROW()-2)/12)+1)</f>
        <v>1959</v>
      </c>
      <c r="B134" s="1" cm="1">
        <f t="array" ref="B134">INDEX($B$1:$M$100, INT((ROW()-2)/12)+1, MOD(ROW()-2,12)+1)</f>
        <v>360</v>
      </c>
      <c r="N134" t="s">
        <v>9</v>
      </c>
      <c r="O134">
        <v>1957</v>
      </c>
      <c r="P134">
        <v>305</v>
      </c>
    </row>
    <row r="135" spans="1:16" x14ac:dyDescent="0.25">
      <c r="A135" s="1" cm="1">
        <f t="array" ref="A135">INDEX($A$1:$A$100, INT((ROW()-2)/12)+1)</f>
        <v>1959</v>
      </c>
      <c r="B135" s="1" cm="1">
        <f t="array" ref="B135">INDEX($B$1:$M$100, INT((ROW()-2)/12)+1, MOD(ROW()-2,12)+1)</f>
        <v>342</v>
      </c>
      <c r="N135" t="s">
        <v>11</v>
      </c>
      <c r="O135">
        <v>1957</v>
      </c>
      <c r="P135">
        <v>336</v>
      </c>
    </row>
    <row r="136" spans="1:16" x14ac:dyDescent="0.25">
      <c r="A136" s="1" cm="1">
        <f t="array" ref="A136">INDEX($A$1:$A$100, INT((ROW()-2)/12)+1)</f>
        <v>1959</v>
      </c>
      <c r="B136" s="1" cm="1">
        <f t="array" ref="B136">INDEX($B$1:$M$100, INT((ROW()-2)/12)+1, MOD(ROW()-2,12)+1)</f>
        <v>406</v>
      </c>
      <c r="N136" t="s">
        <v>0</v>
      </c>
      <c r="O136">
        <v>1958</v>
      </c>
      <c r="P136">
        <v>340</v>
      </c>
    </row>
    <row r="137" spans="1:16" x14ac:dyDescent="0.25">
      <c r="A137" s="1" cm="1">
        <f t="array" ref="A137">INDEX($A$1:$A$100, INT((ROW()-2)/12)+1)</f>
        <v>1959</v>
      </c>
      <c r="B137" s="1" cm="1">
        <f t="array" ref="B137">INDEX($B$1:$M$100, INT((ROW()-2)/12)+1, MOD(ROW()-2,12)+1)</f>
        <v>396</v>
      </c>
      <c r="N137" t="s">
        <v>15</v>
      </c>
      <c r="O137">
        <v>1958</v>
      </c>
      <c r="P137">
        <v>318</v>
      </c>
    </row>
    <row r="138" spans="1:16" x14ac:dyDescent="0.25">
      <c r="A138" s="1" cm="1">
        <f t="array" ref="A138">INDEX($A$1:$A$100, INT((ROW()-2)/12)+1)</f>
        <v>1959</v>
      </c>
      <c r="B138" s="1" cm="1">
        <f t="array" ref="B138">INDEX($B$1:$M$100, INT((ROW()-2)/12)+1, MOD(ROW()-2,12)+1)</f>
        <v>420</v>
      </c>
      <c r="N138" t="s">
        <v>16</v>
      </c>
      <c r="O138">
        <v>1958</v>
      </c>
      <c r="P138">
        <v>362</v>
      </c>
    </row>
    <row r="139" spans="1:16" x14ac:dyDescent="0.25">
      <c r="A139" s="1" cm="1">
        <f t="array" ref="A139">INDEX($A$1:$A$100, INT((ROW()-2)/12)+1)</f>
        <v>1959</v>
      </c>
      <c r="B139" s="1" cm="1">
        <f t="array" ref="B139">INDEX($B$1:$M$100, INT((ROW()-2)/12)+1, MOD(ROW()-2,12)+1)</f>
        <v>472</v>
      </c>
      <c r="N139" t="s">
        <v>10</v>
      </c>
      <c r="O139">
        <v>1958</v>
      </c>
      <c r="P139">
        <v>348</v>
      </c>
    </row>
    <row r="140" spans="1:16" x14ac:dyDescent="0.25">
      <c r="A140" s="1" cm="1">
        <f t="array" ref="A140">INDEX($A$1:$A$100, INT((ROW()-2)/12)+1)</f>
        <v>1959</v>
      </c>
      <c r="B140" s="1" cm="1">
        <f t="array" ref="B140">INDEX($B$1:$M$100, INT((ROW()-2)/12)+1, MOD(ROW()-2,12)+1)</f>
        <v>548</v>
      </c>
      <c r="N140" t="s">
        <v>3</v>
      </c>
      <c r="O140">
        <v>1958</v>
      </c>
      <c r="P140">
        <v>363</v>
      </c>
    </row>
    <row r="141" spans="1:16" x14ac:dyDescent="0.25">
      <c r="A141" s="1" cm="1">
        <f t="array" ref="A141">INDEX($A$1:$A$100, INT((ROW()-2)/12)+1)</f>
        <v>1959</v>
      </c>
      <c r="B141" s="1" cm="1">
        <f t="array" ref="B141">INDEX($B$1:$M$100, INT((ROW()-2)/12)+1, MOD(ROW()-2,12)+1)</f>
        <v>559</v>
      </c>
      <c r="N141" t="s">
        <v>4</v>
      </c>
      <c r="O141">
        <v>1958</v>
      </c>
      <c r="P141">
        <v>435</v>
      </c>
    </row>
    <row r="142" spans="1:16" x14ac:dyDescent="0.25">
      <c r="A142" s="1" cm="1">
        <f t="array" ref="A142">INDEX($A$1:$A$100, INT((ROW()-2)/12)+1)</f>
        <v>1959</v>
      </c>
      <c r="B142" s="1" cm="1">
        <f t="array" ref="B142">INDEX($B$1:$M$100, INT((ROW()-2)/12)+1, MOD(ROW()-2,12)+1)</f>
        <v>463</v>
      </c>
      <c r="N142" t="s">
        <v>5</v>
      </c>
      <c r="O142">
        <v>1958</v>
      </c>
      <c r="P142">
        <v>491</v>
      </c>
    </row>
    <row r="143" spans="1:16" x14ac:dyDescent="0.25">
      <c r="A143" s="1" cm="1">
        <f t="array" ref="A143">INDEX($A$1:$A$100, INT((ROW()-2)/12)+1)</f>
        <v>1959</v>
      </c>
      <c r="B143" s="1" cm="1">
        <f t="array" ref="B143">INDEX($B$1:$M$100, INT((ROW()-2)/12)+1, MOD(ROW()-2,12)+1)</f>
        <v>407</v>
      </c>
      <c r="N143" t="s">
        <v>6</v>
      </c>
      <c r="O143">
        <v>1958</v>
      </c>
      <c r="P143">
        <v>505</v>
      </c>
    </row>
    <row r="144" spans="1:16" x14ac:dyDescent="0.25">
      <c r="A144" s="1" cm="1">
        <f t="array" ref="A144">INDEX($A$1:$A$100, INT((ROW()-2)/12)+1)</f>
        <v>1959</v>
      </c>
      <c r="B144" s="1" cm="1">
        <f t="array" ref="B144">INDEX($B$1:$M$100, INT((ROW()-2)/12)+1, MOD(ROW()-2,12)+1)</f>
        <v>362</v>
      </c>
      <c r="N144" t="s">
        <v>7</v>
      </c>
      <c r="O144">
        <v>1958</v>
      </c>
      <c r="P144">
        <v>404</v>
      </c>
    </row>
    <row r="145" spans="1:16" x14ac:dyDescent="0.25">
      <c r="A145" s="1" cm="1">
        <f t="array" ref="A145">INDEX($A$1:$A$100, INT((ROW()-2)/12)+1)</f>
        <v>1959</v>
      </c>
      <c r="B145" s="1" cm="1">
        <f t="array" ref="B145">INDEX($B$1:$M$100, INT((ROW()-2)/12)+1, MOD(ROW()-2,12)+1)</f>
        <v>405</v>
      </c>
      <c r="N145" t="s">
        <v>8</v>
      </c>
      <c r="O145">
        <v>1958</v>
      </c>
      <c r="P145">
        <v>359</v>
      </c>
    </row>
    <row r="146" spans="1:16" x14ac:dyDescent="0.25">
      <c r="A146" s="1" cm="1">
        <f t="array" ref="A146">INDEX($A$1:$A$100, INT((ROW()-2)/12)+1)</f>
        <v>1960</v>
      </c>
      <c r="B146" s="1" cm="1">
        <f t="array" ref="B146">INDEX($B$1:$M$100, INT((ROW()-2)/12)+1, MOD(ROW()-2,12)+1)</f>
        <v>417</v>
      </c>
      <c r="N146" t="s">
        <v>9</v>
      </c>
      <c r="O146">
        <v>1958</v>
      </c>
      <c r="P146">
        <v>310</v>
      </c>
    </row>
    <row r="147" spans="1:16" x14ac:dyDescent="0.25">
      <c r="A147" s="1" cm="1">
        <f t="array" ref="A147">INDEX($A$1:$A$100, INT((ROW()-2)/12)+1)</f>
        <v>1960</v>
      </c>
      <c r="B147" s="1" cm="1">
        <f t="array" ref="B147">INDEX($B$1:$M$100, INT((ROW()-2)/12)+1, MOD(ROW()-2,12)+1)</f>
        <v>391</v>
      </c>
      <c r="N147" t="s">
        <v>11</v>
      </c>
      <c r="O147">
        <v>1958</v>
      </c>
      <c r="P147">
        <v>337</v>
      </c>
    </row>
    <row r="148" spans="1:16" x14ac:dyDescent="0.25">
      <c r="A148" s="1" cm="1">
        <f t="array" ref="A148">INDEX($A$1:$A$100, INT((ROW()-2)/12)+1)</f>
        <v>1960</v>
      </c>
      <c r="B148" s="1" cm="1">
        <f t="array" ref="B148">INDEX($B$1:$M$100, INT((ROW()-2)/12)+1, MOD(ROW()-2,12)+1)</f>
        <v>419</v>
      </c>
      <c r="N148" t="s">
        <v>0</v>
      </c>
      <c r="O148">
        <v>1959</v>
      </c>
      <c r="P148">
        <v>360</v>
      </c>
    </row>
    <row r="149" spans="1:16" x14ac:dyDescent="0.25">
      <c r="A149" s="1" cm="1">
        <f t="array" ref="A149">INDEX($A$1:$A$100, INT((ROW()-2)/12)+1)</f>
        <v>1960</v>
      </c>
      <c r="B149" s="1" cm="1">
        <f t="array" ref="B149">INDEX($B$1:$M$100, INT((ROW()-2)/12)+1, MOD(ROW()-2,12)+1)</f>
        <v>461</v>
      </c>
      <c r="N149" t="s">
        <v>15</v>
      </c>
      <c r="O149">
        <v>1959</v>
      </c>
      <c r="P149">
        <v>342</v>
      </c>
    </row>
    <row r="150" spans="1:16" x14ac:dyDescent="0.25">
      <c r="A150" s="1" cm="1">
        <f t="array" ref="A150">INDEX($A$1:$A$100, INT((ROW()-2)/12)+1)</f>
        <v>1960</v>
      </c>
      <c r="B150" s="1" cm="1">
        <f t="array" ref="B150">INDEX($B$1:$M$100, INT((ROW()-2)/12)+1, MOD(ROW()-2,12)+1)</f>
        <v>472</v>
      </c>
      <c r="N150" t="s">
        <v>16</v>
      </c>
      <c r="O150">
        <v>1959</v>
      </c>
      <c r="P150">
        <v>406</v>
      </c>
    </row>
    <row r="151" spans="1:16" x14ac:dyDescent="0.25">
      <c r="A151" s="1" cm="1">
        <f t="array" ref="A151">INDEX($A$1:$A$100, INT((ROW()-2)/12)+1)</f>
        <v>1960</v>
      </c>
      <c r="B151" s="1" cm="1">
        <f t="array" ref="B151">INDEX($B$1:$M$100, INT((ROW()-2)/12)+1, MOD(ROW()-2,12)+1)</f>
        <v>535</v>
      </c>
      <c r="N151" t="s">
        <v>10</v>
      </c>
      <c r="O151">
        <v>1959</v>
      </c>
      <c r="P151">
        <v>396</v>
      </c>
    </row>
    <row r="152" spans="1:16" x14ac:dyDescent="0.25">
      <c r="A152" s="1" cm="1">
        <f t="array" ref="A152">INDEX($A$1:$A$100, INT((ROW()-2)/12)+1)</f>
        <v>1960</v>
      </c>
      <c r="B152" s="1" cm="1">
        <f t="array" ref="B152">INDEX($B$1:$M$100, INT((ROW()-2)/12)+1, MOD(ROW()-2,12)+1)</f>
        <v>622</v>
      </c>
      <c r="N152" t="s">
        <v>3</v>
      </c>
      <c r="O152">
        <v>1959</v>
      </c>
      <c r="P152">
        <v>420</v>
      </c>
    </row>
    <row r="153" spans="1:16" x14ac:dyDescent="0.25">
      <c r="A153" s="1" cm="1">
        <f t="array" ref="A153">INDEX($A$1:$A$100, INT((ROW()-2)/12)+1)</f>
        <v>1960</v>
      </c>
      <c r="B153" s="1" cm="1">
        <f t="array" ref="B153">INDEX($B$1:$M$100, INT((ROW()-2)/12)+1, MOD(ROW()-2,12)+1)</f>
        <v>606</v>
      </c>
      <c r="N153" t="s">
        <v>4</v>
      </c>
      <c r="O153">
        <v>1959</v>
      </c>
      <c r="P153">
        <v>472</v>
      </c>
    </row>
    <row r="154" spans="1:16" x14ac:dyDescent="0.25">
      <c r="A154" s="1" cm="1">
        <f t="array" ref="A154">INDEX($A$1:$A$100, INT((ROW()-2)/12)+1)</f>
        <v>1960</v>
      </c>
      <c r="B154" s="1" cm="1">
        <f t="array" ref="B154">INDEX($B$1:$M$100, INT((ROW()-2)/12)+1, MOD(ROW()-2,12)+1)</f>
        <v>508</v>
      </c>
      <c r="N154" t="s">
        <v>5</v>
      </c>
      <c r="O154">
        <v>1959</v>
      </c>
      <c r="P154">
        <v>548</v>
      </c>
    </row>
    <row r="155" spans="1:16" x14ac:dyDescent="0.25">
      <c r="A155" s="1" cm="1">
        <f t="array" ref="A155">INDEX($A$1:$A$100, INT((ROW()-2)/12)+1)</f>
        <v>1960</v>
      </c>
      <c r="B155" s="1" cm="1">
        <f t="array" ref="B155">INDEX($B$1:$M$100, INT((ROW()-2)/12)+1, MOD(ROW()-2,12)+1)</f>
        <v>461</v>
      </c>
      <c r="N155" t="s">
        <v>6</v>
      </c>
      <c r="O155">
        <v>1959</v>
      </c>
      <c r="P155">
        <v>559</v>
      </c>
    </row>
    <row r="156" spans="1:16" x14ac:dyDescent="0.25">
      <c r="A156" s="1" cm="1">
        <f t="array" ref="A156">INDEX($A$1:$A$100, INT((ROW()-2)/12)+1)</f>
        <v>1960</v>
      </c>
      <c r="B156" s="1" cm="1">
        <f t="array" ref="B156">INDEX($B$1:$M$100, INT((ROW()-2)/12)+1, MOD(ROW()-2,12)+1)</f>
        <v>390</v>
      </c>
      <c r="N156" t="s">
        <v>7</v>
      </c>
      <c r="O156">
        <v>1959</v>
      </c>
      <c r="P156">
        <v>463</v>
      </c>
    </row>
    <row r="157" spans="1:16" x14ac:dyDescent="0.25">
      <c r="A157" s="1" cm="1">
        <f t="array" ref="A157">INDEX($A$1:$A$100, INT((ROW()-2)/12)+1)</f>
        <v>1960</v>
      </c>
      <c r="B157" s="1" cm="1">
        <f t="array" ref="B157">INDEX($B$1:$M$100, INT((ROW()-2)/12)+1, MOD(ROW()-2,12)+1)</f>
        <v>432</v>
      </c>
      <c r="N157" t="s">
        <v>8</v>
      </c>
      <c r="O157">
        <v>1959</v>
      </c>
      <c r="P157">
        <v>407</v>
      </c>
    </row>
    <row r="158" spans="1:16" x14ac:dyDescent="0.25">
      <c r="B158" s="14"/>
      <c r="N158" t="s">
        <v>9</v>
      </c>
      <c r="O158">
        <v>1959</v>
      </c>
      <c r="P158">
        <v>362</v>
      </c>
    </row>
    <row r="159" spans="1:16" x14ac:dyDescent="0.25">
      <c r="N159" t="s">
        <v>11</v>
      </c>
      <c r="O159">
        <v>1959</v>
      </c>
      <c r="P159">
        <v>405</v>
      </c>
    </row>
    <row r="160" spans="1:16" x14ac:dyDescent="0.25">
      <c r="N160" t="s">
        <v>0</v>
      </c>
      <c r="O160">
        <v>1960</v>
      </c>
      <c r="P160">
        <v>417</v>
      </c>
    </row>
    <row r="161" spans="14:16" x14ac:dyDescent="0.25">
      <c r="N161" t="s">
        <v>15</v>
      </c>
      <c r="O161">
        <v>1960</v>
      </c>
      <c r="P161">
        <v>391</v>
      </c>
    </row>
    <row r="162" spans="14:16" x14ac:dyDescent="0.25">
      <c r="N162" t="s">
        <v>16</v>
      </c>
      <c r="O162">
        <v>1960</v>
      </c>
      <c r="P162">
        <v>419</v>
      </c>
    </row>
    <row r="163" spans="14:16" x14ac:dyDescent="0.25">
      <c r="N163" t="s">
        <v>10</v>
      </c>
      <c r="O163">
        <v>1960</v>
      </c>
      <c r="P163">
        <v>461</v>
      </c>
    </row>
    <row r="164" spans="14:16" x14ac:dyDescent="0.25">
      <c r="N164" t="s">
        <v>3</v>
      </c>
      <c r="O164">
        <v>1960</v>
      </c>
      <c r="P164">
        <v>472</v>
      </c>
    </row>
    <row r="165" spans="14:16" x14ac:dyDescent="0.25">
      <c r="N165" t="s">
        <v>4</v>
      </c>
      <c r="O165">
        <v>1960</v>
      </c>
      <c r="P165">
        <v>535</v>
      </c>
    </row>
    <row r="166" spans="14:16" x14ac:dyDescent="0.25">
      <c r="N166" t="s">
        <v>5</v>
      </c>
      <c r="O166">
        <v>1960</v>
      </c>
      <c r="P166">
        <v>622</v>
      </c>
    </row>
    <row r="167" spans="14:16" x14ac:dyDescent="0.25">
      <c r="N167" t="s">
        <v>6</v>
      </c>
      <c r="O167">
        <v>1960</v>
      </c>
      <c r="P167">
        <v>606</v>
      </c>
    </row>
    <row r="168" spans="14:16" x14ac:dyDescent="0.25">
      <c r="N168" t="s">
        <v>7</v>
      </c>
      <c r="O168">
        <v>1960</v>
      </c>
      <c r="P168">
        <v>508</v>
      </c>
    </row>
    <row r="169" spans="14:16" x14ac:dyDescent="0.25">
      <c r="N169" t="s">
        <v>8</v>
      </c>
      <c r="O169">
        <v>1960</v>
      </c>
      <c r="P169">
        <v>461</v>
      </c>
    </row>
    <row r="170" spans="14:16" x14ac:dyDescent="0.25">
      <c r="N170" t="s">
        <v>9</v>
      </c>
      <c r="O170">
        <v>1960</v>
      </c>
      <c r="P170">
        <v>390</v>
      </c>
    </row>
    <row r="171" spans="14:16" x14ac:dyDescent="0.25">
      <c r="N171" t="s">
        <v>11</v>
      </c>
      <c r="O171">
        <v>1960</v>
      </c>
      <c r="P171">
        <v>432</v>
      </c>
    </row>
  </sheetData>
  <phoneticPr fontId="2"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2D3EE-2095-489A-AB0B-1CFD64E0EB2D}">
  <dimension ref="A1:C145"/>
  <sheetViews>
    <sheetView zoomScale="80" zoomScaleNormal="80" workbookViewId="0">
      <selection sqref="A1:C145"/>
    </sheetView>
  </sheetViews>
  <sheetFormatPr defaultRowHeight="15" x14ac:dyDescent="0.25"/>
  <cols>
    <col min="3" max="3" width="13.7109375" customWidth="1"/>
  </cols>
  <sheetData>
    <row r="1" spans="1:3" x14ac:dyDescent="0.25">
      <c r="A1" t="s">
        <v>12</v>
      </c>
      <c r="B1" t="s">
        <v>17</v>
      </c>
      <c r="C1" t="s">
        <v>18</v>
      </c>
    </row>
    <row r="2" spans="1:3" x14ac:dyDescent="0.25">
      <c r="A2" s="6">
        <v>1949</v>
      </c>
      <c r="B2" t="s">
        <v>0</v>
      </c>
      <c r="C2">
        <v>112</v>
      </c>
    </row>
    <row r="3" spans="1:3" x14ac:dyDescent="0.25">
      <c r="A3">
        <v>1949</v>
      </c>
      <c r="B3" t="s">
        <v>15</v>
      </c>
      <c r="C3">
        <v>118</v>
      </c>
    </row>
    <row r="4" spans="1:3" x14ac:dyDescent="0.25">
      <c r="A4">
        <v>1949</v>
      </c>
      <c r="B4" t="s">
        <v>16</v>
      </c>
      <c r="C4">
        <v>132</v>
      </c>
    </row>
    <row r="5" spans="1:3" x14ac:dyDescent="0.25">
      <c r="A5">
        <v>1949</v>
      </c>
      <c r="B5" t="s">
        <v>10</v>
      </c>
      <c r="C5">
        <v>129</v>
      </c>
    </row>
    <row r="6" spans="1:3" x14ac:dyDescent="0.25">
      <c r="A6">
        <v>1949</v>
      </c>
      <c r="B6" t="s">
        <v>3</v>
      </c>
      <c r="C6">
        <v>121</v>
      </c>
    </row>
    <row r="7" spans="1:3" x14ac:dyDescent="0.25">
      <c r="A7">
        <v>1949</v>
      </c>
      <c r="B7" t="s">
        <v>4</v>
      </c>
      <c r="C7">
        <v>135</v>
      </c>
    </row>
    <row r="8" spans="1:3" x14ac:dyDescent="0.25">
      <c r="A8">
        <v>1949</v>
      </c>
      <c r="B8" t="s">
        <v>5</v>
      </c>
      <c r="C8">
        <v>148</v>
      </c>
    </row>
    <row r="9" spans="1:3" x14ac:dyDescent="0.25">
      <c r="A9">
        <v>1949</v>
      </c>
      <c r="B9" t="s">
        <v>6</v>
      </c>
      <c r="C9">
        <v>148</v>
      </c>
    </row>
    <row r="10" spans="1:3" x14ac:dyDescent="0.25">
      <c r="A10">
        <v>1949</v>
      </c>
      <c r="B10" t="s">
        <v>7</v>
      </c>
      <c r="C10">
        <v>136</v>
      </c>
    </row>
    <row r="11" spans="1:3" x14ac:dyDescent="0.25">
      <c r="A11">
        <v>1949</v>
      </c>
      <c r="B11" t="s">
        <v>8</v>
      </c>
      <c r="C11">
        <v>119</v>
      </c>
    </row>
    <row r="12" spans="1:3" x14ac:dyDescent="0.25">
      <c r="A12">
        <v>1949</v>
      </c>
      <c r="B12" t="s">
        <v>9</v>
      </c>
      <c r="C12">
        <v>104</v>
      </c>
    </row>
    <row r="13" spans="1:3" x14ac:dyDescent="0.25">
      <c r="A13">
        <v>1949</v>
      </c>
      <c r="B13" t="s">
        <v>11</v>
      </c>
      <c r="C13">
        <v>118</v>
      </c>
    </row>
    <row r="14" spans="1:3" x14ac:dyDescent="0.25">
      <c r="A14" s="6">
        <v>1950</v>
      </c>
      <c r="B14" t="s">
        <v>0</v>
      </c>
      <c r="C14">
        <v>115</v>
      </c>
    </row>
    <row r="15" spans="1:3" x14ac:dyDescent="0.25">
      <c r="A15">
        <v>1950</v>
      </c>
      <c r="B15" t="s">
        <v>15</v>
      </c>
      <c r="C15">
        <v>126</v>
      </c>
    </row>
    <row r="16" spans="1:3" x14ac:dyDescent="0.25">
      <c r="A16">
        <v>1950</v>
      </c>
      <c r="B16" t="s">
        <v>16</v>
      </c>
      <c r="C16">
        <v>141</v>
      </c>
    </row>
    <row r="17" spans="1:3" x14ac:dyDescent="0.25">
      <c r="A17">
        <v>1950</v>
      </c>
      <c r="B17" t="s">
        <v>10</v>
      </c>
      <c r="C17">
        <v>135</v>
      </c>
    </row>
    <row r="18" spans="1:3" x14ac:dyDescent="0.25">
      <c r="A18">
        <v>1950</v>
      </c>
      <c r="B18" t="s">
        <v>3</v>
      </c>
      <c r="C18">
        <v>125</v>
      </c>
    </row>
    <row r="19" spans="1:3" x14ac:dyDescent="0.25">
      <c r="A19">
        <v>1950</v>
      </c>
      <c r="B19" t="s">
        <v>4</v>
      </c>
      <c r="C19">
        <v>149</v>
      </c>
    </row>
    <row r="20" spans="1:3" x14ac:dyDescent="0.25">
      <c r="A20">
        <v>1950</v>
      </c>
      <c r="B20" t="s">
        <v>5</v>
      </c>
      <c r="C20">
        <v>170</v>
      </c>
    </row>
    <row r="21" spans="1:3" x14ac:dyDescent="0.25">
      <c r="A21">
        <v>1950</v>
      </c>
      <c r="B21" t="s">
        <v>6</v>
      </c>
      <c r="C21">
        <v>170</v>
      </c>
    </row>
    <row r="22" spans="1:3" x14ac:dyDescent="0.25">
      <c r="A22">
        <v>1950</v>
      </c>
      <c r="B22" t="s">
        <v>7</v>
      </c>
      <c r="C22">
        <v>158</v>
      </c>
    </row>
    <row r="23" spans="1:3" x14ac:dyDescent="0.25">
      <c r="A23">
        <v>1950</v>
      </c>
      <c r="B23" t="s">
        <v>8</v>
      </c>
      <c r="C23">
        <v>133</v>
      </c>
    </row>
    <row r="24" spans="1:3" x14ac:dyDescent="0.25">
      <c r="A24">
        <v>1950</v>
      </c>
      <c r="B24" t="s">
        <v>9</v>
      </c>
      <c r="C24">
        <v>114</v>
      </c>
    </row>
    <row r="25" spans="1:3" x14ac:dyDescent="0.25">
      <c r="A25">
        <v>1950</v>
      </c>
      <c r="B25" t="s">
        <v>11</v>
      </c>
      <c r="C25">
        <v>140</v>
      </c>
    </row>
    <row r="26" spans="1:3" x14ac:dyDescent="0.25">
      <c r="A26" s="6">
        <v>1951</v>
      </c>
      <c r="B26" t="s">
        <v>0</v>
      </c>
      <c r="C26">
        <v>145</v>
      </c>
    </row>
    <row r="27" spans="1:3" x14ac:dyDescent="0.25">
      <c r="A27">
        <v>1951</v>
      </c>
      <c r="B27" t="s">
        <v>15</v>
      </c>
      <c r="C27">
        <v>150</v>
      </c>
    </row>
    <row r="28" spans="1:3" x14ac:dyDescent="0.25">
      <c r="A28">
        <v>1951</v>
      </c>
      <c r="B28" t="s">
        <v>16</v>
      </c>
      <c r="C28">
        <v>178</v>
      </c>
    </row>
    <row r="29" spans="1:3" x14ac:dyDescent="0.25">
      <c r="A29">
        <v>1951</v>
      </c>
      <c r="B29" t="s">
        <v>10</v>
      </c>
      <c r="C29">
        <v>163</v>
      </c>
    </row>
    <row r="30" spans="1:3" x14ac:dyDescent="0.25">
      <c r="A30">
        <v>1951</v>
      </c>
      <c r="B30" t="s">
        <v>3</v>
      </c>
      <c r="C30">
        <v>172</v>
      </c>
    </row>
    <row r="31" spans="1:3" x14ac:dyDescent="0.25">
      <c r="A31">
        <v>1951</v>
      </c>
      <c r="B31" t="s">
        <v>4</v>
      </c>
      <c r="C31">
        <v>178</v>
      </c>
    </row>
    <row r="32" spans="1:3" x14ac:dyDescent="0.25">
      <c r="A32">
        <v>1951</v>
      </c>
      <c r="B32" t="s">
        <v>5</v>
      </c>
      <c r="C32">
        <v>199</v>
      </c>
    </row>
    <row r="33" spans="1:3" x14ac:dyDescent="0.25">
      <c r="A33">
        <v>1951</v>
      </c>
      <c r="B33" t="s">
        <v>6</v>
      </c>
      <c r="C33">
        <v>199</v>
      </c>
    </row>
    <row r="34" spans="1:3" x14ac:dyDescent="0.25">
      <c r="A34">
        <v>1951</v>
      </c>
      <c r="B34" t="s">
        <v>7</v>
      </c>
      <c r="C34">
        <v>184</v>
      </c>
    </row>
    <row r="35" spans="1:3" x14ac:dyDescent="0.25">
      <c r="A35">
        <v>1951</v>
      </c>
      <c r="B35" t="s">
        <v>8</v>
      </c>
      <c r="C35">
        <v>162</v>
      </c>
    </row>
    <row r="36" spans="1:3" x14ac:dyDescent="0.25">
      <c r="A36">
        <v>1951</v>
      </c>
      <c r="B36" t="s">
        <v>9</v>
      </c>
      <c r="C36">
        <v>146</v>
      </c>
    </row>
    <row r="37" spans="1:3" x14ac:dyDescent="0.25">
      <c r="A37">
        <v>1951</v>
      </c>
      <c r="B37" t="s">
        <v>11</v>
      </c>
      <c r="C37">
        <v>166</v>
      </c>
    </row>
    <row r="38" spans="1:3" x14ac:dyDescent="0.25">
      <c r="A38" s="6">
        <v>1952</v>
      </c>
      <c r="B38" t="s">
        <v>0</v>
      </c>
      <c r="C38">
        <v>171</v>
      </c>
    </row>
    <row r="39" spans="1:3" x14ac:dyDescent="0.25">
      <c r="A39">
        <v>1952</v>
      </c>
      <c r="B39" t="s">
        <v>15</v>
      </c>
      <c r="C39">
        <v>180</v>
      </c>
    </row>
    <row r="40" spans="1:3" x14ac:dyDescent="0.25">
      <c r="A40">
        <v>1952</v>
      </c>
      <c r="B40" t="s">
        <v>16</v>
      </c>
      <c r="C40">
        <v>193</v>
      </c>
    </row>
    <row r="41" spans="1:3" x14ac:dyDescent="0.25">
      <c r="A41">
        <v>1952</v>
      </c>
      <c r="B41" t="s">
        <v>10</v>
      </c>
      <c r="C41">
        <v>181</v>
      </c>
    </row>
    <row r="42" spans="1:3" x14ac:dyDescent="0.25">
      <c r="A42">
        <v>1952</v>
      </c>
      <c r="B42" t="s">
        <v>3</v>
      </c>
      <c r="C42">
        <v>183</v>
      </c>
    </row>
    <row r="43" spans="1:3" x14ac:dyDescent="0.25">
      <c r="A43">
        <v>1952</v>
      </c>
      <c r="B43" t="s">
        <v>4</v>
      </c>
      <c r="C43">
        <v>218</v>
      </c>
    </row>
    <row r="44" spans="1:3" x14ac:dyDescent="0.25">
      <c r="A44">
        <v>1952</v>
      </c>
      <c r="B44" t="s">
        <v>5</v>
      </c>
      <c r="C44">
        <v>230</v>
      </c>
    </row>
    <row r="45" spans="1:3" x14ac:dyDescent="0.25">
      <c r="A45">
        <v>1952</v>
      </c>
      <c r="B45" t="s">
        <v>6</v>
      </c>
      <c r="C45">
        <v>242</v>
      </c>
    </row>
    <row r="46" spans="1:3" x14ac:dyDescent="0.25">
      <c r="A46">
        <v>1952</v>
      </c>
      <c r="B46" t="s">
        <v>7</v>
      </c>
      <c r="C46">
        <v>209</v>
      </c>
    </row>
    <row r="47" spans="1:3" x14ac:dyDescent="0.25">
      <c r="A47">
        <v>1952</v>
      </c>
      <c r="B47" t="s">
        <v>8</v>
      </c>
      <c r="C47">
        <v>191</v>
      </c>
    </row>
    <row r="48" spans="1:3" x14ac:dyDescent="0.25">
      <c r="A48">
        <v>1952</v>
      </c>
      <c r="B48" t="s">
        <v>9</v>
      </c>
      <c r="C48">
        <v>172</v>
      </c>
    </row>
    <row r="49" spans="1:3" x14ac:dyDescent="0.25">
      <c r="A49">
        <v>1952</v>
      </c>
      <c r="B49" t="s">
        <v>11</v>
      </c>
      <c r="C49">
        <v>194</v>
      </c>
    </row>
    <row r="50" spans="1:3" x14ac:dyDescent="0.25">
      <c r="A50" s="6">
        <v>1953</v>
      </c>
      <c r="B50" t="s">
        <v>0</v>
      </c>
      <c r="C50">
        <v>196</v>
      </c>
    </row>
    <row r="51" spans="1:3" x14ac:dyDescent="0.25">
      <c r="A51">
        <v>1953</v>
      </c>
      <c r="B51" t="s">
        <v>15</v>
      </c>
      <c r="C51">
        <v>196</v>
      </c>
    </row>
    <row r="52" spans="1:3" x14ac:dyDescent="0.25">
      <c r="A52">
        <v>1953</v>
      </c>
      <c r="B52" t="s">
        <v>16</v>
      </c>
      <c r="C52">
        <v>236</v>
      </c>
    </row>
    <row r="53" spans="1:3" x14ac:dyDescent="0.25">
      <c r="A53">
        <v>1953</v>
      </c>
      <c r="B53" t="s">
        <v>10</v>
      </c>
      <c r="C53">
        <v>235</v>
      </c>
    </row>
    <row r="54" spans="1:3" x14ac:dyDescent="0.25">
      <c r="A54">
        <v>1953</v>
      </c>
      <c r="B54" t="s">
        <v>3</v>
      </c>
      <c r="C54">
        <v>229</v>
      </c>
    </row>
    <row r="55" spans="1:3" x14ac:dyDescent="0.25">
      <c r="A55">
        <v>1953</v>
      </c>
      <c r="B55" t="s">
        <v>4</v>
      </c>
      <c r="C55">
        <v>243</v>
      </c>
    </row>
    <row r="56" spans="1:3" x14ac:dyDescent="0.25">
      <c r="A56">
        <v>1953</v>
      </c>
      <c r="B56" t="s">
        <v>5</v>
      </c>
      <c r="C56">
        <v>264</v>
      </c>
    </row>
    <row r="57" spans="1:3" x14ac:dyDescent="0.25">
      <c r="A57">
        <v>1953</v>
      </c>
      <c r="B57" t="s">
        <v>6</v>
      </c>
      <c r="C57">
        <v>272</v>
      </c>
    </row>
    <row r="58" spans="1:3" x14ac:dyDescent="0.25">
      <c r="A58">
        <v>1953</v>
      </c>
      <c r="B58" t="s">
        <v>7</v>
      </c>
      <c r="C58">
        <v>237</v>
      </c>
    </row>
    <row r="59" spans="1:3" x14ac:dyDescent="0.25">
      <c r="A59">
        <v>1953</v>
      </c>
      <c r="B59" t="s">
        <v>8</v>
      </c>
      <c r="C59">
        <v>211</v>
      </c>
    </row>
    <row r="60" spans="1:3" x14ac:dyDescent="0.25">
      <c r="A60">
        <v>1953</v>
      </c>
      <c r="B60" t="s">
        <v>9</v>
      </c>
      <c r="C60">
        <v>180</v>
      </c>
    </row>
    <row r="61" spans="1:3" x14ac:dyDescent="0.25">
      <c r="A61">
        <v>1953</v>
      </c>
      <c r="B61" t="s">
        <v>11</v>
      </c>
      <c r="C61">
        <v>201</v>
      </c>
    </row>
    <row r="62" spans="1:3" x14ac:dyDescent="0.25">
      <c r="A62" s="6">
        <v>1954</v>
      </c>
      <c r="B62" t="s">
        <v>0</v>
      </c>
      <c r="C62">
        <v>204</v>
      </c>
    </row>
    <row r="63" spans="1:3" x14ac:dyDescent="0.25">
      <c r="A63">
        <v>1954</v>
      </c>
      <c r="B63" t="s">
        <v>15</v>
      </c>
      <c r="C63">
        <v>188</v>
      </c>
    </row>
    <row r="64" spans="1:3" x14ac:dyDescent="0.25">
      <c r="A64">
        <v>1954</v>
      </c>
      <c r="B64" t="s">
        <v>16</v>
      </c>
      <c r="C64">
        <v>235</v>
      </c>
    </row>
    <row r="65" spans="1:3" x14ac:dyDescent="0.25">
      <c r="A65">
        <v>1954</v>
      </c>
      <c r="B65" t="s">
        <v>10</v>
      </c>
      <c r="C65">
        <v>227</v>
      </c>
    </row>
    <row r="66" spans="1:3" x14ac:dyDescent="0.25">
      <c r="A66">
        <v>1954</v>
      </c>
      <c r="B66" t="s">
        <v>3</v>
      </c>
      <c r="C66">
        <v>234</v>
      </c>
    </row>
    <row r="67" spans="1:3" x14ac:dyDescent="0.25">
      <c r="A67">
        <v>1954</v>
      </c>
      <c r="B67" t="s">
        <v>4</v>
      </c>
      <c r="C67">
        <v>264</v>
      </c>
    </row>
    <row r="68" spans="1:3" x14ac:dyDescent="0.25">
      <c r="A68">
        <v>1954</v>
      </c>
      <c r="B68" t="s">
        <v>5</v>
      </c>
      <c r="C68">
        <v>302</v>
      </c>
    </row>
    <row r="69" spans="1:3" x14ac:dyDescent="0.25">
      <c r="A69">
        <v>1954</v>
      </c>
      <c r="B69" t="s">
        <v>6</v>
      </c>
      <c r="C69">
        <v>293</v>
      </c>
    </row>
    <row r="70" spans="1:3" x14ac:dyDescent="0.25">
      <c r="A70">
        <v>1954</v>
      </c>
      <c r="B70" t="s">
        <v>7</v>
      </c>
      <c r="C70">
        <v>259</v>
      </c>
    </row>
    <row r="71" spans="1:3" x14ac:dyDescent="0.25">
      <c r="A71">
        <v>1954</v>
      </c>
      <c r="B71" t="s">
        <v>8</v>
      </c>
      <c r="C71">
        <v>229</v>
      </c>
    </row>
    <row r="72" spans="1:3" x14ac:dyDescent="0.25">
      <c r="A72">
        <v>1954</v>
      </c>
      <c r="B72" t="s">
        <v>9</v>
      </c>
      <c r="C72">
        <v>203</v>
      </c>
    </row>
    <row r="73" spans="1:3" x14ac:dyDescent="0.25">
      <c r="A73">
        <v>1954</v>
      </c>
      <c r="B73" t="s">
        <v>11</v>
      </c>
      <c r="C73">
        <v>229</v>
      </c>
    </row>
    <row r="74" spans="1:3" x14ac:dyDescent="0.25">
      <c r="A74" s="6">
        <v>1955</v>
      </c>
      <c r="B74" t="s">
        <v>0</v>
      </c>
      <c r="C74">
        <v>242</v>
      </c>
    </row>
    <row r="75" spans="1:3" x14ac:dyDescent="0.25">
      <c r="A75">
        <v>1955</v>
      </c>
      <c r="B75" t="s">
        <v>15</v>
      </c>
      <c r="C75">
        <v>233</v>
      </c>
    </row>
    <row r="76" spans="1:3" x14ac:dyDescent="0.25">
      <c r="A76">
        <v>1955</v>
      </c>
      <c r="B76" t="s">
        <v>16</v>
      </c>
      <c r="C76">
        <v>267</v>
      </c>
    </row>
    <row r="77" spans="1:3" x14ac:dyDescent="0.25">
      <c r="A77">
        <v>1955</v>
      </c>
      <c r="B77" t="s">
        <v>10</v>
      </c>
      <c r="C77">
        <v>269</v>
      </c>
    </row>
    <row r="78" spans="1:3" x14ac:dyDescent="0.25">
      <c r="A78">
        <v>1955</v>
      </c>
      <c r="B78" t="s">
        <v>3</v>
      </c>
      <c r="C78">
        <v>270</v>
      </c>
    </row>
    <row r="79" spans="1:3" x14ac:dyDescent="0.25">
      <c r="A79">
        <v>1955</v>
      </c>
      <c r="B79" t="s">
        <v>4</v>
      </c>
      <c r="C79">
        <v>315</v>
      </c>
    </row>
    <row r="80" spans="1:3" x14ac:dyDescent="0.25">
      <c r="A80">
        <v>1955</v>
      </c>
      <c r="B80" t="s">
        <v>5</v>
      </c>
      <c r="C80">
        <v>364</v>
      </c>
    </row>
    <row r="81" spans="1:3" x14ac:dyDescent="0.25">
      <c r="A81">
        <v>1955</v>
      </c>
      <c r="B81" t="s">
        <v>6</v>
      </c>
      <c r="C81">
        <v>347</v>
      </c>
    </row>
    <row r="82" spans="1:3" x14ac:dyDescent="0.25">
      <c r="A82">
        <v>1955</v>
      </c>
      <c r="B82" t="s">
        <v>7</v>
      </c>
      <c r="C82">
        <v>312</v>
      </c>
    </row>
    <row r="83" spans="1:3" x14ac:dyDescent="0.25">
      <c r="A83">
        <v>1955</v>
      </c>
      <c r="B83" t="s">
        <v>8</v>
      </c>
      <c r="C83">
        <v>274</v>
      </c>
    </row>
    <row r="84" spans="1:3" x14ac:dyDescent="0.25">
      <c r="A84">
        <v>1955</v>
      </c>
      <c r="B84" t="s">
        <v>9</v>
      </c>
      <c r="C84">
        <v>237</v>
      </c>
    </row>
    <row r="85" spans="1:3" x14ac:dyDescent="0.25">
      <c r="A85">
        <v>1955</v>
      </c>
      <c r="B85" t="s">
        <v>11</v>
      </c>
      <c r="C85">
        <v>278</v>
      </c>
    </row>
    <row r="86" spans="1:3" x14ac:dyDescent="0.25">
      <c r="A86" s="6">
        <v>1956</v>
      </c>
      <c r="B86" t="s">
        <v>0</v>
      </c>
      <c r="C86">
        <v>284</v>
      </c>
    </row>
    <row r="87" spans="1:3" x14ac:dyDescent="0.25">
      <c r="A87">
        <v>1956</v>
      </c>
      <c r="B87" t="s">
        <v>15</v>
      </c>
      <c r="C87">
        <v>277</v>
      </c>
    </row>
    <row r="88" spans="1:3" x14ac:dyDescent="0.25">
      <c r="A88">
        <v>1956</v>
      </c>
      <c r="B88" t="s">
        <v>16</v>
      </c>
      <c r="C88">
        <v>317</v>
      </c>
    </row>
    <row r="89" spans="1:3" x14ac:dyDescent="0.25">
      <c r="A89">
        <v>1956</v>
      </c>
      <c r="B89" t="s">
        <v>10</v>
      </c>
      <c r="C89">
        <v>313</v>
      </c>
    </row>
    <row r="90" spans="1:3" x14ac:dyDescent="0.25">
      <c r="A90">
        <v>1956</v>
      </c>
      <c r="B90" t="s">
        <v>3</v>
      </c>
      <c r="C90">
        <v>318</v>
      </c>
    </row>
    <row r="91" spans="1:3" x14ac:dyDescent="0.25">
      <c r="A91">
        <v>1956</v>
      </c>
      <c r="B91" t="s">
        <v>4</v>
      </c>
      <c r="C91">
        <v>374</v>
      </c>
    </row>
    <row r="92" spans="1:3" x14ac:dyDescent="0.25">
      <c r="A92">
        <v>1956</v>
      </c>
      <c r="B92" t="s">
        <v>5</v>
      </c>
      <c r="C92">
        <v>413</v>
      </c>
    </row>
    <row r="93" spans="1:3" x14ac:dyDescent="0.25">
      <c r="A93">
        <v>1956</v>
      </c>
      <c r="B93" t="s">
        <v>6</v>
      </c>
      <c r="C93">
        <v>405</v>
      </c>
    </row>
    <row r="94" spans="1:3" x14ac:dyDescent="0.25">
      <c r="A94">
        <v>1956</v>
      </c>
      <c r="B94" t="s">
        <v>7</v>
      </c>
      <c r="C94">
        <v>355</v>
      </c>
    </row>
    <row r="95" spans="1:3" x14ac:dyDescent="0.25">
      <c r="A95">
        <v>1956</v>
      </c>
      <c r="B95" t="s">
        <v>8</v>
      </c>
      <c r="C95">
        <v>306</v>
      </c>
    </row>
    <row r="96" spans="1:3" x14ac:dyDescent="0.25">
      <c r="A96">
        <v>1956</v>
      </c>
      <c r="B96" t="s">
        <v>9</v>
      </c>
      <c r="C96">
        <v>271</v>
      </c>
    </row>
    <row r="97" spans="1:3" x14ac:dyDescent="0.25">
      <c r="A97">
        <v>1956</v>
      </c>
      <c r="B97" t="s">
        <v>11</v>
      </c>
      <c r="C97">
        <v>306</v>
      </c>
    </row>
    <row r="98" spans="1:3" x14ac:dyDescent="0.25">
      <c r="A98" s="6">
        <v>1957</v>
      </c>
      <c r="B98" t="s">
        <v>0</v>
      </c>
      <c r="C98">
        <v>315</v>
      </c>
    </row>
    <row r="99" spans="1:3" x14ac:dyDescent="0.25">
      <c r="A99">
        <v>1957</v>
      </c>
      <c r="B99" t="s">
        <v>15</v>
      </c>
      <c r="C99">
        <v>301</v>
      </c>
    </row>
    <row r="100" spans="1:3" x14ac:dyDescent="0.25">
      <c r="A100">
        <v>1957</v>
      </c>
      <c r="B100" t="s">
        <v>16</v>
      </c>
      <c r="C100">
        <v>356</v>
      </c>
    </row>
    <row r="101" spans="1:3" x14ac:dyDescent="0.25">
      <c r="A101">
        <v>1957</v>
      </c>
      <c r="B101" t="s">
        <v>10</v>
      </c>
      <c r="C101">
        <v>348</v>
      </c>
    </row>
    <row r="102" spans="1:3" x14ac:dyDescent="0.25">
      <c r="A102">
        <v>1957</v>
      </c>
      <c r="B102" t="s">
        <v>3</v>
      </c>
      <c r="C102">
        <v>355</v>
      </c>
    </row>
    <row r="103" spans="1:3" x14ac:dyDescent="0.25">
      <c r="A103">
        <v>1957</v>
      </c>
      <c r="B103" t="s">
        <v>4</v>
      </c>
      <c r="C103">
        <v>422</v>
      </c>
    </row>
    <row r="104" spans="1:3" x14ac:dyDescent="0.25">
      <c r="A104">
        <v>1957</v>
      </c>
      <c r="B104" t="s">
        <v>5</v>
      </c>
      <c r="C104">
        <v>465</v>
      </c>
    </row>
    <row r="105" spans="1:3" x14ac:dyDescent="0.25">
      <c r="A105">
        <v>1957</v>
      </c>
      <c r="B105" t="s">
        <v>6</v>
      </c>
      <c r="C105">
        <v>467</v>
      </c>
    </row>
    <row r="106" spans="1:3" x14ac:dyDescent="0.25">
      <c r="A106">
        <v>1957</v>
      </c>
      <c r="B106" t="s">
        <v>7</v>
      </c>
      <c r="C106">
        <v>404</v>
      </c>
    </row>
    <row r="107" spans="1:3" x14ac:dyDescent="0.25">
      <c r="A107">
        <v>1957</v>
      </c>
      <c r="B107" t="s">
        <v>8</v>
      </c>
      <c r="C107">
        <v>347</v>
      </c>
    </row>
    <row r="108" spans="1:3" x14ac:dyDescent="0.25">
      <c r="A108">
        <v>1957</v>
      </c>
      <c r="B108" t="s">
        <v>9</v>
      </c>
      <c r="C108">
        <v>305</v>
      </c>
    </row>
    <row r="109" spans="1:3" x14ac:dyDescent="0.25">
      <c r="A109">
        <v>1957</v>
      </c>
      <c r="B109" t="s">
        <v>11</v>
      </c>
      <c r="C109">
        <v>336</v>
      </c>
    </row>
    <row r="110" spans="1:3" x14ac:dyDescent="0.25">
      <c r="A110" s="6">
        <v>1958</v>
      </c>
      <c r="B110" t="s">
        <v>0</v>
      </c>
      <c r="C110">
        <v>340</v>
      </c>
    </row>
    <row r="111" spans="1:3" x14ac:dyDescent="0.25">
      <c r="A111">
        <v>1958</v>
      </c>
      <c r="B111" t="s">
        <v>15</v>
      </c>
      <c r="C111">
        <v>318</v>
      </c>
    </row>
    <row r="112" spans="1:3" x14ac:dyDescent="0.25">
      <c r="A112">
        <v>1958</v>
      </c>
      <c r="B112" t="s">
        <v>16</v>
      </c>
      <c r="C112">
        <v>362</v>
      </c>
    </row>
    <row r="113" spans="1:3" x14ac:dyDescent="0.25">
      <c r="A113">
        <v>1958</v>
      </c>
      <c r="B113" t="s">
        <v>10</v>
      </c>
      <c r="C113">
        <v>348</v>
      </c>
    </row>
    <row r="114" spans="1:3" x14ac:dyDescent="0.25">
      <c r="A114">
        <v>1958</v>
      </c>
      <c r="B114" t="s">
        <v>3</v>
      </c>
      <c r="C114">
        <v>363</v>
      </c>
    </row>
    <row r="115" spans="1:3" x14ac:dyDescent="0.25">
      <c r="A115">
        <v>1958</v>
      </c>
      <c r="B115" t="s">
        <v>4</v>
      </c>
      <c r="C115">
        <v>435</v>
      </c>
    </row>
    <row r="116" spans="1:3" x14ac:dyDescent="0.25">
      <c r="A116">
        <v>1958</v>
      </c>
      <c r="B116" t="s">
        <v>5</v>
      </c>
      <c r="C116">
        <v>491</v>
      </c>
    </row>
    <row r="117" spans="1:3" x14ac:dyDescent="0.25">
      <c r="A117">
        <v>1958</v>
      </c>
      <c r="B117" t="s">
        <v>6</v>
      </c>
      <c r="C117">
        <v>505</v>
      </c>
    </row>
    <row r="118" spans="1:3" x14ac:dyDescent="0.25">
      <c r="A118">
        <v>1958</v>
      </c>
      <c r="B118" t="s">
        <v>7</v>
      </c>
      <c r="C118">
        <v>404</v>
      </c>
    </row>
    <row r="119" spans="1:3" x14ac:dyDescent="0.25">
      <c r="A119">
        <v>1958</v>
      </c>
      <c r="B119" t="s">
        <v>8</v>
      </c>
      <c r="C119">
        <v>359</v>
      </c>
    </row>
    <row r="120" spans="1:3" x14ac:dyDescent="0.25">
      <c r="A120">
        <v>1958</v>
      </c>
      <c r="B120" t="s">
        <v>9</v>
      </c>
      <c r="C120">
        <v>310</v>
      </c>
    </row>
    <row r="121" spans="1:3" x14ac:dyDescent="0.25">
      <c r="A121">
        <v>1958</v>
      </c>
      <c r="B121" t="s">
        <v>11</v>
      </c>
      <c r="C121">
        <v>337</v>
      </c>
    </row>
    <row r="122" spans="1:3" x14ac:dyDescent="0.25">
      <c r="A122" s="6">
        <v>1959</v>
      </c>
      <c r="B122" t="s">
        <v>0</v>
      </c>
      <c r="C122">
        <v>360</v>
      </c>
    </row>
    <row r="123" spans="1:3" x14ac:dyDescent="0.25">
      <c r="A123">
        <v>1959</v>
      </c>
      <c r="B123" t="s">
        <v>15</v>
      </c>
      <c r="C123">
        <v>342</v>
      </c>
    </row>
    <row r="124" spans="1:3" x14ac:dyDescent="0.25">
      <c r="A124">
        <v>1959</v>
      </c>
      <c r="B124" t="s">
        <v>16</v>
      </c>
      <c r="C124">
        <v>406</v>
      </c>
    </row>
    <row r="125" spans="1:3" x14ac:dyDescent="0.25">
      <c r="A125">
        <v>1959</v>
      </c>
      <c r="B125" t="s">
        <v>10</v>
      </c>
      <c r="C125">
        <v>396</v>
      </c>
    </row>
    <row r="126" spans="1:3" x14ac:dyDescent="0.25">
      <c r="A126">
        <v>1959</v>
      </c>
      <c r="B126" t="s">
        <v>3</v>
      </c>
      <c r="C126">
        <v>420</v>
      </c>
    </row>
    <row r="127" spans="1:3" x14ac:dyDescent="0.25">
      <c r="A127">
        <v>1959</v>
      </c>
      <c r="B127" t="s">
        <v>4</v>
      </c>
      <c r="C127">
        <v>472</v>
      </c>
    </row>
    <row r="128" spans="1:3" x14ac:dyDescent="0.25">
      <c r="A128">
        <v>1959</v>
      </c>
      <c r="B128" t="s">
        <v>5</v>
      </c>
      <c r="C128">
        <v>548</v>
      </c>
    </row>
    <row r="129" spans="1:3" x14ac:dyDescent="0.25">
      <c r="A129">
        <v>1959</v>
      </c>
      <c r="B129" t="s">
        <v>6</v>
      </c>
      <c r="C129">
        <v>559</v>
      </c>
    </row>
    <row r="130" spans="1:3" x14ac:dyDescent="0.25">
      <c r="A130">
        <v>1959</v>
      </c>
      <c r="B130" t="s">
        <v>7</v>
      </c>
      <c r="C130">
        <v>463</v>
      </c>
    </row>
    <row r="131" spans="1:3" x14ac:dyDescent="0.25">
      <c r="A131">
        <v>1959</v>
      </c>
      <c r="B131" t="s">
        <v>8</v>
      </c>
      <c r="C131">
        <v>407</v>
      </c>
    </row>
    <row r="132" spans="1:3" x14ac:dyDescent="0.25">
      <c r="A132">
        <v>1959</v>
      </c>
      <c r="B132" t="s">
        <v>9</v>
      </c>
      <c r="C132">
        <v>362</v>
      </c>
    </row>
    <row r="133" spans="1:3" x14ac:dyDescent="0.25">
      <c r="A133">
        <v>1959</v>
      </c>
      <c r="B133" t="s">
        <v>11</v>
      </c>
      <c r="C133">
        <v>405</v>
      </c>
    </row>
    <row r="134" spans="1:3" x14ac:dyDescent="0.25">
      <c r="A134" s="6">
        <v>1960</v>
      </c>
      <c r="B134" t="s">
        <v>0</v>
      </c>
      <c r="C134">
        <v>417</v>
      </c>
    </row>
    <row r="135" spans="1:3" x14ac:dyDescent="0.25">
      <c r="A135">
        <v>1960</v>
      </c>
      <c r="B135" t="s">
        <v>15</v>
      </c>
      <c r="C135">
        <v>391</v>
      </c>
    </row>
    <row r="136" spans="1:3" x14ac:dyDescent="0.25">
      <c r="A136">
        <v>1960</v>
      </c>
      <c r="B136" t="s">
        <v>16</v>
      </c>
      <c r="C136">
        <v>419</v>
      </c>
    </row>
    <row r="137" spans="1:3" x14ac:dyDescent="0.25">
      <c r="A137">
        <v>1960</v>
      </c>
      <c r="B137" t="s">
        <v>10</v>
      </c>
      <c r="C137">
        <v>461</v>
      </c>
    </row>
    <row r="138" spans="1:3" x14ac:dyDescent="0.25">
      <c r="A138">
        <v>1960</v>
      </c>
      <c r="B138" t="s">
        <v>3</v>
      </c>
      <c r="C138">
        <v>472</v>
      </c>
    </row>
    <row r="139" spans="1:3" x14ac:dyDescent="0.25">
      <c r="A139">
        <v>1960</v>
      </c>
      <c r="B139" t="s">
        <v>4</v>
      </c>
      <c r="C139">
        <v>535</v>
      </c>
    </row>
    <row r="140" spans="1:3" x14ac:dyDescent="0.25">
      <c r="A140">
        <v>1960</v>
      </c>
      <c r="B140" t="s">
        <v>5</v>
      </c>
      <c r="C140">
        <v>622</v>
      </c>
    </row>
    <row r="141" spans="1:3" x14ac:dyDescent="0.25">
      <c r="A141">
        <v>1960</v>
      </c>
      <c r="B141" t="s">
        <v>6</v>
      </c>
      <c r="C141">
        <v>606</v>
      </c>
    </row>
    <row r="142" spans="1:3" x14ac:dyDescent="0.25">
      <c r="A142">
        <v>1960</v>
      </c>
      <c r="B142" t="s">
        <v>7</v>
      </c>
      <c r="C142">
        <v>508</v>
      </c>
    </row>
    <row r="143" spans="1:3" x14ac:dyDescent="0.25">
      <c r="A143">
        <v>1960</v>
      </c>
      <c r="B143" t="s">
        <v>8</v>
      </c>
      <c r="C143">
        <v>461</v>
      </c>
    </row>
    <row r="144" spans="1:3" x14ac:dyDescent="0.25">
      <c r="A144">
        <v>1960</v>
      </c>
      <c r="B144" t="s">
        <v>9</v>
      </c>
      <c r="C144">
        <v>390</v>
      </c>
    </row>
    <row r="145" spans="1:3" x14ac:dyDescent="0.25">
      <c r="A145">
        <v>1960</v>
      </c>
      <c r="B145" t="s">
        <v>11</v>
      </c>
      <c r="C145">
        <v>432</v>
      </c>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46705-B659-4023-AF9A-A5C6A787EDB8}">
  <dimension ref="A1:I145"/>
  <sheetViews>
    <sheetView topLeftCell="A65" zoomScaleNormal="100" workbookViewId="0">
      <selection activeCell="C1" sqref="C1:C145"/>
    </sheetView>
  </sheetViews>
  <sheetFormatPr defaultRowHeight="15" x14ac:dyDescent="0.25"/>
  <cols>
    <col min="3" max="3" width="17.5703125" customWidth="1"/>
    <col min="7" max="7" width="19.7109375" customWidth="1"/>
  </cols>
  <sheetData>
    <row r="1" spans="1:9" x14ac:dyDescent="0.25">
      <c r="A1" t="s">
        <v>12</v>
      </c>
      <c r="B1" t="s">
        <v>17</v>
      </c>
      <c r="C1" t="s">
        <v>84</v>
      </c>
      <c r="D1" t="s">
        <v>18</v>
      </c>
    </row>
    <row r="2" spans="1:9" x14ac:dyDescent="0.25">
      <c r="A2" s="6">
        <v>1949</v>
      </c>
      <c r="B2" t="s">
        <v>0</v>
      </c>
      <c r="C2" s="27" t="str">
        <f>A2 &amp; "-" &amp; TEXT(MATCH(B2, {"Jan","Feb","Mar","Apr","May","Jun","Jul","Aug","Sep","Oct","Nov","Dec"}, 0), "00")</f>
        <v>1949-01</v>
      </c>
      <c r="D2">
        <v>112</v>
      </c>
      <c r="F2" t="e">
        <f>"Q"&amp;ROUNDUP(MONTH(C2)/3,0)</f>
        <v>#VALUE!</v>
      </c>
      <c r="G2" s="28" t="e">
        <f>DATE(A2,B2,2)</f>
        <v>#VALUE!</v>
      </c>
      <c r="H2" s="27" t="e">
        <f>EOMONTH(C2,1)</f>
        <v>#VALUE!</v>
      </c>
      <c r="I2" s="27"/>
    </row>
    <row r="3" spans="1:9" x14ac:dyDescent="0.25">
      <c r="A3">
        <v>1949</v>
      </c>
      <c r="B3" t="s">
        <v>15</v>
      </c>
      <c r="C3" s="27" t="str">
        <f>A3 &amp; "-" &amp; TEXT(MATCH(B3, {"Jan","Feb","Mar","Apr","May","Jun","Jul","Aug","Sep","Oct","Nov","Dec"}, 0), "00")</f>
        <v>1949-02</v>
      </c>
      <c r="D3">
        <v>118</v>
      </c>
    </row>
    <row r="4" spans="1:9" x14ac:dyDescent="0.25">
      <c r="A4">
        <v>1949</v>
      </c>
      <c r="B4" t="s">
        <v>16</v>
      </c>
      <c r="C4" s="27" t="str">
        <f>A4 &amp; "-" &amp; TEXT(MATCH(B4, {"Jan","Feb","Mar","Apr","May","Jun","Jul","Aug","Sep","Oct","Nov","Dec"}, 0), "00")</f>
        <v>1949-03</v>
      </c>
      <c r="D4">
        <v>132</v>
      </c>
    </row>
    <row r="5" spans="1:9" x14ac:dyDescent="0.25">
      <c r="A5">
        <v>1949</v>
      </c>
      <c r="B5" t="s">
        <v>10</v>
      </c>
      <c r="C5" s="27" t="str">
        <f>A5 &amp; "-" &amp; TEXT(MATCH(B5, {"Jan","Feb","Mar","Apr","May","Jun","Jul","Aug","Sep","Oct","Nov","Dec"}, 0), "00")</f>
        <v>1949-04</v>
      </c>
      <c r="D5">
        <v>129</v>
      </c>
    </row>
    <row r="6" spans="1:9" x14ac:dyDescent="0.25">
      <c r="A6">
        <v>1949</v>
      </c>
      <c r="B6" t="s">
        <v>3</v>
      </c>
      <c r="C6" s="27" t="str">
        <f>A6 &amp; "-" &amp; TEXT(MATCH(B6, {"Jan","Feb","Mar","Apr","May","Jun","Jul","Aug","Sep","Oct","Nov","Dec"}, 0), "00")</f>
        <v>1949-05</v>
      </c>
      <c r="D6">
        <v>121</v>
      </c>
    </row>
    <row r="7" spans="1:9" x14ac:dyDescent="0.25">
      <c r="A7">
        <v>1949</v>
      </c>
      <c r="B7" t="s">
        <v>4</v>
      </c>
      <c r="C7" s="27" t="str">
        <f>A7 &amp; "-" &amp; TEXT(MATCH(B7, {"Jan","Feb","Mar","Apr","May","Jun","Jul","Aug","Sep","Oct","Nov","Dec"}, 0), "00")</f>
        <v>1949-06</v>
      </c>
      <c r="D7">
        <v>135</v>
      </c>
    </row>
    <row r="8" spans="1:9" x14ac:dyDescent="0.25">
      <c r="A8">
        <v>1949</v>
      </c>
      <c r="B8" t="s">
        <v>5</v>
      </c>
      <c r="C8" s="27" t="str">
        <f>A8 &amp; "-" &amp; TEXT(MATCH(B8, {"Jan","Feb","Mar","Apr","May","Jun","Jul","Aug","Sep","Oct","Nov","Dec"}, 0), "00")</f>
        <v>1949-07</v>
      </c>
      <c r="D8">
        <v>148</v>
      </c>
    </row>
    <row r="9" spans="1:9" x14ac:dyDescent="0.25">
      <c r="A9">
        <v>1949</v>
      </c>
      <c r="B9" t="s">
        <v>6</v>
      </c>
      <c r="C9" s="27" t="str">
        <f>A9 &amp; "-" &amp; TEXT(MATCH(B9, {"Jan","Feb","Mar","Apr","May","Jun","Jul","Aug","Sep","Oct","Nov","Dec"}, 0), "00")</f>
        <v>1949-08</v>
      </c>
      <c r="D9">
        <v>148</v>
      </c>
    </row>
    <row r="10" spans="1:9" x14ac:dyDescent="0.25">
      <c r="A10">
        <v>1949</v>
      </c>
      <c r="B10" t="s">
        <v>7</v>
      </c>
      <c r="C10" s="27" t="str">
        <f>A10 &amp; "-" &amp; TEXT(MATCH(B10, {"Jan","Feb","Mar","Apr","May","Jun","Jul","Aug","Sep","Oct","Nov","Dec"}, 0), "00")</f>
        <v>1949-09</v>
      </c>
      <c r="D10">
        <v>136</v>
      </c>
    </row>
    <row r="11" spans="1:9" x14ac:dyDescent="0.25">
      <c r="A11">
        <v>1949</v>
      </c>
      <c r="B11" t="s">
        <v>8</v>
      </c>
      <c r="C11" s="27" t="str">
        <f>A11 &amp; "-" &amp; TEXT(MATCH(B11, {"Jan","Feb","Mar","Apr","May","Jun","Jul","Aug","Sep","Oct","Nov","Dec"}, 0), "00")</f>
        <v>1949-10</v>
      </c>
      <c r="D11">
        <v>119</v>
      </c>
    </row>
    <row r="12" spans="1:9" x14ac:dyDescent="0.25">
      <c r="A12">
        <v>1949</v>
      </c>
      <c r="B12" t="s">
        <v>9</v>
      </c>
      <c r="C12" s="27" t="str">
        <f>A12 &amp; "-" &amp; TEXT(MATCH(B12, {"Jan","Feb","Mar","Apr","May","Jun","Jul","Aug","Sep","Oct","Nov","Dec"}, 0), "00")</f>
        <v>1949-11</v>
      </c>
      <c r="D12">
        <v>104</v>
      </c>
    </row>
    <row r="13" spans="1:9" x14ac:dyDescent="0.25">
      <c r="A13">
        <v>1949</v>
      </c>
      <c r="B13" t="s">
        <v>11</v>
      </c>
      <c r="C13" s="27" t="str">
        <f>A13 &amp; "-" &amp; TEXT(MATCH(B13, {"Jan","Feb","Mar","Apr","May","Jun","Jul","Aug","Sep","Oct","Nov","Dec"}, 0), "00")</f>
        <v>1949-12</v>
      </c>
      <c r="D13">
        <v>118</v>
      </c>
    </row>
    <row r="14" spans="1:9" x14ac:dyDescent="0.25">
      <c r="A14" s="6">
        <v>1950</v>
      </c>
      <c r="B14" t="s">
        <v>0</v>
      </c>
      <c r="C14" s="27" t="str">
        <f>A14 &amp; "-" &amp; TEXT(MATCH(B14, {"Jan","Feb","Mar","Apr","May","Jun","Jul","Aug","Sep","Oct","Nov","Dec"}, 0), "00")</f>
        <v>1950-01</v>
      </c>
      <c r="D14">
        <v>115</v>
      </c>
    </row>
    <row r="15" spans="1:9" x14ac:dyDescent="0.25">
      <c r="A15">
        <v>1950</v>
      </c>
      <c r="B15" t="s">
        <v>15</v>
      </c>
      <c r="C15" s="27" t="str">
        <f>A15 &amp; "-" &amp; TEXT(MATCH(B15, {"Jan","Feb","Mar","Apr","May","Jun","Jul","Aug","Sep","Oct","Nov","Dec"}, 0), "00")</f>
        <v>1950-02</v>
      </c>
      <c r="D15">
        <v>126</v>
      </c>
    </row>
    <row r="16" spans="1:9" x14ac:dyDescent="0.25">
      <c r="A16">
        <v>1950</v>
      </c>
      <c r="B16" t="s">
        <v>16</v>
      </c>
      <c r="C16" s="27" t="str">
        <f>A16 &amp; "-" &amp; TEXT(MATCH(B16, {"Jan","Feb","Mar","Apr","May","Jun","Jul","Aug","Sep","Oct","Nov","Dec"}, 0), "00")</f>
        <v>1950-03</v>
      </c>
      <c r="D16">
        <v>141</v>
      </c>
    </row>
    <row r="17" spans="1:4" x14ac:dyDescent="0.25">
      <c r="A17">
        <v>1950</v>
      </c>
      <c r="B17" t="s">
        <v>10</v>
      </c>
      <c r="C17" s="27" t="str">
        <f>A17 &amp; "-" &amp; TEXT(MATCH(B17, {"Jan","Feb","Mar","Apr","May","Jun","Jul","Aug","Sep","Oct","Nov","Dec"}, 0), "00")</f>
        <v>1950-04</v>
      </c>
      <c r="D17">
        <v>135</v>
      </c>
    </row>
    <row r="18" spans="1:4" x14ac:dyDescent="0.25">
      <c r="A18">
        <v>1950</v>
      </c>
      <c r="B18" t="s">
        <v>3</v>
      </c>
      <c r="C18" s="27" t="str">
        <f>A18 &amp; "-" &amp; TEXT(MATCH(B18, {"Jan","Feb","Mar","Apr","May","Jun","Jul","Aug","Sep","Oct","Nov","Dec"}, 0), "00")</f>
        <v>1950-05</v>
      </c>
      <c r="D18">
        <v>125</v>
      </c>
    </row>
    <row r="19" spans="1:4" x14ac:dyDescent="0.25">
      <c r="A19">
        <v>1950</v>
      </c>
      <c r="B19" t="s">
        <v>4</v>
      </c>
      <c r="C19" s="27" t="str">
        <f>A19 &amp; "-" &amp; TEXT(MATCH(B19, {"Jan","Feb","Mar","Apr","May","Jun","Jul","Aug","Sep","Oct","Nov","Dec"}, 0), "00")</f>
        <v>1950-06</v>
      </c>
      <c r="D19">
        <v>149</v>
      </c>
    </row>
    <row r="20" spans="1:4" x14ac:dyDescent="0.25">
      <c r="A20">
        <v>1950</v>
      </c>
      <c r="B20" t="s">
        <v>5</v>
      </c>
      <c r="C20" s="27" t="str">
        <f>A20 &amp; "-" &amp; TEXT(MATCH(B20, {"Jan","Feb","Mar","Apr","May","Jun","Jul","Aug","Sep","Oct","Nov","Dec"}, 0), "00")</f>
        <v>1950-07</v>
      </c>
      <c r="D20">
        <v>170</v>
      </c>
    </row>
    <row r="21" spans="1:4" x14ac:dyDescent="0.25">
      <c r="A21">
        <v>1950</v>
      </c>
      <c r="B21" t="s">
        <v>6</v>
      </c>
      <c r="C21" s="27" t="str">
        <f>A21 &amp; "-" &amp; TEXT(MATCH(B21, {"Jan","Feb","Mar","Apr","May","Jun","Jul","Aug","Sep","Oct","Nov","Dec"}, 0), "00")</f>
        <v>1950-08</v>
      </c>
      <c r="D21">
        <v>170</v>
      </c>
    </row>
    <row r="22" spans="1:4" x14ac:dyDescent="0.25">
      <c r="A22">
        <v>1950</v>
      </c>
      <c r="B22" t="s">
        <v>7</v>
      </c>
      <c r="C22" s="27" t="str">
        <f>A22 &amp; "-" &amp; TEXT(MATCH(B22, {"Jan","Feb","Mar","Apr","May","Jun","Jul","Aug","Sep","Oct","Nov","Dec"}, 0), "00")</f>
        <v>1950-09</v>
      </c>
      <c r="D22">
        <v>158</v>
      </c>
    </row>
    <row r="23" spans="1:4" x14ac:dyDescent="0.25">
      <c r="A23">
        <v>1950</v>
      </c>
      <c r="B23" t="s">
        <v>8</v>
      </c>
      <c r="C23" s="27" t="str">
        <f>A23 &amp; "-" &amp; TEXT(MATCH(B23, {"Jan","Feb","Mar","Apr","May","Jun","Jul","Aug","Sep","Oct","Nov","Dec"}, 0), "00")</f>
        <v>1950-10</v>
      </c>
      <c r="D23">
        <v>133</v>
      </c>
    </row>
    <row r="24" spans="1:4" x14ac:dyDescent="0.25">
      <c r="A24">
        <v>1950</v>
      </c>
      <c r="B24" t="s">
        <v>9</v>
      </c>
      <c r="C24" s="27" t="str">
        <f>A24 &amp; "-" &amp; TEXT(MATCH(B24, {"Jan","Feb","Mar","Apr","May","Jun","Jul","Aug","Sep","Oct","Nov","Dec"}, 0), "00")</f>
        <v>1950-11</v>
      </c>
      <c r="D24">
        <v>114</v>
      </c>
    </row>
    <row r="25" spans="1:4" x14ac:dyDescent="0.25">
      <c r="A25">
        <v>1950</v>
      </c>
      <c r="B25" t="s">
        <v>11</v>
      </c>
      <c r="C25" s="27" t="str">
        <f>A25 &amp; "-" &amp; TEXT(MATCH(B25, {"Jan","Feb","Mar","Apr","May","Jun","Jul","Aug","Sep","Oct","Nov","Dec"}, 0), "00")</f>
        <v>1950-12</v>
      </c>
      <c r="D25">
        <v>140</v>
      </c>
    </row>
    <row r="26" spans="1:4" x14ac:dyDescent="0.25">
      <c r="A26" s="6">
        <v>1951</v>
      </c>
      <c r="B26" t="s">
        <v>0</v>
      </c>
      <c r="C26" s="27" t="str">
        <f>A26 &amp; "-" &amp; TEXT(MATCH(B26, {"Jan","Feb","Mar","Apr","May","Jun","Jul","Aug","Sep","Oct","Nov","Dec"}, 0), "00")</f>
        <v>1951-01</v>
      </c>
      <c r="D26">
        <v>145</v>
      </c>
    </row>
    <row r="27" spans="1:4" x14ac:dyDescent="0.25">
      <c r="A27">
        <v>1951</v>
      </c>
      <c r="B27" t="s">
        <v>15</v>
      </c>
      <c r="C27" s="27" t="str">
        <f>A27 &amp; "-" &amp; TEXT(MATCH(B27, {"Jan","Feb","Mar","Apr","May","Jun","Jul","Aug","Sep","Oct","Nov","Dec"}, 0), "00")</f>
        <v>1951-02</v>
      </c>
      <c r="D27">
        <v>150</v>
      </c>
    </row>
    <row r="28" spans="1:4" x14ac:dyDescent="0.25">
      <c r="A28">
        <v>1951</v>
      </c>
      <c r="B28" t="s">
        <v>16</v>
      </c>
      <c r="C28" s="27" t="str">
        <f>A28 &amp; "-" &amp; TEXT(MATCH(B28, {"Jan","Feb","Mar","Apr","May","Jun","Jul","Aug","Sep","Oct","Nov","Dec"}, 0), "00")</f>
        <v>1951-03</v>
      </c>
      <c r="D28">
        <v>178</v>
      </c>
    </row>
    <row r="29" spans="1:4" x14ac:dyDescent="0.25">
      <c r="A29">
        <v>1951</v>
      </c>
      <c r="B29" t="s">
        <v>10</v>
      </c>
      <c r="C29" s="27" t="str">
        <f>A29 &amp; "-" &amp; TEXT(MATCH(B29, {"Jan","Feb","Mar","Apr","May","Jun","Jul","Aug","Sep","Oct","Nov","Dec"}, 0), "00")</f>
        <v>1951-04</v>
      </c>
      <c r="D29">
        <v>163</v>
      </c>
    </row>
    <row r="30" spans="1:4" x14ac:dyDescent="0.25">
      <c r="A30">
        <v>1951</v>
      </c>
      <c r="B30" t="s">
        <v>3</v>
      </c>
      <c r="C30" s="27" t="str">
        <f>A30 &amp; "-" &amp; TEXT(MATCH(B30, {"Jan","Feb","Mar","Apr","May","Jun","Jul","Aug","Sep","Oct","Nov","Dec"}, 0), "00")</f>
        <v>1951-05</v>
      </c>
      <c r="D30">
        <v>172</v>
      </c>
    </row>
    <row r="31" spans="1:4" x14ac:dyDescent="0.25">
      <c r="A31">
        <v>1951</v>
      </c>
      <c r="B31" t="s">
        <v>4</v>
      </c>
      <c r="C31" s="27" t="str">
        <f>A31 &amp; "-" &amp; TEXT(MATCH(B31, {"Jan","Feb","Mar","Apr","May","Jun","Jul","Aug","Sep","Oct","Nov","Dec"}, 0), "00")</f>
        <v>1951-06</v>
      </c>
      <c r="D31">
        <v>178</v>
      </c>
    </row>
    <row r="32" spans="1:4" x14ac:dyDescent="0.25">
      <c r="A32">
        <v>1951</v>
      </c>
      <c r="B32" t="s">
        <v>5</v>
      </c>
      <c r="C32" s="27" t="str">
        <f>A32 &amp; "-" &amp; TEXT(MATCH(B32, {"Jan","Feb","Mar","Apr","May","Jun","Jul","Aug","Sep","Oct","Nov","Dec"}, 0), "00")</f>
        <v>1951-07</v>
      </c>
      <c r="D32">
        <v>199</v>
      </c>
    </row>
    <row r="33" spans="1:4" x14ac:dyDescent="0.25">
      <c r="A33">
        <v>1951</v>
      </c>
      <c r="B33" t="s">
        <v>6</v>
      </c>
      <c r="C33" s="27" t="str">
        <f>A33 &amp; "-" &amp; TEXT(MATCH(B33, {"Jan","Feb","Mar","Apr","May","Jun","Jul","Aug","Sep","Oct","Nov","Dec"}, 0), "00")</f>
        <v>1951-08</v>
      </c>
      <c r="D33">
        <v>199</v>
      </c>
    </row>
    <row r="34" spans="1:4" x14ac:dyDescent="0.25">
      <c r="A34">
        <v>1951</v>
      </c>
      <c r="B34" t="s">
        <v>7</v>
      </c>
      <c r="C34" s="27" t="str">
        <f>A34 &amp; "-" &amp; TEXT(MATCH(B34, {"Jan","Feb","Mar","Apr","May","Jun","Jul","Aug","Sep","Oct","Nov","Dec"}, 0), "00")</f>
        <v>1951-09</v>
      </c>
      <c r="D34">
        <v>184</v>
      </c>
    </row>
    <row r="35" spans="1:4" x14ac:dyDescent="0.25">
      <c r="A35">
        <v>1951</v>
      </c>
      <c r="B35" t="s">
        <v>8</v>
      </c>
      <c r="C35" s="27" t="str">
        <f>A35 &amp; "-" &amp; TEXT(MATCH(B35, {"Jan","Feb","Mar","Apr","May","Jun","Jul","Aug","Sep","Oct","Nov","Dec"}, 0), "00")</f>
        <v>1951-10</v>
      </c>
      <c r="D35">
        <v>162</v>
      </c>
    </row>
    <row r="36" spans="1:4" x14ac:dyDescent="0.25">
      <c r="A36">
        <v>1951</v>
      </c>
      <c r="B36" t="s">
        <v>9</v>
      </c>
      <c r="C36" s="27" t="str">
        <f>A36 &amp; "-" &amp; TEXT(MATCH(B36, {"Jan","Feb","Mar","Apr","May","Jun","Jul","Aug","Sep","Oct","Nov","Dec"}, 0), "00")</f>
        <v>1951-11</v>
      </c>
      <c r="D36">
        <v>146</v>
      </c>
    </row>
    <row r="37" spans="1:4" x14ac:dyDescent="0.25">
      <c r="A37">
        <v>1951</v>
      </c>
      <c r="B37" t="s">
        <v>11</v>
      </c>
      <c r="C37" s="27" t="str">
        <f>A37 &amp; "-" &amp; TEXT(MATCH(B37, {"Jan","Feb","Mar","Apr","May","Jun","Jul","Aug","Sep","Oct","Nov","Dec"}, 0), "00")</f>
        <v>1951-12</v>
      </c>
      <c r="D37">
        <v>166</v>
      </c>
    </row>
    <row r="38" spans="1:4" x14ac:dyDescent="0.25">
      <c r="A38" s="6">
        <v>1952</v>
      </c>
      <c r="B38" t="s">
        <v>0</v>
      </c>
      <c r="C38" s="27" t="str">
        <f>A38 &amp; "-" &amp; TEXT(MATCH(B38, {"Jan","Feb","Mar","Apr","May","Jun","Jul","Aug","Sep","Oct","Nov","Dec"}, 0), "00")</f>
        <v>1952-01</v>
      </c>
      <c r="D38">
        <v>171</v>
      </c>
    </row>
    <row r="39" spans="1:4" x14ac:dyDescent="0.25">
      <c r="A39">
        <v>1952</v>
      </c>
      <c r="B39" t="s">
        <v>15</v>
      </c>
      <c r="C39" s="27" t="str">
        <f>A39 &amp; "-" &amp; TEXT(MATCH(B39, {"Jan","Feb","Mar","Apr","May","Jun","Jul","Aug","Sep","Oct","Nov","Dec"}, 0), "00")</f>
        <v>1952-02</v>
      </c>
      <c r="D39">
        <v>180</v>
      </c>
    </row>
    <row r="40" spans="1:4" x14ac:dyDescent="0.25">
      <c r="A40">
        <v>1952</v>
      </c>
      <c r="B40" t="s">
        <v>16</v>
      </c>
      <c r="C40" s="27" t="str">
        <f>A40 &amp; "-" &amp; TEXT(MATCH(B40, {"Jan","Feb","Mar","Apr","May","Jun","Jul","Aug","Sep","Oct","Nov","Dec"}, 0), "00")</f>
        <v>1952-03</v>
      </c>
      <c r="D40">
        <v>193</v>
      </c>
    </row>
    <row r="41" spans="1:4" x14ac:dyDescent="0.25">
      <c r="A41">
        <v>1952</v>
      </c>
      <c r="B41" t="s">
        <v>10</v>
      </c>
      <c r="C41" s="27" t="str">
        <f>A41 &amp; "-" &amp; TEXT(MATCH(B41, {"Jan","Feb","Mar","Apr","May","Jun","Jul","Aug","Sep","Oct","Nov","Dec"}, 0), "00")</f>
        <v>1952-04</v>
      </c>
      <c r="D41">
        <v>181</v>
      </c>
    </row>
    <row r="42" spans="1:4" x14ac:dyDescent="0.25">
      <c r="A42">
        <v>1952</v>
      </c>
      <c r="B42" t="s">
        <v>3</v>
      </c>
      <c r="C42" s="27" t="str">
        <f>A42 &amp; "-" &amp; TEXT(MATCH(B42, {"Jan","Feb","Mar","Apr","May","Jun","Jul","Aug","Sep","Oct","Nov","Dec"}, 0), "00")</f>
        <v>1952-05</v>
      </c>
      <c r="D42">
        <v>183</v>
      </c>
    </row>
    <row r="43" spans="1:4" x14ac:dyDescent="0.25">
      <c r="A43">
        <v>1952</v>
      </c>
      <c r="B43" t="s">
        <v>4</v>
      </c>
      <c r="C43" s="27" t="str">
        <f>A43 &amp; "-" &amp; TEXT(MATCH(B43, {"Jan","Feb","Mar","Apr","May","Jun","Jul","Aug","Sep","Oct","Nov","Dec"}, 0), "00")</f>
        <v>1952-06</v>
      </c>
      <c r="D43">
        <v>218</v>
      </c>
    </row>
    <row r="44" spans="1:4" x14ac:dyDescent="0.25">
      <c r="A44">
        <v>1952</v>
      </c>
      <c r="B44" t="s">
        <v>5</v>
      </c>
      <c r="C44" s="27" t="str">
        <f>A44 &amp; "-" &amp; TEXT(MATCH(B44, {"Jan","Feb","Mar","Apr","May","Jun","Jul","Aug","Sep","Oct","Nov","Dec"}, 0), "00")</f>
        <v>1952-07</v>
      </c>
      <c r="D44">
        <v>230</v>
      </c>
    </row>
    <row r="45" spans="1:4" x14ac:dyDescent="0.25">
      <c r="A45">
        <v>1952</v>
      </c>
      <c r="B45" t="s">
        <v>6</v>
      </c>
      <c r="C45" s="27" t="str">
        <f>A45 &amp; "-" &amp; TEXT(MATCH(B45, {"Jan","Feb","Mar","Apr","May","Jun","Jul","Aug","Sep","Oct","Nov","Dec"}, 0), "00")</f>
        <v>1952-08</v>
      </c>
      <c r="D45">
        <v>242</v>
      </c>
    </row>
    <row r="46" spans="1:4" x14ac:dyDescent="0.25">
      <c r="A46">
        <v>1952</v>
      </c>
      <c r="B46" t="s">
        <v>7</v>
      </c>
      <c r="C46" s="27" t="str">
        <f>A46 &amp; "-" &amp; TEXT(MATCH(B46, {"Jan","Feb","Mar","Apr","May","Jun","Jul","Aug","Sep","Oct","Nov","Dec"}, 0), "00")</f>
        <v>1952-09</v>
      </c>
      <c r="D46">
        <v>209</v>
      </c>
    </row>
    <row r="47" spans="1:4" x14ac:dyDescent="0.25">
      <c r="A47">
        <v>1952</v>
      </c>
      <c r="B47" t="s">
        <v>8</v>
      </c>
      <c r="C47" s="27" t="str">
        <f>A47 &amp; "-" &amp; TEXT(MATCH(B47, {"Jan","Feb","Mar","Apr","May","Jun","Jul","Aug","Sep","Oct","Nov","Dec"}, 0), "00")</f>
        <v>1952-10</v>
      </c>
      <c r="D47">
        <v>191</v>
      </c>
    </row>
    <row r="48" spans="1:4" x14ac:dyDescent="0.25">
      <c r="A48">
        <v>1952</v>
      </c>
      <c r="B48" t="s">
        <v>9</v>
      </c>
      <c r="C48" s="27" t="str">
        <f>A48 &amp; "-" &amp; TEXT(MATCH(B48, {"Jan","Feb","Mar","Apr","May","Jun","Jul","Aug","Sep","Oct","Nov","Dec"}, 0), "00")</f>
        <v>1952-11</v>
      </c>
      <c r="D48">
        <v>172</v>
      </c>
    </row>
    <row r="49" spans="1:4" x14ac:dyDescent="0.25">
      <c r="A49">
        <v>1952</v>
      </c>
      <c r="B49" t="s">
        <v>11</v>
      </c>
      <c r="C49" s="27" t="str">
        <f>A49 &amp; "-" &amp; TEXT(MATCH(B49, {"Jan","Feb","Mar","Apr","May","Jun","Jul","Aug","Sep","Oct","Nov","Dec"}, 0), "00")</f>
        <v>1952-12</v>
      </c>
      <c r="D49">
        <v>194</v>
      </c>
    </row>
    <row r="50" spans="1:4" x14ac:dyDescent="0.25">
      <c r="A50" s="6">
        <v>1953</v>
      </c>
      <c r="B50" t="s">
        <v>0</v>
      </c>
      <c r="C50" s="27" t="str">
        <f>A50 &amp; "-" &amp; TEXT(MATCH(B50, {"Jan","Feb","Mar","Apr","May","Jun","Jul","Aug","Sep","Oct","Nov","Dec"}, 0), "00")</f>
        <v>1953-01</v>
      </c>
      <c r="D50">
        <v>196</v>
      </c>
    </row>
    <row r="51" spans="1:4" x14ac:dyDescent="0.25">
      <c r="A51">
        <v>1953</v>
      </c>
      <c r="B51" t="s">
        <v>15</v>
      </c>
      <c r="C51" s="27" t="str">
        <f>A51 &amp; "-" &amp; TEXT(MATCH(B51, {"Jan","Feb","Mar","Apr","May","Jun","Jul","Aug","Sep","Oct","Nov","Dec"}, 0), "00")</f>
        <v>1953-02</v>
      </c>
      <c r="D51">
        <v>196</v>
      </c>
    </row>
    <row r="52" spans="1:4" x14ac:dyDescent="0.25">
      <c r="A52">
        <v>1953</v>
      </c>
      <c r="B52" t="s">
        <v>16</v>
      </c>
      <c r="C52" s="27" t="str">
        <f>A52 &amp; "-" &amp; TEXT(MATCH(B52, {"Jan","Feb","Mar","Apr","May","Jun","Jul","Aug","Sep","Oct","Nov","Dec"}, 0), "00")</f>
        <v>1953-03</v>
      </c>
      <c r="D52">
        <v>236</v>
      </c>
    </row>
    <row r="53" spans="1:4" x14ac:dyDescent="0.25">
      <c r="A53">
        <v>1953</v>
      </c>
      <c r="B53" t="s">
        <v>10</v>
      </c>
      <c r="C53" s="27" t="str">
        <f>A53 &amp; "-" &amp; TEXT(MATCH(B53, {"Jan","Feb","Mar","Apr","May","Jun","Jul","Aug","Sep","Oct","Nov","Dec"}, 0), "00")</f>
        <v>1953-04</v>
      </c>
      <c r="D53">
        <v>235</v>
      </c>
    </row>
    <row r="54" spans="1:4" x14ac:dyDescent="0.25">
      <c r="A54">
        <v>1953</v>
      </c>
      <c r="B54" t="s">
        <v>3</v>
      </c>
      <c r="C54" s="27" t="str">
        <f>A54 &amp; "-" &amp; TEXT(MATCH(B54, {"Jan","Feb","Mar","Apr","May","Jun","Jul","Aug","Sep","Oct","Nov","Dec"}, 0), "00")</f>
        <v>1953-05</v>
      </c>
      <c r="D54">
        <v>229</v>
      </c>
    </row>
    <row r="55" spans="1:4" x14ac:dyDescent="0.25">
      <c r="A55">
        <v>1953</v>
      </c>
      <c r="B55" t="s">
        <v>4</v>
      </c>
      <c r="C55" s="27" t="str">
        <f>A55 &amp; "-" &amp; TEXT(MATCH(B55, {"Jan","Feb","Mar","Apr","May","Jun","Jul","Aug","Sep","Oct","Nov","Dec"}, 0), "00")</f>
        <v>1953-06</v>
      </c>
      <c r="D55">
        <v>243</v>
      </c>
    </row>
    <row r="56" spans="1:4" x14ac:dyDescent="0.25">
      <c r="A56">
        <v>1953</v>
      </c>
      <c r="B56" t="s">
        <v>5</v>
      </c>
      <c r="C56" s="27" t="str">
        <f>A56 &amp; "-" &amp; TEXT(MATCH(B56, {"Jan","Feb","Mar","Apr","May","Jun","Jul","Aug","Sep","Oct","Nov","Dec"}, 0), "00")</f>
        <v>1953-07</v>
      </c>
      <c r="D56">
        <v>264</v>
      </c>
    </row>
    <row r="57" spans="1:4" x14ac:dyDescent="0.25">
      <c r="A57">
        <v>1953</v>
      </c>
      <c r="B57" t="s">
        <v>6</v>
      </c>
      <c r="C57" s="27" t="str">
        <f>A57 &amp; "-" &amp; TEXT(MATCH(B57, {"Jan","Feb","Mar","Apr","May","Jun","Jul","Aug","Sep","Oct","Nov","Dec"}, 0), "00")</f>
        <v>1953-08</v>
      </c>
      <c r="D57">
        <v>272</v>
      </c>
    </row>
    <row r="58" spans="1:4" x14ac:dyDescent="0.25">
      <c r="A58">
        <v>1953</v>
      </c>
      <c r="B58" t="s">
        <v>7</v>
      </c>
      <c r="C58" s="27" t="str">
        <f>A58 &amp; "-" &amp; TEXT(MATCH(B58, {"Jan","Feb","Mar","Apr","May","Jun","Jul","Aug","Sep","Oct","Nov","Dec"}, 0), "00")</f>
        <v>1953-09</v>
      </c>
      <c r="D58">
        <v>237</v>
      </c>
    </row>
    <row r="59" spans="1:4" x14ac:dyDescent="0.25">
      <c r="A59">
        <v>1953</v>
      </c>
      <c r="B59" t="s">
        <v>8</v>
      </c>
      <c r="C59" s="27" t="str">
        <f>A59 &amp; "-" &amp; TEXT(MATCH(B59, {"Jan","Feb","Mar","Apr","May","Jun","Jul","Aug","Sep","Oct","Nov","Dec"}, 0), "00")</f>
        <v>1953-10</v>
      </c>
      <c r="D59">
        <v>211</v>
      </c>
    </row>
    <row r="60" spans="1:4" x14ac:dyDescent="0.25">
      <c r="A60">
        <v>1953</v>
      </c>
      <c r="B60" t="s">
        <v>9</v>
      </c>
      <c r="C60" s="27" t="str">
        <f>A60 &amp; "-" &amp; TEXT(MATCH(B60, {"Jan","Feb","Mar","Apr","May","Jun","Jul","Aug","Sep","Oct","Nov","Dec"}, 0), "00")</f>
        <v>1953-11</v>
      </c>
      <c r="D60">
        <v>180</v>
      </c>
    </row>
    <row r="61" spans="1:4" x14ac:dyDescent="0.25">
      <c r="A61">
        <v>1953</v>
      </c>
      <c r="B61" t="s">
        <v>11</v>
      </c>
      <c r="C61" s="27" t="str">
        <f>A61 &amp; "-" &amp; TEXT(MATCH(B61, {"Jan","Feb","Mar","Apr","May","Jun","Jul","Aug","Sep","Oct","Nov","Dec"}, 0), "00")</f>
        <v>1953-12</v>
      </c>
      <c r="D61">
        <v>201</v>
      </c>
    </row>
    <row r="62" spans="1:4" x14ac:dyDescent="0.25">
      <c r="A62" s="6">
        <v>1954</v>
      </c>
      <c r="B62" t="s">
        <v>0</v>
      </c>
      <c r="C62" s="27" t="str">
        <f>A62 &amp; "-" &amp; TEXT(MATCH(B62, {"Jan","Feb","Mar","Apr","May","Jun","Jul","Aug","Sep","Oct","Nov","Dec"}, 0), "00")</f>
        <v>1954-01</v>
      </c>
      <c r="D62">
        <v>204</v>
      </c>
    </row>
    <row r="63" spans="1:4" x14ac:dyDescent="0.25">
      <c r="A63">
        <v>1954</v>
      </c>
      <c r="B63" t="s">
        <v>15</v>
      </c>
      <c r="C63" s="27" t="str">
        <f>A63 &amp; "-" &amp; TEXT(MATCH(B63, {"Jan","Feb","Mar","Apr","May","Jun","Jul","Aug","Sep","Oct","Nov","Dec"}, 0), "00")</f>
        <v>1954-02</v>
      </c>
      <c r="D63">
        <v>188</v>
      </c>
    </row>
    <row r="64" spans="1:4" x14ac:dyDescent="0.25">
      <c r="A64">
        <v>1954</v>
      </c>
      <c r="B64" t="s">
        <v>16</v>
      </c>
      <c r="C64" s="27" t="str">
        <f>A64 &amp; "-" &amp; TEXT(MATCH(B64, {"Jan","Feb","Mar","Apr","May","Jun","Jul","Aug","Sep","Oct","Nov","Dec"}, 0), "00")</f>
        <v>1954-03</v>
      </c>
      <c r="D64">
        <v>235</v>
      </c>
    </row>
    <row r="65" spans="1:4" x14ac:dyDescent="0.25">
      <c r="A65">
        <v>1954</v>
      </c>
      <c r="B65" t="s">
        <v>10</v>
      </c>
      <c r="C65" s="27" t="str">
        <f>A65 &amp; "-" &amp; TEXT(MATCH(B65, {"Jan","Feb","Mar","Apr","May","Jun","Jul","Aug","Sep","Oct","Nov","Dec"}, 0), "00")</f>
        <v>1954-04</v>
      </c>
      <c r="D65">
        <v>227</v>
      </c>
    </row>
    <row r="66" spans="1:4" x14ac:dyDescent="0.25">
      <c r="A66">
        <v>1954</v>
      </c>
      <c r="B66" t="s">
        <v>3</v>
      </c>
      <c r="C66" s="27" t="str">
        <f>A66 &amp; "-" &amp; TEXT(MATCH(B66, {"Jan","Feb","Mar","Apr","May","Jun","Jul","Aug","Sep","Oct","Nov","Dec"}, 0), "00")</f>
        <v>1954-05</v>
      </c>
      <c r="D66">
        <v>234</v>
      </c>
    </row>
    <row r="67" spans="1:4" x14ac:dyDescent="0.25">
      <c r="A67">
        <v>1954</v>
      </c>
      <c r="B67" t="s">
        <v>4</v>
      </c>
      <c r="C67" s="27" t="str">
        <f>A67 &amp; "-" &amp; TEXT(MATCH(B67, {"Jan","Feb","Mar","Apr","May","Jun","Jul","Aug","Sep","Oct","Nov","Dec"}, 0), "00")</f>
        <v>1954-06</v>
      </c>
      <c r="D67">
        <v>264</v>
      </c>
    </row>
    <row r="68" spans="1:4" x14ac:dyDescent="0.25">
      <c r="A68">
        <v>1954</v>
      </c>
      <c r="B68" t="s">
        <v>5</v>
      </c>
      <c r="C68" s="27" t="str">
        <f>A68 &amp; "-" &amp; TEXT(MATCH(B68, {"Jan","Feb","Mar","Apr","May","Jun","Jul","Aug","Sep","Oct","Nov","Dec"}, 0), "00")</f>
        <v>1954-07</v>
      </c>
      <c r="D68">
        <v>302</v>
      </c>
    </row>
    <row r="69" spans="1:4" x14ac:dyDescent="0.25">
      <c r="A69">
        <v>1954</v>
      </c>
      <c r="B69" t="s">
        <v>6</v>
      </c>
      <c r="C69" s="27" t="str">
        <f>A69 &amp; "-" &amp; TEXT(MATCH(B69, {"Jan","Feb","Mar","Apr","May","Jun","Jul","Aug","Sep","Oct","Nov","Dec"}, 0), "00")</f>
        <v>1954-08</v>
      </c>
      <c r="D69">
        <v>293</v>
      </c>
    </row>
    <row r="70" spans="1:4" x14ac:dyDescent="0.25">
      <c r="A70">
        <v>1954</v>
      </c>
      <c r="B70" t="s">
        <v>7</v>
      </c>
      <c r="C70" s="27" t="str">
        <f>A70 &amp; "-" &amp; TEXT(MATCH(B70, {"Jan","Feb","Mar","Apr","May","Jun","Jul","Aug","Sep","Oct","Nov","Dec"}, 0), "00")</f>
        <v>1954-09</v>
      </c>
      <c r="D70">
        <v>259</v>
      </c>
    </row>
    <row r="71" spans="1:4" x14ac:dyDescent="0.25">
      <c r="A71">
        <v>1954</v>
      </c>
      <c r="B71" t="s">
        <v>8</v>
      </c>
      <c r="C71" s="27" t="str">
        <f>A71 &amp; "-" &amp; TEXT(MATCH(B71, {"Jan","Feb","Mar","Apr","May","Jun","Jul","Aug","Sep","Oct","Nov","Dec"}, 0), "00")</f>
        <v>1954-10</v>
      </c>
      <c r="D71">
        <v>229</v>
      </c>
    </row>
    <row r="72" spans="1:4" x14ac:dyDescent="0.25">
      <c r="A72">
        <v>1954</v>
      </c>
      <c r="B72" t="s">
        <v>9</v>
      </c>
      <c r="C72" s="27" t="str">
        <f>A72 &amp; "-" &amp; TEXT(MATCH(B72, {"Jan","Feb","Mar","Apr","May","Jun","Jul","Aug","Sep","Oct","Nov","Dec"}, 0), "00")</f>
        <v>1954-11</v>
      </c>
      <c r="D72">
        <v>203</v>
      </c>
    </row>
    <row r="73" spans="1:4" x14ac:dyDescent="0.25">
      <c r="A73">
        <v>1954</v>
      </c>
      <c r="B73" t="s">
        <v>11</v>
      </c>
      <c r="C73" s="27" t="str">
        <f>A73 &amp; "-" &amp; TEXT(MATCH(B73, {"Jan","Feb","Mar","Apr","May","Jun","Jul","Aug","Sep","Oct","Nov","Dec"}, 0), "00")</f>
        <v>1954-12</v>
      </c>
      <c r="D73">
        <v>229</v>
      </c>
    </row>
    <row r="74" spans="1:4" x14ac:dyDescent="0.25">
      <c r="A74" s="6">
        <v>1955</v>
      </c>
      <c r="B74" t="s">
        <v>0</v>
      </c>
      <c r="C74" s="27" t="str">
        <f>A74 &amp; "-" &amp; TEXT(MATCH(B74, {"Jan","Feb","Mar","Apr","May","Jun","Jul","Aug","Sep","Oct","Nov","Dec"}, 0), "00")</f>
        <v>1955-01</v>
      </c>
      <c r="D74">
        <v>242</v>
      </c>
    </row>
    <row r="75" spans="1:4" x14ac:dyDescent="0.25">
      <c r="A75">
        <v>1955</v>
      </c>
      <c r="B75" t="s">
        <v>15</v>
      </c>
      <c r="C75" s="27" t="str">
        <f>A75 &amp; "-" &amp; TEXT(MATCH(B75, {"Jan","Feb","Mar","Apr","May","Jun","Jul","Aug","Sep","Oct","Nov","Dec"}, 0), "00")</f>
        <v>1955-02</v>
      </c>
      <c r="D75">
        <v>233</v>
      </c>
    </row>
    <row r="76" spans="1:4" x14ac:dyDescent="0.25">
      <c r="A76">
        <v>1955</v>
      </c>
      <c r="B76" t="s">
        <v>16</v>
      </c>
      <c r="C76" s="27" t="str">
        <f>A76 &amp; "-" &amp; TEXT(MATCH(B76, {"Jan","Feb","Mar","Apr","May","Jun","Jul","Aug","Sep","Oct","Nov","Dec"}, 0), "00")</f>
        <v>1955-03</v>
      </c>
      <c r="D76">
        <v>267</v>
      </c>
    </row>
    <row r="77" spans="1:4" x14ac:dyDescent="0.25">
      <c r="A77">
        <v>1955</v>
      </c>
      <c r="B77" t="s">
        <v>10</v>
      </c>
      <c r="C77" s="27" t="str">
        <f>A77 &amp; "-" &amp; TEXT(MATCH(B77, {"Jan","Feb","Mar","Apr","May","Jun","Jul","Aug","Sep","Oct","Nov","Dec"}, 0), "00")</f>
        <v>1955-04</v>
      </c>
      <c r="D77">
        <v>269</v>
      </c>
    </row>
    <row r="78" spans="1:4" x14ac:dyDescent="0.25">
      <c r="A78">
        <v>1955</v>
      </c>
      <c r="B78" t="s">
        <v>3</v>
      </c>
      <c r="C78" s="27" t="str">
        <f>A78 &amp; "-" &amp; TEXT(MATCH(B78, {"Jan","Feb","Mar","Apr","May","Jun","Jul","Aug","Sep","Oct","Nov","Dec"}, 0), "00")</f>
        <v>1955-05</v>
      </c>
      <c r="D78">
        <v>270</v>
      </c>
    </row>
    <row r="79" spans="1:4" x14ac:dyDescent="0.25">
      <c r="A79">
        <v>1955</v>
      </c>
      <c r="B79" t="s">
        <v>4</v>
      </c>
      <c r="C79" s="27" t="str">
        <f>A79 &amp; "-" &amp; TEXT(MATCH(B79, {"Jan","Feb","Mar","Apr","May","Jun","Jul","Aug","Sep","Oct","Nov","Dec"}, 0), "00")</f>
        <v>1955-06</v>
      </c>
      <c r="D79">
        <v>315</v>
      </c>
    </row>
    <row r="80" spans="1:4" x14ac:dyDescent="0.25">
      <c r="A80">
        <v>1955</v>
      </c>
      <c r="B80" t="s">
        <v>5</v>
      </c>
      <c r="C80" s="27" t="str">
        <f>A80 &amp; "-" &amp; TEXT(MATCH(B80, {"Jan","Feb","Mar","Apr","May","Jun","Jul","Aug","Sep","Oct","Nov","Dec"}, 0), "00")</f>
        <v>1955-07</v>
      </c>
      <c r="D80">
        <v>364</v>
      </c>
    </row>
    <row r="81" spans="1:4" x14ac:dyDescent="0.25">
      <c r="A81">
        <v>1955</v>
      </c>
      <c r="B81" t="s">
        <v>6</v>
      </c>
      <c r="C81" s="27" t="str">
        <f>A81 &amp; "-" &amp; TEXT(MATCH(B81, {"Jan","Feb","Mar","Apr","May","Jun","Jul","Aug","Sep","Oct","Nov","Dec"}, 0), "00")</f>
        <v>1955-08</v>
      </c>
      <c r="D81">
        <v>347</v>
      </c>
    </row>
    <row r="82" spans="1:4" x14ac:dyDescent="0.25">
      <c r="A82">
        <v>1955</v>
      </c>
      <c r="B82" t="s">
        <v>7</v>
      </c>
      <c r="C82" s="27" t="str">
        <f>A82 &amp; "-" &amp; TEXT(MATCH(B82, {"Jan","Feb","Mar","Apr","May","Jun","Jul","Aug","Sep","Oct","Nov","Dec"}, 0), "00")</f>
        <v>1955-09</v>
      </c>
      <c r="D82">
        <v>312</v>
      </c>
    </row>
    <row r="83" spans="1:4" x14ac:dyDescent="0.25">
      <c r="A83">
        <v>1955</v>
      </c>
      <c r="B83" t="s">
        <v>8</v>
      </c>
      <c r="C83" s="27" t="str">
        <f>A83 &amp; "-" &amp; TEXT(MATCH(B83, {"Jan","Feb","Mar","Apr","May","Jun","Jul","Aug","Sep","Oct","Nov","Dec"}, 0), "00")</f>
        <v>1955-10</v>
      </c>
      <c r="D83">
        <v>274</v>
      </c>
    </row>
    <row r="84" spans="1:4" x14ac:dyDescent="0.25">
      <c r="A84">
        <v>1955</v>
      </c>
      <c r="B84" t="s">
        <v>9</v>
      </c>
      <c r="C84" s="27" t="str">
        <f>A84 &amp; "-" &amp; TEXT(MATCH(B84, {"Jan","Feb","Mar","Apr","May","Jun","Jul","Aug","Sep","Oct","Nov","Dec"}, 0), "00")</f>
        <v>1955-11</v>
      </c>
      <c r="D84">
        <v>237</v>
      </c>
    </row>
    <row r="85" spans="1:4" x14ac:dyDescent="0.25">
      <c r="A85">
        <v>1955</v>
      </c>
      <c r="B85" t="s">
        <v>11</v>
      </c>
      <c r="C85" s="27" t="str">
        <f>A85 &amp; "-" &amp; TEXT(MATCH(B85, {"Jan","Feb","Mar","Apr","May","Jun","Jul","Aug","Sep","Oct","Nov","Dec"}, 0), "00")</f>
        <v>1955-12</v>
      </c>
      <c r="D85">
        <v>278</v>
      </c>
    </row>
    <row r="86" spans="1:4" x14ac:dyDescent="0.25">
      <c r="A86" s="6">
        <v>1956</v>
      </c>
      <c r="B86" t="s">
        <v>0</v>
      </c>
      <c r="C86" s="27" t="str">
        <f>A86 &amp; "-" &amp; TEXT(MATCH(B86, {"Jan","Feb","Mar","Apr","May","Jun","Jul","Aug","Sep","Oct","Nov","Dec"}, 0), "00")</f>
        <v>1956-01</v>
      </c>
      <c r="D86">
        <v>284</v>
      </c>
    </row>
    <row r="87" spans="1:4" x14ac:dyDescent="0.25">
      <c r="A87">
        <v>1956</v>
      </c>
      <c r="B87" t="s">
        <v>15</v>
      </c>
      <c r="C87" s="27" t="str">
        <f>A87 &amp; "-" &amp; TEXT(MATCH(B87, {"Jan","Feb","Mar","Apr","May","Jun","Jul","Aug","Sep","Oct","Nov","Dec"}, 0), "00")</f>
        <v>1956-02</v>
      </c>
      <c r="D87">
        <v>277</v>
      </c>
    </row>
    <row r="88" spans="1:4" x14ac:dyDescent="0.25">
      <c r="A88">
        <v>1956</v>
      </c>
      <c r="B88" t="s">
        <v>16</v>
      </c>
      <c r="C88" s="27" t="str">
        <f>A88 &amp; "-" &amp; TEXT(MATCH(B88, {"Jan","Feb","Mar","Apr","May","Jun","Jul","Aug","Sep","Oct","Nov","Dec"}, 0), "00")</f>
        <v>1956-03</v>
      </c>
      <c r="D88">
        <v>317</v>
      </c>
    </row>
    <row r="89" spans="1:4" x14ac:dyDescent="0.25">
      <c r="A89">
        <v>1956</v>
      </c>
      <c r="B89" t="s">
        <v>10</v>
      </c>
      <c r="C89" s="27" t="str">
        <f>A89 &amp; "-" &amp; TEXT(MATCH(B89, {"Jan","Feb","Mar","Apr","May","Jun","Jul","Aug","Sep","Oct","Nov","Dec"}, 0), "00")</f>
        <v>1956-04</v>
      </c>
      <c r="D89">
        <v>313</v>
      </c>
    </row>
    <row r="90" spans="1:4" x14ac:dyDescent="0.25">
      <c r="A90">
        <v>1956</v>
      </c>
      <c r="B90" t="s">
        <v>3</v>
      </c>
      <c r="C90" s="27" t="str">
        <f>A90 &amp; "-" &amp; TEXT(MATCH(B90, {"Jan","Feb","Mar","Apr","May","Jun","Jul","Aug","Sep","Oct","Nov","Dec"}, 0), "00")</f>
        <v>1956-05</v>
      </c>
      <c r="D90">
        <v>318</v>
      </c>
    </row>
    <row r="91" spans="1:4" x14ac:dyDescent="0.25">
      <c r="A91">
        <v>1956</v>
      </c>
      <c r="B91" t="s">
        <v>4</v>
      </c>
      <c r="C91" s="27" t="str">
        <f>A91 &amp; "-" &amp; TEXT(MATCH(B91, {"Jan","Feb","Mar","Apr","May","Jun","Jul","Aug","Sep","Oct","Nov","Dec"}, 0), "00")</f>
        <v>1956-06</v>
      </c>
      <c r="D91">
        <v>374</v>
      </c>
    </row>
    <row r="92" spans="1:4" x14ac:dyDescent="0.25">
      <c r="A92">
        <v>1956</v>
      </c>
      <c r="B92" t="s">
        <v>5</v>
      </c>
      <c r="C92" s="27" t="str">
        <f>A92 &amp; "-" &amp; TEXT(MATCH(B92, {"Jan","Feb","Mar","Apr","May","Jun","Jul","Aug","Sep","Oct","Nov","Dec"}, 0), "00")</f>
        <v>1956-07</v>
      </c>
      <c r="D92">
        <v>413</v>
      </c>
    </row>
    <row r="93" spans="1:4" x14ac:dyDescent="0.25">
      <c r="A93">
        <v>1956</v>
      </c>
      <c r="B93" t="s">
        <v>6</v>
      </c>
      <c r="C93" s="27" t="str">
        <f>A93 &amp; "-" &amp; TEXT(MATCH(B93, {"Jan","Feb","Mar","Apr","May","Jun","Jul","Aug","Sep","Oct","Nov","Dec"}, 0), "00")</f>
        <v>1956-08</v>
      </c>
      <c r="D93">
        <v>405</v>
      </c>
    </row>
    <row r="94" spans="1:4" x14ac:dyDescent="0.25">
      <c r="A94">
        <v>1956</v>
      </c>
      <c r="B94" t="s">
        <v>7</v>
      </c>
      <c r="C94" s="27" t="str">
        <f>A94 &amp; "-" &amp; TEXT(MATCH(B94, {"Jan","Feb","Mar","Apr","May","Jun","Jul","Aug","Sep","Oct","Nov","Dec"}, 0), "00")</f>
        <v>1956-09</v>
      </c>
      <c r="D94">
        <v>355</v>
      </c>
    </row>
    <row r="95" spans="1:4" x14ac:dyDescent="0.25">
      <c r="A95">
        <v>1956</v>
      </c>
      <c r="B95" t="s">
        <v>8</v>
      </c>
      <c r="C95" s="27" t="str">
        <f>A95 &amp; "-" &amp; TEXT(MATCH(B95, {"Jan","Feb","Mar","Apr","May","Jun","Jul","Aug","Sep","Oct","Nov","Dec"}, 0), "00")</f>
        <v>1956-10</v>
      </c>
      <c r="D95">
        <v>306</v>
      </c>
    </row>
    <row r="96" spans="1:4" x14ac:dyDescent="0.25">
      <c r="A96">
        <v>1956</v>
      </c>
      <c r="B96" t="s">
        <v>9</v>
      </c>
      <c r="C96" s="27" t="str">
        <f>A96 &amp; "-" &amp; TEXT(MATCH(B96, {"Jan","Feb","Mar","Apr","May","Jun","Jul","Aug","Sep","Oct","Nov","Dec"}, 0), "00")</f>
        <v>1956-11</v>
      </c>
      <c r="D96">
        <v>271</v>
      </c>
    </row>
    <row r="97" spans="1:4" x14ac:dyDescent="0.25">
      <c r="A97">
        <v>1956</v>
      </c>
      <c r="B97" t="s">
        <v>11</v>
      </c>
      <c r="C97" s="27" t="str">
        <f>A97 &amp; "-" &amp; TEXT(MATCH(B97, {"Jan","Feb","Mar","Apr","May","Jun","Jul","Aug","Sep","Oct","Nov","Dec"}, 0), "00")</f>
        <v>1956-12</v>
      </c>
      <c r="D97">
        <v>306</v>
      </c>
    </row>
    <row r="98" spans="1:4" x14ac:dyDescent="0.25">
      <c r="A98" s="6">
        <v>1957</v>
      </c>
      <c r="B98" t="s">
        <v>0</v>
      </c>
      <c r="C98" s="27" t="str">
        <f>A98 &amp; "-" &amp; TEXT(MATCH(B98, {"Jan","Feb","Mar","Apr","May","Jun","Jul","Aug","Sep","Oct","Nov","Dec"}, 0), "00")</f>
        <v>1957-01</v>
      </c>
      <c r="D98">
        <v>315</v>
      </c>
    </row>
    <row r="99" spans="1:4" x14ac:dyDescent="0.25">
      <c r="A99">
        <v>1957</v>
      </c>
      <c r="B99" t="s">
        <v>15</v>
      </c>
      <c r="C99" s="27" t="str">
        <f>A99 &amp; "-" &amp; TEXT(MATCH(B99, {"Jan","Feb","Mar","Apr","May","Jun","Jul","Aug","Sep","Oct","Nov","Dec"}, 0), "00")</f>
        <v>1957-02</v>
      </c>
      <c r="D99">
        <v>301</v>
      </c>
    </row>
    <row r="100" spans="1:4" x14ac:dyDescent="0.25">
      <c r="A100">
        <v>1957</v>
      </c>
      <c r="B100" t="s">
        <v>16</v>
      </c>
      <c r="C100" s="27" t="str">
        <f>A100 &amp; "-" &amp; TEXT(MATCH(B100, {"Jan","Feb","Mar","Apr","May","Jun","Jul","Aug","Sep","Oct","Nov","Dec"}, 0), "00")</f>
        <v>1957-03</v>
      </c>
      <c r="D100">
        <v>356</v>
      </c>
    </row>
    <row r="101" spans="1:4" x14ac:dyDescent="0.25">
      <c r="A101">
        <v>1957</v>
      </c>
      <c r="B101" t="s">
        <v>10</v>
      </c>
      <c r="C101" s="27" t="str">
        <f>A101 &amp; "-" &amp; TEXT(MATCH(B101, {"Jan","Feb","Mar","Apr","May","Jun","Jul","Aug","Sep","Oct","Nov","Dec"}, 0), "00")</f>
        <v>1957-04</v>
      </c>
      <c r="D101">
        <v>348</v>
      </c>
    </row>
    <row r="102" spans="1:4" x14ac:dyDescent="0.25">
      <c r="A102">
        <v>1957</v>
      </c>
      <c r="B102" t="s">
        <v>3</v>
      </c>
      <c r="C102" s="27" t="str">
        <f>A102 &amp; "-" &amp; TEXT(MATCH(B102, {"Jan","Feb","Mar","Apr","May","Jun","Jul","Aug","Sep","Oct","Nov","Dec"}, 0), "00")</f>
        <v>1957-05</v>
      </c>
      <c r="D102">
        <v>355</v>
      </c>
    </row>
    <row r="103" spans="1:4" x14ac:dyDescent="0.25">
      <c r="A103">
        <v>1957</v>
      </c>
      <c r="B103" t="s">
        <v>4</v>
      </c>
      <c r="C103" s="27" t="str">
        <f>A103 &amp; "-" &amp; TEXT(MATCH(B103, {"Jan","Feb","Mar","Apr","May","Jun","Jul","Aug","Sep","Oct","Nov","Dec"}, 0), "00")</f>
        <v>1957-06</v>
      </c>
      <c r="D103">
        <v>422</v>
      </c>
    </row>
    <row r="104" spans="1:4" x14ac:dyDescent="0.25">
      <c r="A104">
        <v>1957</v>
      </c>
      <c r="B104" t="s">
        <v>5</v>
      </c>
      <c r="C104" s="27" t="str">
        <f>A104 &amp; "-" &amp; TEXT(MATCH(B104, {"Jan","Feb","Mar","Apr","May","Jun","Jul","Aug","Sep","Oct","Nov","Dec"}, 0), "00")</f>
        <v>1957-07</v>
      </c>
      <c r="D104">
        <v>465</v>
      </c>
    </row>
    <row r="105" spans="1:4" x14ac:dyDescent="0.25">
      <c r="A105">
        <v>1957</v>
      </c>
      <c r="B105" t="s">
        <v>6</v>
      </c>
      <c r="C105" s="27" t="str">
        <f>A105 &amp; "-" &amp; TEXT(MATCH(B105, {"Jan","Feb","Mar","Apr","May","Jun","Jul","Aug","Sep","Oct","Nov","Dec"}, 0), "00")</f>
        <v>1957-08</v>
      </c>
      <c r="D105">
        <v>467</v>
      </c>
    </row>
    <row r="106" spans="1:4" x14ac:dyDescent="0.25">
      <c r="A106">
        <v>1957</v>
      </c>
      <c r="B106" t="s">
        <v>7</v>
      </c>
      <c r="C106" s="27" t="str">
        <f>A106 &amp; "-" &amp; TEXT(MATCH(B106, {"Jan","Feb","Mar","Apr","May","Jun","Jul","Aug","Sep","Oct","Nov","Dec"}, 0), "00")</f>
        <v>1957-09</v>
      </c>
      <c r="D106">
        <v>404</v>
      </c>
    </row>
    <row r="107" spans="1:4" x14ac:dyDescent="0.25">
      <c r="A107">
        <v>1957</v>
      </c>
      <c r="B107" t="s">
        <v>8</v>
      </c>
      <c r="C107" s="27" t="str">
        <f>A107 &amp; "-" &amp; TEXT(MATCH(B107, {"Jan","Feb","Mar","Apr","May","Jun","Jul","Aug","Sep","Oct","Nov","Dec"}, 0), "00")</f>
        <v>1957-10</v>
      </c>
      <c r="D107">
        <v>347</v>
      </c>
    </row>
    <row r="108" spans="1:4" x14ac:dyDescent="0.25">
      <c r="A108">
        <v>1957</v>
      </c>
      <c r="B108" t="s">
        <v>9</v>
      </c>
      <c r="C108" s="27" t="str">
        <f>A108 &amp; "-" &amp; TEXT(MATCH(B108, {"Jan","Feb","Mar","Apr","May","Jun","Jul","Aug","Sep","Oct","Nov","Dec"}, 0), "00")</f>
        <v>1957-11</v>
      </c>
      <c r="D108">
        <v>305</v>
      </c>
    </row>
    <row r="109" spans="1:4" x14ac:dyDescent="0.25">
      <c r="A109">
        <v>1957</v>
      </c>
      <c r="B109" t="s">
        <v>11</v>
      </c>
      <c r="C109" s="27" t="str">
        <f>A109 &amp; "-" &amp; TEXT(MATCH(B109, {"Jan","Feb","Mar","Apr","May","Jun","Jul","Aug","Sep","Oct","Nov","Dec"}, 0), "00")</f>
        <v>1957-12</v>
      </c>
      <c r="D109">
        <v>336</v>
      </c>
    </row>
    <row r="110" spans="1:4" x14ac:dyDescent="0.25">
      <c r="A110" s="6">
        <v>1958</v>
      </c>
      <c r="B110" t="s">
        <v>0</v>
      </c>
      <c r="C110" s="27" t="str">
        <f>A110 &amp; "-" &amp; TEXT(MATCH(B110, {"Jan","Feb","Mar","Apr","May","Jun","Jul","Aug","Sep","Oct","Nov","Dec"}, 0), "00")</f>
        <v>1958-01</v>
      </c>
      <c r="D110">
        <v>340</v>
      </c>
    </row>
    <row r="111" spans="1:4" x14ac:dyDescent="0.25">
      <c r="A111">
        <v>1958</v>
      </c>
      <c r="B111" t="s">
        <v>15</v>
      </c>
      <c r="C111" s="27" t="str">
        <f>A111 &amp; "-" &amp; TEXT(MATCH(B111, {"Jan","Feb","Mar","Apr","May","Jun","Jul","Aug","Sep","Oct","Nov","Dec"}, 0), "00")</f>
        <v>1958-02</v>
      </c>
      <c r="D111">
        <v>318</v>
      </c>
    </row>
    <row r="112" spans="1:4" x14ac:dyDescent="0.25">
      <c r="A112">
        <v>1958</v>
      </c>
      <c r="B112" t="s">
        <v>16</v>
      </c>
      <c r="C112" s="27" t="str">
        <f>A112 &amp; "-" &amp; TEXT(MATCH(B112, {"Jan","Feb","Mar","Apr","May","Jun","Jul","Aug","Sep","Oct","Nov","Dec"}, 0), "00")</f>
        <v>1958-03</v>
      </c>
      <c r="D112">
        <v>362</v>
      </c>
    </row>
    <row r="113" spans="1:4" x14ac:dyDescent="0.25">
      <c r="A113">
        <v>1958</v>
      </c>
      <c r="B113" t="s">
        <v>10</v>
      </c>
      <c r="C113" s="27" t="str">
        <f>A113 &amp; "-" &amp; TEXT(MATCH(B113, {"Jan","Feb","Mar","Apr","May","Jun","Jul","Aug","Sep","Oct","Nov","Dec"}, 0), "00")</f>
        <v>1958-04</v>
      </c>
      <c r="D113">
        <v>348</v>
      </c>
    </row>
    <row r="114" spans="1:4" x14ac:dyDescent="0.25">
      <c r="A114">
        <v>1958</v>
      </c>
      <c r="B114" t="s">
        <v>3</v>
      </c>
      <c r="C114" s="27" t="str">
        <f>A114 &amp; "-" &amp; TEXT(MATCH(B114, {"Jan","Feb","Mar","Apr","May","Jun","Jul","Aug","Sep","Oct","Nov","Dec"}, 0), "00")</f>
        <v>1958-05</v>
      </c>
      <c r="D114">
        <v>363</v>
      </c>
    </row>
    <row r="115" spans="1:4" x14ac:dyDescent="0.25">
      <c r="A115">
        <v>1958</v>
      </c>
      <c r="B115" t="s">
        <v>4</v>
      </c>
      <c r="C115" s="27" t="str">
        <f>A115 &amp; "-" &amp; TEXT(MATCH(B115, {"Jan","Feb","Mar","Apr","May","Jun","Jul","Aug","Sep","Oct","Nov","Dec"}, 0), "00")</f>
        <v>1958-06</v>
      </c>
      <c r="D115">
        <v>435</v>
      </c>
    </row>
    <row r="116" spans="1:4" x14ac:dyDescent="0.25">
      <c r="A116">
        <v>1958</v>
      </c>
      <c r="B116" t="s">
        <v>5</v>
      </c>
      <c r="C116" s="27" t="str">
        <f>A116 &amp; "-" &amp; TEXT(MATCH(B116, {"Jan","Feb","Mar","Apr","May","Jun","Jul","Aug","Sep","Oct","Nov","Dec"}, 0), "00")</f>
        <v>1958-07</v>
      </c>
      <c r="D116">
        <v>491</v>
      </c>
    </row>
    <row r="117" spans="1:4" x14ac:dyDescent="0.25">
      <c r="A117">
        <v>1958</v>
      </c>
      <c r="B117" t="s">
        <v>6</v>
      </c>
      <c r="C117" s="27" t="str">
        <f>A117 &amp; "-" &amp; TEXT(MATCH(B117, {"Jan","Feb","Mar","Apr","May","Jun","Jul","Aug","Sep","Oct","Nov","Dec"}, 0), "00")</f>
        <v>1958-08</v>
      </c>
      <c r="D117">
        <v>505</v>
      </c>
    </row>
    <row r="118" spans="1:4" x14ac:dyDescent="0.25">
      <c r="A118">
        <v>1958</v>
      </c>
      <c r="B118" t="s">
        <v>7</v>
      </c>
      <c r="C118" s="27" t="str">
        <f>A118 &amp; "-" &amp; TEXT(MATCH(B118, {"Jan","Feb","Mar","Apr","May","Jun","Jul","Aug","Sep","Oct","Nov","Dec"}, 0), "00")</f>
        <v>1958-09</v>
      </c>
      <c r="D118">
        <v>404</v>
      </c>
    </row>
    <row r="119" spans="1:4" x14ac:dyDescent="0.25">
      <c r="A119">
        <v>1958</v>
      </c>
      <c r="B119" t="s">
        <v>8</v>
      </c>
      <c r="C119" s="27" t="str">
        <f>A119 &amp; "-" &amp; TEXT(MATCH(B119, {"Jan","Feb","Mar","Apr","May","Jun","Jul","Aug","Sep","Oct","Nov","Dec"}, 0), "00")</f>
        <v>1958-10</v>
      </c>
      <c r="D119">
        <v>359</v>
      </c>
    </row>
    <row r="120" spans="1:4" x14ac:dyDescent="0.25">
      <c r="A120">
        <v>1958</v>
      </c>
      <c r="B120" t="s">
        <v>9</v>
      </c>
      <c r="C120" s="27" t="str">
        <f>A120 &amp; "-" &amp; TEXT(MATCH(B120, {"Jan","Feb","Mar","Apr","May","Jun","Jul","Aug","Sep","Oct","Nov","Dec"}, 0), "00")</f>
        <v>1958-11</v>
      </c>
      <c r="D120">
        <v>310</v>
      </c>
    </row>
    <row r="121" spans="1:4" x14ac:dyDescent="0.25">
      <c r="A121">
        <v>1958</v>
      </c>
      <c r="B121" t="s">
        <v>11</v>
      </c>
      <c r="C121" s="27" t="str">
        <f>A121 &amp; "-" &amp; TEXT(MATCH(B121, {"Jan","Feb","Mar","Apr","May","Jun","Jul","Aug","Sep","Oct","Nov","Dec"}, 0), "00")</f>
        <v>1958-12</v>
      </c>
      <c r="D121">
        <v>337</v>
      </c>
    </row>
    <row r="122" spans="1:4" x14ac:dyDescent="0.25">
      <c r="A122" s="6">
        <v>1959</v>
      </c>
      <c r="B122" t="s">
        <v>0</v>
      </c>
      <c r="C122" s="27" t="str">
        <f>A122 &amp; "-" &amp; TEXT(MATCH(B122, {"Jan","Feb","Mar","Apr","May","Jun","Jul","Aug","Sep","Oct","Nov","Dec"}, 0), "00")</f>
        <v>1959-01</v>
      </c>
      <c r="D122">
        <v>360</v>
      </c>
    </row>
    <row r="123" spans="1:4" x14ac:dyDescent="0.25">
      <c r="A123">
        <v>1959</v>
      </c>
      <c r="B123" t="s">
        <v>15</v>
      </c>
      <c r="C123" s="27" t="str">
        <f>A123 &amp; "-" &amp; TEXT(MATCH(B123, {"Jan","Feb","Mar","Apr","May","Jun","Jul","Aug","Sep","Oct","Nov","Dec"}, 0), "00")</f>
        <v>1959-02</v>
      </c>
      <c r="D123">
        <v>342</v>
      </c>
    </row>
    <row r="124" spans="1:4" x14ac:dyDescent="0.25">
      <c r="A124">
        <v>1959</v>
      </c>
      <c r="B124" t="s">
        <v>16</v>
      </c>
      <c r="C124" s="27" t="str">
        <f>A124 &amp; "-" &amp; TEXT(MATCH(B124, {"Jan","Feb","Mar","Apr","May","Jun","Jul","Aug","Sep","Oct","Nov","Dec"}, 0), "00")</f>
        <v>1959-03</v>
      </c>
      <c r="D124">
        <v>406</v>
      </c>
    </row>
    <row r="125" spans="1:4" x14ac:dyDescent="0.25">
      <c r="A125">
        <v>1959</v>
      </c>
      <c r="B125" t="s">
        <v>10</v>
      </c>
      <c r="C125" s="27" t="str">
        <f>A125 &amp; "-" &amp; TEXT(MATCH(B125, {"Jan","Feb","Mar","Apr","May","Jun","Jul","Aug","Sep","Oct","Nov","Dec"}, 0), "00")</f>
        <v>1959-04</v>
      </c>
      <c r="D125">
        <v>396</v>
      </c>
    </row>
    <row r="126" spans="1:4" x14ac:dyDescent="0.25">
      <c r="A126">
        <v>1959</v>
      </c>
      <c r="B126" t="s">
        <v>3</v>
      </c>
      <c r="C126" s="27" t="str">
        <f>A126 &amp; "-" &amp; TEXT(MATCH(B126, {"Jan","Feb","Mar","Apr","May","Jun","Jul","Aug","Sep","Oct","Nov","Dec"}, 0), "00")</f>
        <v>1959-05</v>
      </c>
      <c r="D126">
        <v>420</v>
      </c>
    </row>
    <row r="127" spans="1:4" x14ac:dyDescent="0.25">
      <c r="A127">
        <v>1959</v>
      </c>
      <c r="B127" t="s">
        <v>4</v>
      </c>
      <c r="C127" s="27" t="str">
        <f>A127 &amp; "-" &amp; TEXT(MATCH(B127, {"Jan","Feb","Mar","Apr","May","Jun","Jul","Aug","Sep","Oct","Nov","Dec"}, 0), "00")</f>
        <v>1959-06</v>
      </c>
      <c r="D127">
        <v>472</v>
      </c>
    </row>
    <row r="128" spans="1:4" x14ac:dyDescent="0.25">
      <c r="A128">
        <v>1959</v>
      </c>
      <c r="B128" t="s">
        <v>5</v>
      </c>
      <c r="C128" s="27" t="str">
        <f>A128 &amp; "-" &amp; TEXT(MATCH(B128, {"Jan","Feb","Mar","Apr","May","Jun","Jul","Aug","Sep","Oct","Nov","Dec"}, 0), "00")</f>
        <v>1959-07</v>
      </c>
      <c r="D128">
        <v>548</v>
      </c>
    </row>
    <row r="129" spans="1:4" x14ac:dyDescent="0.25">
      <c r="A129">
        <v>1959</v>
      </c>
      <c r="B129" t="s">
        <v>6</v>
      </c>
      <c r="C129" s="27" t="str">
        <f>A129 &amp; "-" &amp; TEXT(MATCH(B129, {"Jan","Feb","Mar","Apr","May","Jun","Jul","Aug","Sep","Oct","Nov","Dec"}, 0), "00")</f>
        <v>1959-08</v>
      </c>
      <c r="D129">
        <v>559</v>
      </c>
    </row>
    <row r="130" spans="1:4" x14ac:dyDescent="0.25">
      <c r="A130">
        <v>1959</v>
      </c>
      <c r="B130" t="s">
        <v>7</v>
      </c>
      <c r="C130" s="27" t="str">
        <f>A130 &amp; "-" &amp; TEXT(MATCH(B130, {"Jan","Feb","Mar","Apr","May","Jun","Jul","Aug","Sep","Oct","Nov","Dec"}, 0), "00")</f>
        <v>1959-09</v>
      </c>
      <c r="D130">
        <v>463</v>
      </c>
    </row>
    <row r="131" spans="1:4" x14ac:dyDescent="0.25">
      <c r="A131">
        <v>1959</v>
      </c>
      <c r="B131" t="s">
        <v>8</v>
      </c>
      <c r="C131" s="27" t="str">
        <f>A131 &amp; "-" &amp; TEXT(MATCH(B131, {"Jan","Feb","Mar","Apr","May","Jun","Jul","Aug","Sep","Oct","Nov","Dec"}, 0), "00")</f>
        <v>1959-10</v>
      </c>
      <c r="D131">
        <v>407</v>
      </c>
    </row>
    <row r="132" spans="1:4" x14ac:dyDescent="0.25">
      <c r="A132">
        <v>1959</v>
      </c>
      <c r="B132" t="s">
        <v>9</v>
      </c>
      <c r="C132" s="27" t="str">
        <f>A132 &amp; "-" &amp; TEXT(MATCH(B132, {"Jan","Feb","Mar","Apr","May","Jun","Jul","Aug","Sep","Oct","Nov","Dec"}, 0), "00")</f>
        <v>1959-11</v>
      </c>
      <c r="D132">
        <v>362</v>
      </c>
    </row>
    <row r="133" spans="1:4" x14ac:dyDescent="0.25">
      <c r="A133">
        <v>1959</v>
      </c>
      <c r="B133" t="s">
        <v>11</v>
      </c>
      <c r="C133" s="27" t="str">
        <f>A133 &amp; "-" &amp; TEXT(MATCH(B133, {"Jan","Feb","Mar","Apr","May","Jun","Jul","Aug","Sep","Oct","Nov","Dec"}, 0), "00")</f>
        <v>1959-12</v>
      </c>
      <c r="D133">
        <v>405</v>
      </c>
    </row>
    <row r="134" spans="1:4" x14ac:dyDescent="0.25">
      <c r="A134" s="6">
        <v>1960</v>
      </c>
      <c r="B134" t="s">
        <v>0</v>
      </c>
      <c r="C134" s="27" t="str">
        <f>A134 &amp; "-" &amp; TEXT(MATCH(B134, {"Jan","Feb","Mar","Apr","May","Jun","Jul","Aug","Sep","Oct","Nov","Dec"}, 0), "00")</f>
        <v>1960-01</v>
      </c>
      <c r="D134">
        <v>417</v>
      </c>
    </row>
    <row r="135" spans="1:4" x14ac:dyDescent="0.25">
      <c r="A135">
        <v>1960</v>
      </c>
      <c r="B135" t="s">
        <v>15</v>
      </c>
      <c r="C135" s="27" t="str">
        <f>A135 &amp; "-" &amp; TEXT(MATCH(B135, {"Jan","Feb","Mar","Apr","May","Jun","Jul","Aug","Sep","Oct","Nov","Dec"}, 0), "00")</f>
        <v>1960-02</v>
      </c>
      <c r="D135">
        <v>391</v>
      </c>
    </row>
    <row r="136" spans="1:4" x14ac:dyDescent="0.25">
      <c r="A136">
        <v>1960</v>
      </c>
      <c r="B136" t="s">
        <v>16</v>
      </c>
      <c r="C136" s="27" t="str">
        <f>A136 &amp; "-" &amp; TEXT(MATCH(B136, {"Jan","Feb","Mar","Apr","May","Jun","Jul","Aug","Sep","Oct","Nov","Dec"}, 0), "00")</f>
        <v>1960-03</v>
      </c>
      <c r="D136">
        <v>419</v>
      </c>
    </row>
    <row r="137" spans="1:4" x14ac:dyDescent="0.25">
      <c r="A137">
        <v>1960</v>
      </c>
      <c r="B137" t="s">
        <v>10</v>
      </c>
      <c r="C137" s="27" t="str">
        <f>A137 &amp; "-" &amp; TEXT(MATCH(B137, {"Jan","Feb","Mar","Apr","May","Jun","Jul","Aug","Sep","Oct","Nov","Dec"}, 0), "00")</f>
        <v>1960-04</v>
      </c>
      <c r="D137">
        <v>461</v>
      </c>
    </row>
    <row r="138" spans="1:4" x14ac:dyDescent="0.25">
      <c r="A138">
        <v>1960</v>
      </c>
      <c r="B138" t="s">
        <v>3</v>
      </c>
      <c r="C138" s="27" t="str">
        <f>A138 &amp; "-" &amp; TEXT(MATCH(B138, {"Jan","Feb","Mar","Apr","May","Jun","Jul","Aug","Sep","Oct","Nov","Dec"}, 0), "00")</f>
        <v>1960-05</v>
      </c>
      <c r="D138">
        <v>472</v>
      </c>
    </row>
    <row r="139" spans="1:4" x14ac:dyDescent="0.25">
      <c r="A139">
        <v>1960</v>
      </c>
      <c r="B139" t="s">
        <v>4</v>
      </c>
      <c r="C139" s="27" t="str">
        <f>A139 &amp; "-" &amp; TEXT(MATCH(B139, {"Jan","Feb","Mar","Apr","May","Jun","Jul","Aug","Sep","Oct","Nov","Dec"}, 0), "00")</f>
        <v>1960-06</v>
      </c>
      <c r="D139">
        <v>535</v>
      </c>
    </row>
    <row r="140" spans="1:4" x14ac:dyDescent="0.25">
      <c r="A140">
        <v>1960</v>
      </c>
      <c r="B140" t="s">
        <v>5</v>
      </c>
      <c r="C140" s="27" t="str">
        <f>A140 &amp; "-" &amp; TEXT(MATCH(B140, {"Jan","Feb","Mar","Apr","May","Jun","Jul","Aug","Sep","Oct","Nov","Dec"}, 0), "00")</f>
        <v>1960-07</v>
      </c>
      <c r="D140">
        <v>622</v>
      </c>
    </row>
    <row r="141" spans="1:4" x14ac:dyDescent="0.25">
      <c r="A141">
        <v>1960</v>
      </c>
      <c r="B141" t="s">
        <v>6</v>
      </c>
      <c r="C141" s="27" t="str">
        <f>A141 &amp; "-" &amp; TEXT(MATCH(B141, {"Jan","Feb","Mar","Apr","May","Jun","Jul","Aug","Sep","Oct","Nov","Dec"}, 0), "00")</f>
        <v>1960-08</v>
      </c>
      <c r="D141">
        <v>606</v>
      </c>
    </row>
    <row r="142" spans="1:4" x14ac:dyDescent="0.25">
      <c r="A142">
        <v>1960</v>
      </c>
      <c r="B142" t="s">
        <v>7</v>
      </c>
      <c r="C142" s="27" t="str">
        <f>A142 &amp; "-" &amp; TEXT(MATCH(B142, {"Jan","Feb","Mar","Apr","May","Jun","Jul","Aug","Sep","Oct","Nov","Dec"}, 0), "00")</f>
        <v>1960-09</v>
      </c>
      <c r="D142">
        <v>508</v>
      </c>
    </row>
    <row r="143" spans="1:4" x14ac:dyDescent="0.25">
      <c r="A143">
        <v>1960</v>
      </c>
      <c r="B143" t="s">
        <v>8</v>
      </c>
      <c r="C143" s="27" t="str">
        <f>A143 &amp; "-" &amp; TEXT(MATCH(B143, {"Jan","Feb","Mar","Apr","May","Jun","Jul","Aug","Sep","Oct","Nov","Dec"}, 0), "00")</f>
        <v>1960-10</v>
      </c>
      <c r="D143">
        <v>461</v>
      </c>
    </row>
    <row r="144" spans="1:4" x14ac:dyDescent="0.25">
      <c r="A144">
        <v>1960</v>
      </c>
      <c r="B144" t="s">
        <v>9</v>
      </c>
      <c r="C144" s="27" t="str">
        <f>A144 &amp; "-" &amp; TEXT(MATCH(B144, {"Jan","Feb","Mar","Apr","May","Jun","Jul","Aug","Sep","Oct","Nov","Dec"}, 0), "00")</f>
        <v>1960-11</v>
      </c>
      <c r="D144">
        <v>390</v>
      </c>
    </row>
    <row r="145" spans="1:4" x14ac:dyDescent="0.25">
      <c r="A145">
        <v>1960</v>
      </c>
      <c r="B145" t="s">
        <v>11</v>
      </c>
      <c r="C145" s="27" t="str">
        <f>A145 &amp; "-" &amp; TEXT(MATCH(B145, {"Jan","Feb","Mar","Apr","May","Jun","Jul","Aug","Sep","Oct","Nov","Dec"}, 0), "00")</f>
        <v>1960-12</v>
      </c>
      <c r="D145">
        <v>432</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B0B7F-4F61-4FBB-ABFC-6FF778002995}">
  <dimension ref="A3:N17"/>
  <sheetViews>
    <sheetView workbookViewId="0">
      <selection activeCell="N15" sqref="N15"/>
    </sheetView>
  </sheetViews>
  <sheetFormatPr defaultRowHeight="15" x14ac:dyDescent="0.25"/>
  <cols>
    <col min="1" max="1" width="28.5703125" bestFit="1" customWidth="1"/>
    <col min="2" max="2" width="16.28515625" bestFit="1" customWidth="1"/>
    <col min="3" max="13" width="5" bestFit="1" customWidth="1"/>
    <col min="14" max="14" width="11.28515625" bestFit="1" customWidth="1"/>
  </cols>
  <sheetData>
    <row r="3" spans="1:14" x14ac:dyDescent="0.25">
      <c r="A3" s="2" t="s">
        <v>19</v>
      </c>
      <c r="B3" s="2" t="s">
        <v>20</v>
      </c>
    </row>
    <row r="4" spans="1:14" x14ac:dyDescent="0.25">
      <c r="A4" s="2" t="s">
        <v>13</v>
      </c>
      <c r="B4">
        <v>1949</v>
      </c>
      <c r="C4">
        <v>1950</v>
      </c>
      <c r="D4">
        <v>1951</v>
      </c>
      <c r="E4">
        <v>1952</v>
      </c>
      <c r="F4">
        <v>1953</v>
      </c>
      <c r="G4">
        <v>1954</v>
      </c>
      <c r="H4">
        <v>1955</v>
      </c>
      <c r="I4">
        <v>1956</v>
      </c>
      <c r="J4">
        <v>1957</v>
      </c>
      <c r="K4">
        <v>1958</v>
      </c>
      <c r="L4">
        <v>1959</v>
      </c>
      <c r="M4">
        <v>1960</v>
      </c>
      <c r="N4" t="s">
        <v>14</v>
      </c>
    </row>
    <row r="5" spans="1:14" x14ac:dyDescent="0.25">
      <c r="A5" s="3" t="s">
        <v>0</v>
      </c>
      <c r="B5">
        <v>112</v>
      </c>
      <c r="C5">
        <v>115</v>
      </c>
      <c r="D5">
        <v>145</v>
      </c>
      <c r="E5">
        <v>171</v>
      </c>
      <c r="F5">
        <v>196</v>
      </c>
      <c r="G5">
        <v>204</v>
      </c>
      <c r="H5">
        <v>242</v>
      </c>
      <c r="I5">
        <v>284</v>
      </c>
      <c r="J5">
        <v>315</v>
      </c>
      <c r="K5">
        <v>340</v>
      </c>
      <c r="L5">
        <v>360</v>
      </c>
      <c r="M5">
        <v>417</v>
      </c>
      <c r="N5" s="4">
        <v>2901</v>
      </c>
    </row>
    <row r="6" spans="1:14" x14ac:dyDescent="0.25">
      <c r="A6" s="3" t="s">
        <v>15</v>
      </c>
      <c r="B6">
        <v>118</v>
      </c>
      <c r="C6">
        <v>126</v>
      </c>
      <c r="D6">
        <v>150</v>
      </c>
      <c r="E6">
        <v>180</v>
      </c>
      <c r="F6">
        <v>196</v>
      </c>
      <c r="G6">
        <v>188</v>
      </c>
      <c r="H6">
        <v>233</v>
      </c>
      <c r="I6">
        <v>277</v>
      </c>
      <c r="J6">
        <v>301</v>
      </c>
      <c r="K6">
        <v>318</v>
      </c>
      <c r="L6">
        <v>342</v>
      </c>
      <c r="M6">
        <v>391</v>
      </c>
      <c r="N6" s="4">
        <v>2820</v>
      </c>
    </row>
    <row r="7" spans="1:14" x14ac:dyDescent="0.25">
      <c r="A7" s="3" t="s">
        <v>16</v>
      </c>
      <c r="B7">
        <v>132</v>
      </c>
      <c r="C7">
        <v>141</v>
      </c>
      <c r="D7">
        <v>178</v>
      </c>
      <c r="E7">
        <v>193</v>
      </c>
      <c r="F7">
        <v>236</v>
      </c>
      <c r="G7">
        <v>235</v>
      </c>
      <c r="H7">
        <v>267</v>
      </c>
      <c r="I7">
        <v>317</v>
      </c>
      <c r="J7">
        <v>356</v>
      </c>
      <c r="K7">
        <v>362</v>
      </c>
      <c r="L7">
        <v>406</v>
      </c>
      <c r="M7">
        <v>419</v>
      </c>
      <c r="N7" s="4">
        <v>3242</v>
      </c>
    </row>
    <row r="8" spans="1:14" x14ac:dyDescent="0.25">
      <c r="A8" s="3" t="s">
        <v>10</v>
      </c>
      <c r="B8">
        <v>129</v>
      </c>
      <c r="C8">
        <v>135</v>
      </c>
      <c r="D8">
        <v>163</v>
      </c>
      <c r="E8">
        <v>181</v>
      </c>
      <c r="F8">
        <v>235</v>
      </c>
      <c r="G8">
        <v>227</v>
      </c>
      <c r="H8">
        <v>269</v>
      </c>
      <c r="I8">
        <v>313</v>
      </c>
      <c r="J8">
        <v>348</v>
      </c>
      <c r="K8">
        <v>348</v>
      </c>
      <c r="L8">
        <v>396</v>
      </c>
      <c r="M8">
        <v>461</v>
      </c>
      <c r="N8" s="4">
        <v>3205</v>
      </c>
    </row>
    <row r="9" spans="1:14" x14ac:dyDescent="0.25">
      <c r="A9" s="3" t="s">
        <v>3</v>
      </c>
      <c r="B9">
        <v>121</v>
      </c>
      <c r="C9">
        <v>125</v>
      </c>
      <c r="D9">
        <v>172</v>
      </c>
      <c r="E9">
        <v>183</v>
      </c>
      <c r="F9">
        <v>229</v>
      </c>
      <c r="G9">
        <v>234</v>
      </c>
      <c r="H9">
        <v>270</v>
      </c>
      <c r="I9">
        <v>318</v>
      </c>
      <c r="J9">
        <v>355</v>
      </c>
      <c r="K9">
        <v>363</v>
      </c>
      <c r="L9">
        <v>420</v>
      </c>
      <c r="M9">
        <v>472</v>
      </c>
      <c r="N9" s="4">
        <v>3262</v>
      </c>
    </row>
    <row r="10" spans="1:14" x14ac:dyDescent="0.25">
      <c r="A10" s="3" t="s">
        <v>4</v>
      </c>
      <c r="B10">
        <v>135</v>
      </c>
      <c r="C10">
        <v>149</v>
      </c>
      <c r="D10">
        <v>178</v>
      </c>
      <c r="E10">
        <v>218</v>
      </c>
      <c r="F10">
        <v>243</v>
      </c>
      <c r="G10">
        <v>264</v>
      </c>
      <c r="H10">
        <v>315</v>
      </c>
      <c r="I10">
        <v>374</v>
      </c>
      <c r="J10">
        <v>422</v>
      </c>
      <c r="K10">
        <v>435</v>
      </c>
      <c r="L10">
        <v>472</v>
      </c>
      <c r="M10">
        <v>535</v>
      </c>
      <c r="N10" s="4">
        <v>3740</v>
      </c>
    </row>
    <row r="11" spans="1:14" x14ac:dyDescent="0.25">
      <c r="A11" s="3" t="s">
        <v>5</v>
      </c>
      <c r="B11">
        <v>148</v>
      </c>
      <c r="C11">
        <v>170</v>
      </c>
      <c r="D11">
        <v>199</v>
      </c>
      <c r="E11">
        <v>230</v>
      </c>
      <c r="F11">
        <v>264</v>
      </c>
      <c r="G11">
        <v>302</v>
      </c>
      <c r="H11">
        <v>364</v>
      </c>
      <c r="I11">
        <v>413</v>
      </c>
      <c r="J11">
        <v>465</v>
      </c>
      <c r="K11">
        <v>491</v>
      </c>
      <c r="L11">
        <v>548</v>
      </c>
      <c r="M11">
        <v>622</v>
      </c>
      <c r="N11" s="4">
        <v>4216</v>
      </c>
    </row>
    <row r="12" spans="1:14" x14ac:dyDescent="0.25">
      <c r="A12" s="3" t="s">
        <v>6</v>
      </c>
      <c r="B12">
        <v>148</v>
      </c>
      <c r="C12">
        <v>170</v>
      </c>
      <c r="D12">
        <v>199</v>
      </c>
      <c r="E12">
        <v>242</v>
      </c>
      <c r="F12">
        <v>272</v>
      </c>
      <c r="G12">
        <v>293</v>
      </c>
      <c r="H12">
        <v>347</v>
      </c>
      <c r="I12">
        <v>405</v>
      </c>
      <c r="J12">
        <v>467</v>
      </c>
      <c r="K12">
        <v>505</v>
      </c>
      <c r="L12">
        <v>559</v>
      </c>
      <c r="M12">
        <v>606</v>
      </c>
      <c r="N12" s="4">
        <v>4213</v>
      </c>
    </row>
    <row r="13" spans="1:14" x14ac:dyDescent="0.25">
      <c r="A13" s="3" t="s">
        <v>7</v>
      </c>
      <c r="B13">
        <v>136</v>
      </c>
      <c r="C13">
        <v>158</v>
      </c>
      <c r="D13">
        <v>184</v>
      </c>
      <c r="E13">
        <v>209</v>
      </c>
      <c r="F13">
        <v>237</v>
      </c>
      <c r="G13">
        <v>259</v>
      </c>
      <c r="H13">
        <v>312</v>
      </c>
      <c r="I13">
        <v>355</v>
      </c>
      <c r="J13">
        <v>404</v>
      </c>
      <c r="K13">
        <v>404</v>
      </c>
      <c r="L13">
        <v>463</v>
      </c>
      <c r="M13">
        <v>508</v>
      </c>
      <c r="N13" s="4">
        <v>3629</v>
      </c>
    </row>
    <row r="14" spans="1:14" x14ac:dyDescent="0.25">
      <c r="A14" s="3" t="s">
        <v>8</v>
      </c>
      <c r="B14">
        <v>119</v>
      </c>
      <c r="C14">
        <v>133</v>
      </c>
      <c r="D14">
        <v>162</v>
      </c>
      <c r="E14">
        <v>191</v>
      </c>
      <c r="F14">
        <v>211</v>
      </c>
      <c r="G14">
        <v>229</v>
      </c>
      <c r="H14">
        <v>274</v>
      </c>
      <c r="I14">
        <v>306</v>
      </c>
      <c r="J14">
        <v>347</v>
      </c>
      <c r="K14">
        <v>359</v>
      </c>
      <c r="L14">
        <v>407</v>
      </c>
      <c r="M14">
        <v>461</v>
      </c>
      <c r="N14" s="4">
        <v>3199</v>
      </c>
    </row>
    <row r="15" spans="1:14" x14ac:dyDescent="0.25">
      <c r="A15" s="3" t="s">
        <v>9</v>
      </c>
      <c r="B15">
        <v>104</v>
      </c>
      <c r="C15">
        <v>114</v>
      </c>
      <c r="D15">
        <v>146</v>
      </c>
      <c r="E15">
        <v>172</v>
      </c>
      <c r="F15">
        <v>180</v>
      </c>
      <c r="G15">
        <v>203</v>
      </c>
      <c r="H15">
        <v>237</v>
      </c>
      <c r="I15">
        <v>271</v>
      </c>
      <c r="J15">
        <v>305</v>
      </c>
      <c r="K15">
        <v>310</v>
      </c>
      <c r="L15">
        <v>362</v>
      </c>
      <c r="M15">
        <v>390</v>
      </c>
      <c r="N15" s="4">
        <v>2794</v>
      </c>
    </row>
    <row r="16" spans="1:14" x14ac:dyDescent="0.25">
      <c r="A16" s="3" t="s">
        <v>11</v>
      </c>
      <c r="B16">
        <v>118</v>
      </c>
      <c r="C16">
        <v>140</v>
      </c>
      <c r="D16">
        <v>166</v>
      </c>
      <c r="E16">
        <v>194</v>
      </c>
      <c r="F16">
        <v>201</v>
      </c>
      <c r="G16">
        <v>229</v>
      </c>
      <c r="H16">
        <v>278</v>
      </c>
      <c r="I16">
        <v>306</v>
      </c>
      <c r="J16">
        <v>336</v>
      </c>
      <c r="K16">
        <v>337</v>
      </c>
      <c r="L16">
        <v>405</v>
      </c>
      <c r="M16">
        <v>432</v>
      </c>
      <c r="N16" s="4">
        <v>3142</v>
      </c>
    </row>
    <row r="17" spans="1:14" x14ac:dyDescent="0.25">
      <c r="A17" s="3" t="s">
        <v>14</v>
      </c>
      <c r="B17" s="4">
        <v>1520</v>
      </c>
      <c r="C17" s="4">
        <v>1676</v>
      </c>
      <c r="D17" s="4">
        <v>2042</v>
      </c>
      <c r="E17" s="4">
        <v>2364</v>
      </c>
      <c r="F17" s="4">
        <v>2700</v>
      </c>
      <c r="G17" s="4">
        <v>2867</v>
      </c>
      <c r="H17" s="4">
        <v>3408</v>
      </c>
      <c r="I17" s="4">
        <v>3939</v>
      </c>
      <c r="J17" s="4">
        <v>4421</v>
      </c>
      <c r="K17" s="4">
        <v>4572</v>
      </c>
      <c r="L17" s="4">
        <v>5140</v>
      </c>
      <c r="M17" s="4">
        <v>5714</v>
      </c>
      <c r="N17">
        <v>40363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EF234-3E54-4395-87E7-C14EC1519A68}">
  <dimension ref="A1:D145"/>
  <sheetViews>
    <sheetView topLeftCell="A7" zoomScale="93" zoomScaleNormal="93" workbookViewId="0">
      <selection activeCell="T34" sqref="T34"/>
    </sheetView>
  </sheetViews>
  <sheetFormatPr defaultRowHeight="15" x14ac:dyDescent="0.25"/>
  <cols>
    <col min="3" max="3" width="13.7109375" customWidth="1"/>
  </cols>
  <sheetData>
    <row r="1" spans="1:4" x14ac:dyDescent="0.25">
      <c r="A1" t="s">
        <v>23</v>
      </c>
      <c r="B1" t="s">
        <v>12</v>
      </c>
      <c r="C1" t="s">
        <v>17</v>
      </c>
      <c r="D1" t="s">
        <v>18</v>
      </c>
    </row>
    <row r="2" spans="1:4" x14ac:dyDescent="0.25">
      <c r="A2">
        <v>1</v>
      </c>
      <c r="B2" s="6">
        <v>1949</v>
      </c>
      <c r="C2" t="s">
        <v>0</v>
      </c>
      <c r="D2">
        <v>112</v>
      </c>
    </row>
    <row r="3" spans="1:4" x14ac:dyDescent="0.25">
      <c r="A3">
        <v>2</v>
      </c>
      <c r="B3">
        <v>1949</v>
      </c>
      <c r="C3" t="s">
        <v>15</v>
      </c>
      <c r="D3">
        <v>118</v>
      </c>
    </row>
    <row r="4" spans="1:4" x14ac:dyDescent="0.25">
      <c r="A4">
        <v>3</v>
      </c>
      <c r="B4">
        <v>1949</v>
      </c>
      <c r="C4" t="s">
        <v>16</v>
      </c>
      <c r="D4">
        <v>132</v>
      </c>
    </row>
    <row r="5" spans="1:4" x14ac:dyDescent="0.25">
      <c r="A5">
        <v>4</v>
      </c>
      <c r="B5">
        <v>1949</v>
      </c>
      <c r="C5" t="s">
        <v>10</v>
      </c>
      <c r="D5">
        <v>129</v>
      </c>
    </row>
    <row r="6" spans="1:4" x14ac:dyDescent="0.25">
      <c r="A6">
        <v>5</v>
      </c>
      <c r="B6">
        <v>1949</v>
      </c>
      <c r="C6" t="s">
        <v>3</v>
      </c>
      <c r="D6">
        <v>121</v>
      </c>
    </row>
    <row r="7" spans="1:4" x14ac:dyDescent="0.25">
      <c r="A7">
        <v>6</v>
      </c>
      <c r="B7">
        <v>1949</v>
      </c>
      <c r="C7" t="s">
        <v>4</v>
      </c>
      <c r="D7">
        <v>135</v>
      </c>
    </row>
    <row r="8" spans="1:4" x14ac:dyDescent="0.25">
      <c r="A8">
        <v>7</v>
      </c>
      <c r="B8">
        <v>1949</v>
      </c>
      <c r="C8" t="s">
        <v>5</v>
      </c>
      <c r="D8">
        <v>148</v>
      </c>
    </row>
    <row r="9" spans="1:4" x14ac:dyDescent="0.25">
      <c r="A9">
        <v>8</v>
      </c>
      <c r="B9">
        <v>1949</v>
      </c>
      <c r="C9" t="s">
        <v>6</v>
      </c>
      <c r="D9">
        <v>148</v>
      </c>
    </row>
    <row r="10" spans="1:4" x14ac:dyDescent="0.25">
      <c r="A10">
        <v>9</v>
      </c>
      <c r="B10">
        <v>1949</v>
      </c>
      <c r="C10" t="s">
        <v>7</v>
      </c>
      <c r="D10">
        <v>136</v>
      </c>
    </row>
    <row r="11" spans="1:4" x14ac:dyDescent="0.25">
      <c r="A11">
        <v>10</v>
      </c>
      <c r="B11">
        <v>1949</v>
      </c>
      <c r="C11" t="s">
        <v>8</v>
      </c>
      <c r="D11">
        <v>119</v>
      </c>
    </row>
    <row r="12" spans="1:4" x14ac:dyDescent="0.25">
      <c r="A12">
        <v>11</v>
      </c>
      <c r="B12">
        <v>1949</v>
      </c>
      <c r="C12" t="s">
        <v>9</v>
      </c>
      <c r="D12">
        <v>104</v>
      </c>
    </row>
    <row r="13" spans="1:4" x14ac:dyDescent="0.25">
      <c r="A13">
        <v>12</v>
      </c>
      <c r="B13">
        <v>1949</v>
      </c>
      <c r="C13" t="s">
        <v>11</v>
      </c>
      <c r="D13">
        <v>118</v>
      </c>
    </row>
    <row r="14" spans="1:4" x14ac:dyDescent="0.25">
      <c r="A14">
        <v>13</v>
      </c>
      <c r="B14" s="6">
        <v>1950</v>
      </c>
      <c r="C14" t="s">
        <v>0</v>
      </c>
      <c r="D14">
        <v>115</v>
      </c>
    </row>
    <row r="15" spans="1:4" x14ac:dyDescent="0.25">
      <c r="A15">
        <v>14</v>
      </c>
      <c r="B15">
        <v>1950</v>
      </c>
      <c r="C15" t="s">
        <v>15</v>
      </c>
      <c r="D15">
        <v>126</v>
      </c>
    </row>
    <row r="16" spans="1:4" x14ac:dyDescent="0.25">
      <c r="A16">
        <v>15</v>
      </c>
      <c r="B16">
        <v>1950</v>
      </c>
      <c r="C16" t="s">
        <v>16</v>
      </c>
      <c r="D16">
        <v>141</v>
      </c>
    </row>
    <row r="17" spans="1:4" x14ac:dyDescent="0.25">
      <c r="A17">
        <v>16</v>
      </c>
      <c r="B17">
        <v>1950</v>
      </c>
      <c r="C17" t="s">
        <v>10</v>
      </c>
      <c r="D17">
        <v>135</v>
      </c>
    </row>
    <row r="18" spans="1:4" x14ac:dyDescent="0.25">
      <c r="A18">
        <v>17</v>
      </c>
      <c r="B18">
        <v>1950</v>
      </c>
      <c r="C18" t="s">
        <v>3</v>
      </c>
      <c r="D18">
        <v>125</v>
      </c>
    </row>
    <row r="19" spans="1:4" x14ac:dyDescent="0.25">
      <c r="A19">
        <v>18</v>
      </c>
      <c r="B19">
        <v>1950</v>
      </c>
      <c r="C19" t="s">
        <v>4</v>
      </c>
      <c r="D19">
        <v>149</v>
      </c>
    </row>
    <row r="20" spans="1:4" x14ac:dyDescent="0.25">
      <c r="A20">
        <v>19</v>
      </c>
      <c r="B20">
        <v>1950</v>
      </c>
      <c r="C20" t="s">
        <v>5</v>
      </c>
      <c r="D20">
        <v>170</v>
      </c>
    </row>
    <row r="21" spans="1:4" x14ac:dyDescent="0.25">
      <c r="A21">
        <v>20</v>
      </c>
      <c r="B21">
        <v>1950</v>
      </c>
      <c r="C21" t="s">
        <v>6</v>
      </c>
      <c r="D21">
        <v>170</v>
      </c>
    </row>
    <row r="22" spans="1:4" x14ac:dyDescent="0.25">
      <c r="A22">
        <v>21</v>
      </c>
      <c r="B22">
        <v>1950</v>
      </c>
      <c r="C22" t="s">
        <v>7</v>
      </c>
      <c r="D22">
        <v>158</v>
      </c>
    </row>
    <row r="23" spans="1:4" x14ac:dyDescent="0.25">
      <c r="A23">
        <v>22</v>
      </c>
      <c r="B23">
        <v>1950</v>
      </c>
      <c r="C23" t="s">
        <v>8</v>
      </c>
      <c r="D23">
        <v>133</v>
      </c>
    </row>
    <row r="24" spans="1:4" x14ac:dyDescent="0.25">
      <c r="A24">
        <v>23</v>
      </c>
      <c r="B24">
        <v>1950</v>
      </c>
      <c r="C24" t="s">
        <v>9</v>
      </c>
      <c r="D24">
        <v>114</v>
      </c>
    </row>
    <row r="25" spans="1:4" x14ac:dyDescent="0.25">
      <c r="A25">
        <v>24</v>
      </c>
      <c r="B25">
        <v>1950</v>
      </c>
      <c r="C25" t="s">
        <v>11</v>
      </c>
      <c r="D25">
        <v>140</v>
      </c>
    </row>
    <row r="26" spans="1:4" x14ac:dyDescent="0.25">
      <c r="A26">
        <v>25</v>
      </c>
      <c r="B26" s="6">
        <v>1951</v>
      </c>
      <c r="C26" t="s">
        <v>0</v>
      </c>
      <c r="D26">
        <v>145</v>
      </c>
    </row>
    <row r="27" spans="1:4" x14ac:dyDescent="0.25">
      <c r="A27">
        <v>26</v>
      </c>
      <c r="B27">
        <v>1951</v>
      </c>
      <c r="C27" t="s">
        <v>15</v>
      </c>
      <c r="D27">
        <v>150</v>
      </c>
    </row>
    <row r="28" spans="1:4" x14ac:dyDescent="0.25">
      <c r="A28">
        <v>27</v>
      </c>
      <c r="B28">
        <v>1951</v>
      </c>
      <c r="C28" t="s">
        <v>16</v>
      </c>
      <c r="D28">
        <v>178</v>
      </c>
    </row>
    <row r="29" spans="1:4" x14ac:dyDescent="0.25">
      <c r="A29">
        <v>28</v>
      </c>
      <c r="B29">
        <v>1951</v>
      </c>
      <c r="C29" t="s">
        <v>10</v>
      </c>
      <c r="D29">
        <v>163</v>
      </c>
    </row>
    <row r="30" spans="1:4" x14ac:dyDescent="0.25">
      <c r="A30">
        <v>29</v>
      </c>
      <c r="B30">
        <v>1951</v>
      </c>
      <c r="C30" t="s">
        <v>3</v>
      </c>
      <c r="D30">
        <v>172</v>
      </c>
    </row>
    <row r="31" spans="1:4" x14ac:dyDescent="0.25">
      <c r="A31">
        <v>30</v>
      </c>
      <c r="B31">
        <v>1951</v>
      </c>
      <c r="C31" t="s">
        <v>4</v>
      </c>
      <c r="D31">
        <v>178</v>
      </c>
    </row>
    <row r="32" spans="1:4" x14ac:dyDescent="0.25">
      <c r="A32">
        <v>31</v>
      </c>
      <c r="B32">
        <v>1951</v>
      </c>
      <c r="C32" t="s">
        <v>5</v>
      </c>
      <c r="D32">
        <v>199</v>
      </c>
    </row>
    <row r="33" spans="1:4" x14ac:dyDescent="0.25">
      <c r="A33">
        <v>32</v>
      </c>
      <c r="B33">
        <v>1951</v>
      </c>
      <c r="C33" t="s">
        <v>6</v>
      </c>
      <c r="D33">
        <v>199</v>
      </c>
    </row>
    <row r="34" spans="1:4" x14ac:dyDescent="0.25">
      <c r="A34">
        <v>33</v>
      </c>
      <c r="B34">
        <v>1951</v>
      </c>
      <c r="C34" t="s">
        <v>7</v>
      </c>
      <c r="D34">
        <v>184</v>
      </c>
    </row>
    <row r="35" spans="1:4" x14ac:dyDescent="0.25">
      <c r="A35">
        <v>34</v>
      </c>
      <c r="B35">
        <v>1951</v>
      </c>
      <c r="C35" t="s">
        <v>8</v>
      </c>
      <c r="D35">
        <v>162</v>
      </c>
    </row>
    <row r="36" spans="1:4" x14ac:dyDescent="0.25">
      <c r="A36">
        <v>35</v>
      </c>
      <c r="B36">
        <v>1951</v>
      </c>
      <c r="C36" t="s">
        <v>9</v>
      </c>
      <c r="D36">
        <v>146</v>
      </c>
    </row>
    <row r="37" spans="1:4" x14ac:dyDescent="0.25">
      <c r="A37">
        <v>36</v>
      </c>
      <c r="B37">
        <v>1951</v>
      </c>
      <c r="C37" t="s">
        <v>11</v>
      </c>
      <c r="D37">
        <v>166</v>
      </c>
    </row>
    <row r="38" spans="1:4" x14ac:dyDescent="0.25">
      <c r="A38">
        <v>37</v>
      </c>
      <c r="B38" s="6">
        <v>1952</v>
      </c>
      <c r="C38" t="s">
        <v>0</v>
      </c>
      <c r="D38">
        <v>171</v>
      </c>
    </row>
    <row r="39" spans="1:4" x14ac:dyDescent="0.25">
      <c r="A39">
        <v>38</v>
      </c>
      <c r="B39">
        <v>1952</v>
      </c>
      <c r="C39" t="s">
        <v>15</v>
      </c>
      <c r="D39">
        <v>180</v>
      </c>
    </row>
    <row r="40" spans="1:4" x14ac:dyDescent="0.25">
      <c r="A40">
        <v>39</v>
      </c>
      <c r="B40">
        <v>1952</v>
      </c>
      <c r="C40" t="s">
        <v>16</v>
      </c>
      <c r="D40">
        <v>193</v>
      </c>
    </row>
    <row r="41" spans="1:4" x14ac:dyDescent="0.25">
      <c r="A41">
        <v>40</v>
      </c>
      <c r="B41">
        <v>1952</v>
      </c>
      <c r="C41" t="s">
        <v>10</v>
      </c>
      <c r="D41">
        <v>181</v>
      </c>
    </row>
    <row r="42" spans="1:4" x14ac:dyDescent="0.25">
      <c r="A42">
        <v>41</v>
      </c>
      <c r="B42">
        <v>1952</v>
      </c>
      <c r="C42" t="s">
        <v>3</v>
      </c>
      <c r="D42">
        <v>183</v>
      </c>
    </row>
    <row r="43" spans="1:4" x14ac:dyDescent="0.25">
      <c r="A43">
        <v>42</v>
      </c>
      <c r="B43">
        <v>1952</v>
      </c>
      <c r="C43" t="s">
        <v>4</v>
      </c>
      <c r="D43">
        <v>218</v>
      </c>
    </row>
    <row r="44" spans="1:4" x14ac:dyDescent="0.25">
      <c r="A44">
        <v>43</v>
      </c>
      <c r="B44">
        <v>1952</v>
      </c>
      <c r="C44" t="s">
        <v>5</v>
      </c>
      <c r="D44">
        <v>230</v>
      </c>
    </row>
    <row r="45" spans="1:4" x14ac:dyDescent="0.25">
      <c r="A45">
        <v>44</v>
      </c>
      <c r="B45">
        <v>1952</v>
      </c>
      <c r="C45" t="s">
        <v>6</v>
      </c>
      <c r="D45">
        <v>242</v>
      </c>
    </row>
    <row r="46" spans="1:4" x14ac:dyDescent="0.25">
      <c r="A46">
        <v>45</v>
      </c>
      <c r="B46">
        <v>1952</v>
      </c>
      <c r="C46" t="s">
        <v>7</v>
      </c>
      <c r="D46">
        <v>209</v>
      </c>
    </row>
    <row r="47" spans="1:4" x14ac:dyDescent="0.25">
      <c r="A47">
        <v>46</v>
      </c>
      <c r="B47">
        <v>1952</v>
      </c>
      <c r="C47" t="s">
        <v>8</v>
      </c>
      <c r="D47">
        <v>191</v>
      </c>
    </row>
    <row r="48" spans="1:4" x14ac:dyDescent="0.25">
      <c r="A48">
        <v>47</v>
      </c>
      <c r="B48">
        <v>1952</v>
      </c>
      <c r="C48" t="s">
        <v>9</v>
      </c>
      <c r="D48">
        <v>172</v>
      </c>
    </row>
    <row r="49" spans="1:4" x14ac:dyDescent="0.25">
      <c r="A49">
        <v>48</v>
      </c>
      <c r="B49">
        <v>1952</v>
      </c>
      <c r="C49" t="s">
        <v>11</v>
      </c>
      <c r="D49">
        <v>194</v>
      </c>
    </row>
    <row r="50" spans="1:4" x14ac:dyDescent="0.25">
      <c r="A50">
        <v>49</v>
      </c>
      <c r="B50" s="6">
        <v>1953</v>
      </c>
      <c r="C50" t="s">
        <v>0</v>
      </c>
      <c r="D50">
        <v>196</v>
      </c>
    </row>
    <row r="51" spans="1:4" x14ac:dyDescent="0.25">
      <c r="A51">
        <v>50</v>
      </c>
      <c r="B51">
        <v>1953</v>
      </c>
      <c r="C51" t="s">
        <v>15</v>
      </c>
      <c r="D51">
        <v>196</v>
      </c>
    </row>
    <row r="52" spans="1:4" x14ac:dyDescent="0.25">
      <c r="A52">
        <v>51</v>
      </c>
      <c r="B52">
        <v>1953</v>
      </c>
      <c r="C52" t="s">
        <v>16</v>
      </c>
      <c r="D52">
        <v>236</v>
      </c>
    </row>
    <row r="53" spans="1:4" x14ac:dyDescent="0.25">
      <c r="A53">
        <v>52</v>
      </c>
      <c r="B53">
        <v>1953</v>
      </c>
      <c r="C53" t="s">
        <v>10</v>
      </c>
      <c r="D53">
        <v>235</v>
      </c>
    </row>
    <row r="54" spans="1:4" x14ac:dyDescent="0.25">
      <c r="A54">
        <v>53</v>
      </c>
      <c r="B54">
        <v>1953</v>
      </c>
      <c r="C54" t="s">
        <v>3</v>
      </c>
      <c r="D54">
        <v>229</v>
      </c>
    </row>
    <row r="55" spans="1:4" x14ac:dyDescent="0.25">
      <c r="A55">
        <v>54</v>
      </c>
      <c r="B55">
        <v>1953</v>
      </c>
      <c r="C55" t="s">
        <v>4</v>
      </c>
      <c r="D55">
        <v>243</v>
      </c>
    </row>
    <row r="56" spans="1:4" x14ac:dyDescent="0.25">
      <c r="A56">
        <v>55</v>
      </c>
      <c r="B56">
        <v>1953</v>
      </c>
      <c r="C56" t="s">
        <v>5</v>
      </c>
      <c r="D56">
        <v>264</v>
      </c>
    </row>
    <row r="57" spans="1:4" x14ac:dyDescent="0.25">
      <c r="A57">
        <v>56</v>
      </c>
      <c r="B57">
        <v>1953</v>
      </c>
      <c r="C57" t="s">
        <v>6</v>
      </c>
      <c r="D57">
        <v>272</v>
      </c>
    </row>
    <row r="58" spans="1:4" x14ac:dyDescent="0.25">
      <c r="A58">
        <v>57</v>
      </c>
      <c r="B58">
        <v>1953</v>
      </c>
      <c r="C58" t="s">
        <v>7</v>
      </c>
      <c r="D58">
        <v>237</v>
      </c>
    </row>
    <row r="59" spans="1:4" x14ac:dyDescent="0.25">
      <c r="A59">
        <v>58</v>
      </c>
      <c r="B59">
        <v>1953</v>
      </c>
      <c r="C59" t="s">
        <v>8</v>
      </c>
      <c r="D59">
        <v>211</v>
      </c>
    </row>
    <row r="60" spans="1:4" x14ac:dyDescent="0.25">
      <c r="A60">
        <v>59</v>
      </c>
      <c r="B60">
        <v>1953</v>
      </c>
      <c r="C60" t="s">
        <v>9</v>
      </c>
      <c r="D60">
        <v>180</v>
      </c>
    </row>
    <row r="61" spans="1:4" x14ac:dyDescent="0.25">
      <c r="A61">
        <v>60</v>
      </c>
      <c r="B61">
        <v>1953</v>
      </c>
      <c r="C61" t="s">
        <v>11</v>
      </c>
      <c r="D61">
        <v>201</v>
      </c>
    </row>
    <row r="62" spans="1:4" x14ac:dyDescent="0.25">
      <c r="A62">
        <v>61</v>
      </c>
      <c r="B62" s="6">
        <v>1954</v>
      </c>
      <c r="C62" t="s">
        <v>0</v>
      </c>
      <c r="D62">
        <v>204</v>
      </c>
    </row>
    <row r="63" spans="1:4" x14ac:dyDescent="0.25">
      <c r="A63">
        <v>62</v>
      </c>
      <c r="B63">
        <v>1954</v>
      </c>
      <c r="C63" t="s">
        <v>15</v>
      </c>
      <c r="D63">
        <v>188</v>
      </c>
    </row>
    <row r="64" spans="1:4" x14ac:dyDescent="0.25">
      <c r="A64">
        <v>63</v>
      </c>
      <c r="B64">
        <v>1954</v>
      </c>
      <c r="C64" t="s">
        <v>16</v>
      </c>
      <c r="D64">
        <v>235</v>
      </c>
    </row>
    <row r="65" spans="1:4" x14ac:dyDescent="0.25">
      <c r="A65">
        <v>64</v>
      </c>
      <c r="B65">
        <v>1954</v>
      </c>
      <c r="C65" t="s">
        <v>10</v>
      </c>
      <c r="D65">
        <v>227</v>
      </c>
    </row>
    <row r="66" spans="1:4" x14ac:dyDescent="0.25">
      <c r="A66">
        <v>65</v>
      </c>
      <c r="B66">
        <v>1954</v>
      </c>
      <c r="C66" t="s">
        <v>3</v>
      </c>
      <c r="D66">
        <v>234</v>
      </c>
    </row>
    <row r="67" spans="1:4" x14ac:dyDescent="0.25">
      <c r="A67">
        <v>66</v>
      </c>
      <c r="B67">
        <v>1954</v>
      </c>
      <c r="C67" t="s">
        <v>4</v>
      </c>
      <c r="D67">
        <v>264</v>
      </c>
    </row>
    <row r="68" spans="1:4" x14ac:dyDescent="0.25">
      <c r="A68">
        <v>67</v>
      </c>
      <c r="B68">
        <v>1954</v>
      </c>
      <c r="C68" t="s">
        <v>5</v>
      </c>
      <c r="D68">
        <v>302</v>
      </c>
    </row>
    <row r="69" spans="1:4" x14ac:dyDescent="0.25">
      <c r="A69">
        <v>68</v>
      </c>
      <c r="B69">
        <v>1954</v>
      </c>
      <c r="C69" t="s">
        <v>6</v>
      </c>
      <c r="D69">
        <v>293</v>
      </c>
    </row>
    <row r="70" spans="1:4" x14ac:dyDescent="0.25">
      <c r="A70">
        <v>69</v>
      </c>
      <c r="B70">
        <v>1954</v>
      </c>
      <c r="C70" t="s">
        <v>7</v>
      </c>
      <c r="D70">
        <v>259</v>
      </c>
    </row>
    <row r="71" spans="1:4" x14ac:dyDescent="0.25">
      <c r="A71">
        <v>70</v>
      </c>
      <c r="B71">
        <v>1954</v>
      </c>
      <c r="C71" t="s">
        <v>8</v>
      </c>
      <c r="D71">
        <v>229</v>
      </c>
    </row>
    <row r="72" spans="1:4" x14ac:dyDescent="0.25">
      <c r="A72">
        <v>71</v>
      </c>
      <c r="B72">
        <v>1954</v>
      </c>
      <c r="C72" t="s">
        <v>9</v>
      </c>
      <c r="D72">
        <v>203</v>
      </c>
    </row>
    <row r="73" spans="1:4" x14ac:dyDescent="0.25">
      <c r="A73">
        <v>72</v>
      </c>
      <c r="B73">
        <v>1954</v>
      </c>
      <c r="C73" t="s">
        <v>11</v>
      </c>
      <c r="D73">
        <v>229</v>
      </c>
    </row>
    <row r="74" spans="1:4" x14ac:dyDescent="0.25">
      <c r="A74">
        <v>73</v>
      </c>
      <c r="B74" s="6">
        <v>1955</v>
      </c>
      <c r="C74" t="s">
        <v>0</v>
      </c>
      <c r="D74">
        <v>242</v>
      </c>
    </row>
    <row r="75" spans="1:4" x14ac:dyDescent="0.25">
      <c r="A75">
        <v>74</v>
      </c>
      <c r="B75">
        <v>1955</v>
      </c>
      <c r="C75" t="s">
        <v>15</v>
      </c>
      <c r="D75">
        <v>233</v>
      </c>
    </row>
    <row r="76" spans="1:4" x14ac:dyDescent="0.25">
      <c r="A76">
        <v>75</v>
      </c>
      <c r="B76">
        <v>1955</v>
      </c>
      <c r="C76" t="s">
        <v>16</v>
      </c>
      <c r="D76">
        <v>267</v>
      </c>
    </row>
    <row r="77" spans="1:4" x14ac:dyDescent="0.25">
      <c r="A77">
        <v>76</v>
      </c>
      <c r="B77">
        <v>1955</v>
      </c>
      <c r="C77" t="s">
        <v>10</v>
      </c>
      <c r="D77">
        <v>269</v>
      </c>
    </row>
    <row r="78" spans="1:4" x14ac:dyDescent="0.25">
      <c r="A78">
        <v>77</v>
      </c>
      <c r="B78">
        <v>1955</v>
      </c>
      <c r="C78" t="s">
        <v>3</v>
      </c>
      <c r="D78">
        <v>270</v>
      </c>
    </row>
    <row r="79" spans="1:4" x14ac:dyDescent="0.25">
      <c r="A79">
        <v>78</v>
      </c>
      <c r="B79">
        <v>1955</v>
      </c>
      <c r="C79" t="s">
        <v>4</v>
      </c>
      <c r="D79">
        <v>315</v>
      </c>
    </row>
    <row r="80" spans="1:4" x14ac:dyDescent="0.25">
      <c r="A80">
        <v>79</v>
      </c>
      <c r="B80">
        <v>1955</v>
      </c>
      <c r="C80" t="s">
        <v>5</v>
      </c>
      <c r="D80">
        <v>364</v>
      </c>
    </row>
    <row r="81" spans="1:4" x14ac:dyDescent="0.25">
      <c r="A81">
        <v>80</v>
      </c>
      <c r="B81">
        <v>1955</v>
      </c>
      <c r="C81" t="s">
        <v>6</v>
      </c>
      <c r="D81">
        <v>347</v>
      </c>
    </row>
    <row r="82" spans="1:4" x14ac:dyDescent="0.25">
      <c r="A82">
        <v>81</v>
      </c>
      <c r="B82">
        <v>1955</v>
      </c>
      <c r="C82" t="s">
        <v>7</v>
      </c>
      <c r="D82">
        <v>312</v>
      </c>
    </row>
    <row r="83" spans="1:4" x14ac:dyDescent="0.25">
      <c r="A83">
        <v>82</v>
      </c>
      <c r="B83">
        <v>1955</v>
      </c>
      <c r="C83" t="s">
        <v>8</v>
      </c>
      <c r="D83">
        <v>274</v>
      </c>
    </row>
    <row r="84" spans="1:4" x14ac:dyDescent="0.25">
      <c r="A84">
        <v>83</v>
      </c>
      <c r="B84">
        <v>1955</v>
      </c>
      <c r="C84" t="s">
        <v>9</v>
      </c>
      <c r="D84">
        <v>237</v>
      </c>
    </row>
    <row r="85" spans="1:4" x14ac:dyDescent="0.25">
      <c r="A85">
        <v>84</v>
      </c>
      <c r="B85">
        <v>1955</v>
      </c>
      <c r="C85" t="s">
        <v>11</v>
      </c>
      <c r="D85">
        <v>278</v>
      </c>
    </row>
    <row r="86" spans="1:4" x14ac:dyDescent="0.25">
      <c r="A86">
        <v>85</v>
      </c>
      <c r="B86" s="6">
        <v>1956</v>
      </c>
      <c r="C86" t="s">
        <v>0</v>
      </c>
      <c r="D86">
        <v>284</v>
      </c>
    </row>
    <row r="87" spans="1:4" x14ac:dyDescent="0.25">
      <c r="A87">
        <v>86</v>
      </c>
      <c r="B87">
        <v>1956</v>
      </c>
      <c r="C87" t="s">
        <v>15</v>
      </c>
      <c r="D87">
        <v>277</v>
      </c>
    </row>
    <row r="88" spans="1:4" x14ac:dyDescent="0.25">
      <c r="A88">
        <v>87</v>
      </c>
      <c r="B88">
        <v>1956</v>
      </c>
      <c r="C88" t="s">
        <v>16</v>
      </c>
      <c r="D88">
        <v>317</v>
      </c>
    </row>
    <row r="89" spans="1:4" x14ac:dyDescent="0.25">
      <c r="A89">
        <v>88</v>
      </c>
      <c r="B89">
        <v>1956</v>
      </c>
      <c r="C89" t="s">
        <v>10</v>
      </c>
      <c r="D89">
        <v>313</v>
      </c>
    </row>
    <row r="90" spans="1:4" x14ac:dyDescent="0.25">
      <c r="A90">
        <v>89</v>
      </c>
      <c r="B90">
        <v>1956</v>
      </c>
      <c r="C90" t="s">
        <v>3</v>
      </c>
      <c r="D90">
        <v>318</v>
      </c>
    </row>
    <row r="91" spans="1:4" x14ac:dyDescent="0.25">
      <c r="A91">
        <v>90</v>
      </c>
      <c r="B91">
        <v>1956</v>
      </c>
      <c r="C91" t="s">
        <v>4</v>
      </c>
      <c r="D91">
        <v>374</v>
      </c>
    </row>
    <row r="92" spans="1:4" x14ac:dyDescent="0.25">
      <c r="A92">
        <v>91</v>
      </c>
      <c r="B92">
        <v>1956</v>
      </c>
      <c r="C92" t="s">
        <v>5</v>
      </c>
      <c r="D92">
        <v>413</v>
      </c>
    </row>
    <row r="93" spans="1:4" x14ac:dyDescent="0.25">
      <c r="A93">
        <v>92</v>
      </c>
      <c r="B93">
        <v>1956</v>
      </c>
      <c r="C93" t="s">
        <v>6</v>
      </c>
      <c r="D93">
        <v>405</v>
      </c>
    </row>
    <row r="94" spans="1:4" x14ac:dyDescent="0.25">
      <c r="A94">
        <v>93</v>
      </c>
      <c r="B94">
        <v>1956</v>
      </c>
      <c r="C94" t="s">
        <v>7</v>
      </c>
      <c r="D94">
        <v>355</v>
      </c>
    </row>
    <row r="95" spans="1:4" x14ac:dyDescent="0.25">
      <c r="A95">
        <v>94</v>
      </c>
      <c r="B95">
        <v>1956</v>
      </c>
      <c r="C95" t="s">
        <v>8</v>
      </c>
      <c r="D95">
        <v>306</v>
      </c>
    </row>
    <row r="96" spans="1:4" x14ac:dyDescent="0.25">
      <c r="A96">
        <v>95</v>
      </c>
      <c r="B96">
        <v>1956</v>
      </c>
      <c r="C96" t="s">
        <v>9</v>
      </c>
      <c r="D96">
        <v>271</v>
      </c>
    </row>
    <row r="97" spans="1:4" x14ac:dyDescent="0.25">
      <c r="A97">
        <v>96</v>
      </c>
      <c r="B97">
        <v>1956</v>
      </c>
      <c r="C97" t="s">
        <v>11</v>
      </c>
      <c r="D97">
        <v>306</v>
      </c>
    </row>
    <row r="98" spans="1:4" x14ac:dyDescent="0.25">
      <c r="A98">
        <v>97</v>
      </c>
      <c r="B98" s="6">
        <v>1957</v>
      </c>
      <c r="C98" t="s">
        <v>0</v>
      </c>
      <c r="D98">
        <v>315</v>
      </c>
    </row>
    <row r="99" spans="1:4" x14ac:dyDescent="0.25">
      <c r="A99">
        <v>98</v>
      </c>
      <c r="B99">
        <v>1957</v>
      </c>
      <c r="C99" t="s">
        <v>15</v>
      </c>
      <c r="D99">
        <v>301</v>
      </c>
    </row>
    <row r="100" spans="1:4" x14ac:dyDescent="0.25">
      <c r="A100">
        <v>99</v>
      </c>
      <c r="B100">
        <v>1957</v>
      </c>
      <c r="C100" t="s">
        <v>16</v>
      </c>
      <c r="D100">
        <v>356</v>
      </c>
    </row>
    <row r="101" spans="1:4" x14ac:dyDescent="0.25">
      <c r="A101">
        <v>100</v>
      </c>
      <c r="B101">
        <v>1957</v>
      </c>
      <c r="C101" t="s">
        <v>10</v>
      </c>
      <c r="D101">
        <v>348</v>
      </c>
    </row>
    <row r="102" spans="1:4" x14ac:dyDescent="0.25">
      <c r="A102">
        <v>101</v>
      </c>
      <c r="B102">
        <v>1957</v>
      </c>
      <c r="C102" t="s">
        <v>3</v>
      </c>
      <c r="D102">
        <v>355</v>
      </c>
    </row>
    <row r="103" spans="1:4" x14ac:dyDescent="0.25">
      <c r="A103">
        <v>102</v>
      </c>
      <c r="B103">
        <v>1957</v>
      </c>
      <c r="C103" t="s">
        <v>4</v>
      </c>
      <c r="D103">
        <v>422</v>
      </c>
    </row>
    <row r="104" spans="1:4" x14ac:dyDescent="0.25">
      <c r="A104">
        <v>103</v>
      </c>
      <c r="B104">
        <v>1957</v>
      </c>
      <c r="C104" t="s">
        <v>5</v>
      </c>
      <c r="D104">
        <v>465</v>
      </c>
    </row>
    <row r="105" spans="1:4" x14ac:dyDescent="0.25">
      <c r="A105">
        <v>104</v>
      </c>
      <c r="B105">
        <v>1957</v>
      </c>
      <c r="C105" t="s">
        <v>6</v>
      </c>
      <c r="D105">
        <v>467</v>
      </c>
    </row>
    <row r="106" spans="1:4" x14ac:dyDescent="0.25">
      <c r="A106">
        <v>105</v>
      </c>
      <c r="B106">
        <v>1957</v>
      </c>
      <c r="C106" t="s">
        <v>7</v>
      </c>
      <c r="D106">
        <v>404</v>
      </c>
    </row>
    <row r="107" spans="1:4" x14ac:dyDescent="0.25">
      <c r="A107">
        <v>106</v>
      </c>
      <c r="B107">
        <v>1957</v>
      </c>
      <c r="C107" t="s">
        <v>8</v>
      </c>
      <c r="D107">
        <v>347</v>
      </c>
    </row>
    <row r="108" spans="1:4" x14ac:dyDescent="0.25">
      <c r="A108">
        <v>107</v>
      </c>
      <c r="B108">
        <v>1957</v>
      </c>
      <c r="C108" t="s">
        <v>9</v>
      </c>
      <c r="D108">
        <v>305</v>
      </c>
    </row>
    <row r="109" spans="1:4" x14ac:dyDescent="0.25">
      <c r="A109">
        <v>108</v>
      </c>
      <c r="B109">
        <v>1957</v>
      </c>
      <c r="C109" t="s">
        <v>11</v>
      </c>
      <c r="D109">
        <v>336</v>
      </c>
    </row>
    <row r="110" spans="1:4" x14ac:dyDescent="0.25">
      <c r="A110">
        <v>109</v>
      </c>
      <c r="B110" s="6">
        <v>1958</v>
      </c>
      <c r="C110" t="s">
        <v>0</v>
      </c>
      <c r="D110">
        <v>340</v>
      </c>
    </row>
    <row r="111" spans="1:4" x14ac:dyDescent="0.25">
      <c r="A111">
        <v>110</v>
      </c>
      <c r="B111">
        <v>1958</v>
      </c>
      <c r="C111" t="s">
        <v>15</v>
      </c>
      <c r="D111">
        <v>318</v>
      </c>
    </row>
    <row r="112" spans="1:4" x14ac:dyDescent="0.25">
      <c r="A112">
        <v>111</v>
      </c>
      <c r="B112">
        <v>1958</v>
      </c>
      <c r="C112" t="s">
        <v>16</v>
      </c>
      <c r="D112">
        <v>362</v>
      </c>
    </row>
    <row r="113" spans="1:4" x14ac:dyDescent="0.25">
      <c r="A113">
        <v>112</v>
      </c>
      <c r="B113">
        <v>1958</v>
      </c>
      <c r="C113" t="s">
        <v>10</v>
      </c>
      <c r="D113">
        <v>348</v>
      </c>
    </row>
    <row r="114" spans="1:4" x14ac:dyDescent="0.25">
      <c r="A114">
        <v>113</v>
      </c>
      <c r="B114">
        <v>1958</v>
      </c>
      <c r="C114" t="s">
        <v>3</v>
      </c>
      <c r="D114">
        <v>363</v>
      </c>
    </row>
    <row r="115" spans="1:4" x14ac:dyDescent="0.25">
      <c r="A115">
        <v>114</v>
      </c>
      <c r="B115">
        <v>1958</v>
      </c>
      <c r="C115" t="s">
        <v>4</v>
      </c>
      <c r="D115">
        <v>435</v>
      </c>
    </row>
    <row r="116" spans="1:4" x14ac:dyDescent="0.25">
      <c r="A116">
        <v>115</v>
      </c>
      <c r="B116">
        <v>1958</v>
      </c>
      <c r="C116" t="s">
        <v>5</v>
      </c>
      <c r="D116">
        <v>491</v>
      </c>
    </row>
    <row r="117" spans="1:4" x14ac:dyDescent="0.25">
      <c r="A117">
        <v>116</v>
      </c>
      <c r="B117">
        <v>1958</v>
      </c>
      <c r="C117" t="s">
        <v>6</v>
      </c>
      <c r="D117">
        <v>505</v>
      </c>
    </row>
    <row r="118" spans="1:4" x14ac:dyDescent="0.25">
      <c r="A118">
        <v>117</v>
      </c>
      <c r="B118">
        <v>1958</v>
      </c>
      <c r="C118" t="s">
        <v>7</v>
      </c>
      <c r="D118">
        <v>404</v>
      </c>
    </row>
    <row r="119" spans="1:4" x14ac:dyDescent="0.25">
      <c r="A119">
        <v>118</v>
      </c>
      <c r="B119">
        <v>1958</v>
      </c>
      <c r="C119" t="s">
        <v>8</v>
      </c>
      <c r="D119">
        <v>359</v>
      </c>
    </row>
    <row r="120" spans="1:4" x14ac:dyDescent="0.25">
      <c r="A120">
        <v>119</v>
      </c>
      <c r="B120">
        <v>1958</v>
      </c>
      <c r="C120" t="s">
        <v>9</v>
      </c>
      <c r="D120">
        <v>310</v>
      </c>
    </row>
    <row r="121" spans="1:4" x14ac:dyDescent="0.25">
      <c r="A121">
        <v>120</v>
      </c>
      <c r="B121">
        <v>1958</v>
      </c>
      <c r="C121" t="s">
        <v>11</v>
      </c>
      <c r="D121">
        <v>337</v>
      </c>
    </row>
    <row r="122" spans="1:4" x14ac:dyDescent="0.25">
      <c r="A122">
        <v>121</v>
      </c>
      <c r="B122" s="6">
        <v>1959</v>
      </c>
      <c r="C122" t="s">
        <v>0</v>
      </c>
      <c r="D122">
        <v>360</v>
      </c>
    </row>
    <row r="123" spans="1:4" x14ac:dyDescent="0.25">
      <c r="A123">
        <v>122</v>
      </c>
      <c r="B123">
        <v>1959</v>
      </c>
      <c r="C123" t="s">
        <v>15</v>
      </c>
      <c r="D123">
        <v>342</v>
      </c>
    </row>
    <row r="124" spans="1:4" x14ac:dyDescent="0.25">
      <c r="A124">
        <v>123</v>
      </c>
      <c r="B124">
        <v>1959</v>
      </c>
      <c r="C124" t="s">
        <v>16</v>
      </c>
      <c r="D124">
        <v>406</v>
      </c>
    </row>
    <row r="125" spans="1:4" x14ac:dyDescent="0.25">
      <c r="A125">
        <v>124</v>
      </c>
      <c r="B125">
        <v>1959</v>
      </c>
      <c r="C125" t="s">
        <v>10</v>
      </c>
      <c r="D125">
        <v>396</v>
      </c>
    </row>
    <row r="126" spans="1:4" x14ac:dyDescent="0.25">
      <c r="A126">
        <v>125</v>
      </c>
      <c r="B126">
        <v>1959</v>
      </c>
      <c r="C126" t="s">
        <v>3</v>
      </c>
      <c r="D126">
        <v>420</v>
      </c>
    </row>
    <row r="127" spans="1:4" x14ac:dyDescent="0.25">
      <c r="A127">
        <v>126</v>
      </c>
      <c r="B127">
        <v>1959</v>
      </c>
      <c r="C127" t="s">
        <v>4</v>
      </c>
      <c r="D127">
        <v>472</v>
      </c>
    </row>
    <row r="128" spans="1:4" x14ac:dyDescent="0.25">
      <c r="A128">
        <v>127</v>
      </c>
      <c r="B128">
        <v>1959</v>
      </c>
      <c r="C128" t="s">
        <v>5</v>
      </c>
      <c r="D128">
        <v>548</v>
      </c>
    </row>
    <row r="129" spans="1:4" x14ac:dyDescent="0.25">
      <c r="A129">
        <v>128</v>
      </c>
      <c r="B129">
        <v>1959</v>
      </c>
      <c r="C129" t="s">
        <v>6</v>
      </c>
      <c r="D129">
        <v>559</v>
      </c>
    </row>
    <row r="130" spans="1:4" x14ac:dyDescent="0.25">
      <c r="A130">
        <v>129</v>
      </c>
      <c r="B130">
        <v>1959</v>
      </c>
      <c r="C130" t="s">
        <v>7</v>
      </c>
      <c r="D130">
        <v>463</v>
      </c>
    </row>
    <row r="131" spans="1:4" x14ac:dyDescent="0.25">
      <c r="A131">
        <v>130</v>
      </c>
      <c r="B131">
        <v>1959</v>
      </c>
      <c r="C131" t="s">
        <v>8</v>
      </c>
      <c r="D131">
        <v>407</v>
      </c>
    </row>
    <row r="132" spans="1:4" x14ac:dyDescent="0.25">
      <c r="A132">
        <v>131</v>
      </c>
      <c r="B132">
        <v>1959</v>
      </c>
      <c r="C132" t="s">
        <v>9</v>
      </c>
      <c r="D132">
        <v>362</v>
      </c>
    </row>
    <row r="133" spans="1:4" x14ac:dyDescent="0.25">
      <c r="A133">
        <v>132</v>
      </c>
      <c r="B133">
        <v>1959</v>
      </c>
      <c r="C133" t="s">
        <v>11</v>
      </c>
      <c r="D133">
        <v>405</v>
      </c>
    </row>
    <row r="134" spans="1:4" x14ac:dyDescent="0.25">
      <c r="A134">
        <v>133</v>
      </c>
      <c r="B134" s="6">
        <v>1960</v>
      </c>
      <c r="C134" t="s">
        <v>0</v>
      </c>
      <c r="D134">
        <v>417</v>
      </c>
    </row>
    <row r="135" spans="1:4" x14ac:dyDescent="0.25">
      <c r="A135">
        <v>134</v>
      </c>
      <c r="B135">
        <v>1960</v>
      </c>
      <c r="C135" t="s">
        <v>15</v>
      </c>
      <c r="D135">
        <v>391</v>
      </c>
    </row>
    <row r="136" spans="1:4" x14ac:dyDescent="0.25">
      <c r="A136">
        <v>135</v>
      </c>
      <c r="B136">
        <v>1960</v>
      </c>
      <c r="C136" t="s">
        <v>16</v>
      </c>
      <c r="D136">
        <v>419</v>
      </c>
    </row>
    <row r="137" spans="1:4" x14ac:dyDescent="0.25">
      <c r="A137">
        <v>136</v>
      </c>
      <c r="B137">
        <v>1960</v>
      </c>
      <c r="C137" t="s">
        <v>10</v>
      </c>
      <c r="D137">
        <v>461</v>
      </c>
    </row>
    <row r="138" spans="1:4" x14ac:dyDescent="0.25">
      <c r="A138">
        <v>137</v>
      </c>
      <c r="B138">
        <v>1960</v>
      </c>
      <c r="C138" t="s">
        <v>3</v>
      </c>
      <c r="D138">
        <v>472</v>
      </c>
    </row>
    <row r="139" spans="1:4" x14ac:dyDescent="0.25">
      <c r="A139">
        <v>138</v>
      </c>
      <c r="B139">
        <v>1960</v>
      </c>
      <c r="C139" t="s">
        <v>4</v>
      </c>
      <c r="D139">
        <v>535</v>
      </c>
    </row>
    <row r="140" spans="1:4" x14ac:dyDescent="0.25">
      <c r="A140">
        <v>139</v>
      </c>
      <c r="B140">
        <v>1960</v>
      </c>
      <c r="C140" t="s">
        <v>5</v>
      </c>
      <c r="D140">
        <v>622</v>
      </c>
    </row>
    <row r="141" spans="1:4" x14ac:dyDescent="0.25">
      <c r="A141">
        <v>140</v>
      </c>
      <c r="B141">
        <v>1960</v>
      </c>
      <c r="C141" t="s">
        <v>6</v>
      </c>
      <c r="D141">
        <v>606</v>
      </c>
    </row>
    <row r="142" spans="1:4" x14ac:dyDescent="0.25">
      <c r="A142">
        <v>141</v>
      </c>
      <c r="B142">
        <v>1960</v>
      </c>
      <c r="C142" t="s">
        <v>7</v>
      </c>
      <c r="D142">
        <v>508</v>
      </c>
    </row>
    <row r="143" spans="1:4" x14ac:dyDescent="0.25">
      <c r="A143">
        <v>142</v>
      </c>
      <c r="B143">
        <v>1960</v>
      </c>
      <c r="C143" t="s">
        <v>8</v>
      </c>
      <c r="D143">
        <v>461</v>
      </c>
    </row>
    <row r="144" spans="1:4" x14ac:dyDescent="0.25">
      <c r="A144">
        <v>143</v>
      </c>
      <c r="B144">
        <v>1960</v>
      </c>
      <c r="C144" t="s">
        <v>9</v>
      </c>
      <c r="D144">
        <v>390</v>
      </c>
    </row>
    <row r="145" spans="1:4" x14ac:dyDescent="0.25">
      <c r="A145">
        <v>144</v>
      </c>
      <c r="B145">
        <v>1960</v>
      </c>
      <c r="C145" t="s">
        <v>11</v>
      </c>
      <c r="D145">
        <v>432</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1AD63-4ECF-4DF4-8BFE-23A4E22F5CF5}">
  <dimension ref="A1:H181"/>
  <sheetViews>
    <sheetView workbookViewId="0">
      <selection activeCell="E17" sqref="E17"/>
    </sheetView>
  </sheetViews>
  <sheetFormatPr defaultRowHeight="15" x14ac:dyDescent="0.25"/>
  <cols>
    <col min="2" max="2" width="23.5703125" customWidth="1"/>
    <col min="3" max="3" width="32.42578125" customWidth="1"/>
    <col min="4" max="4" width="47.140625" customWidth="1"/>
    <col min="5" max="5" width="47.28515625" customWidth="1"/>
    <col min="7" max="7" width="10.140625" customWidth="1"/>
    <col min="8" max="8" width="8.28515625" customWidth="1"/>
  </cols>
  <sheetData>
    <row r="1" spans="1:8" x14ac:dyDescent="0.25">
      <c r="A1" t="s">
        <v>23</v>
      </c>
      <c r="B1" t="s">
        <v>18</v>
      </c>
      <c r="C1" t="s">
        <v>24</v>
      </c>
      <c r="D1" t="s">
        <v>25</v>
      </c>
      <c r="E1" t="s">
        <v>26</v>
      </c>
      <c r="G1" t="s">
        <v>27</v>
      </c>
      <c r="H1" t="s">
        <v>28</v>
      </c>
    </row>
    <row r="2" spans="1:8" x14ac:dyDescent="0.25">
      <c r="A2">
        <v>1</v>
      </c>
      <c r="B2">
        <v>112</v>
      </c>
      <c r="G2" t="s">
        <v>29</v>
      </c>
      <c r="H2" s="17">
        <f>_xlfn.FORECAST.ETS.STAT($B$2:$B$145,$A$2:$A$145,1,1,1)</f>
        <v>0.1</v>
      </c>
    </row>
    <row r="3" spans="1:8" x14ac:dyDescent="0.25">
      <c r="A3">
        <v>2</v>
      </c>
      <c r="B3">
        <v>118</v>
      </c>
      <c r="G3" t="s">
        <v>30</v>
      </c>
      <c r="H3" s="17">
        <f>_xlfn.FORECAST.ETS.STAT($B$2:$B$145,$A$2:$A$145,2,1,1)</f>
        <v>1E-3</v>
      </c>
    </row>
    <row r="4" spans="1:8" x14ac:dyDescent="0.25">
      <c r="A4">
        <v>3</v>
      </c>
      <c r="B4">
        <v>132</v>
      </c>
      <c r="G4" t="s">
        <v>31</v>
      </c>
      <c r="H4" s="17">
        <f>_xlfn.FORECAST.ETS.STAT($B$2:$B$145,$A$2:$A$145,3,1,1)</f>
        <v>0.89900000000000002</v>
      </c>
    </row>
    <row r="5" spans="1:8" x14ac:dyDescent="0.25">
      <c r="A5">
        <v>4</v>
      </c>
      <c r="B5">
        <v>129</v>
      </c>
      <c r="G5" t="s">
        <v>32</v>
      </c>
      <c r="H5" s="17">
        <f>_xlfn.FORECAST.ETS.STAT($B$2:$B$145,$A$2:$A$145,4,1,1)</f>
        <v>0.69222823078002538</v>
      </c>
    </row>
    <row r="6" spans="1:8" x14ac:dyDescent="0.25">
      <c r="A6">
        <v>5</v>
      </c>
      <c r="B6">
        <v>121</v>
      </c>
      <c r="G6" t="s">
        <v>33</v>
      </c>
      <c r="H6" s="17">
        <f>_xlfn.FORECAST.ETS.STAT($B$2:$B$145,$A$2:$A$145,5,1,1)</f>
        <v>3.3407596931993543E-2</v>
      </c>
    </row>
    <row r="7" spans="1:8" x14ac:dyDescent="0.25">
      <c r="A7">
        <v>6</v>
      </c>
      <c r="B7">
        <v>135</v>
      </c>
      <c r="G7" t="s">
        <v>34</v>
      </c>
      <c r="H7" s="17">
        <f>_xlfn.FORECAST.ETS.STAT($B$2:$B$145,$A$2:$A$145,6,1,1)</f>
        <v>14.579298088621412</v>
      </c>
    </row>
    <row r="8" spans="1:8" x14ac:dyDescent="0.25">
      <c r="A8">
        <v>7</v>
      </c>
      <c r="B8">
        <v>148</v>
      </c>
      <c r="G8" t="s">
        <v>35</v>
      </c>
      <c r="H8" s="17">
        <f>_xlfn.FORECAST.ETS.STAT($B$2:$B$145,$A$2:$A$145,7,1,1)</f>
        <v>17.06647005970088</v>
      </c>
    </row>
    <row r="9" spans="1:8" x14ac:dyDescent="0.25">
      <c r="A9">
        <v>8</v>
      </c>
      <c r="B9">
        <v>148</v>
      </c>
    </row>
    <row r="10" spans="1:8" x14ac:dyDescent="0.25">
      <c r="A10">
        <v>9</v>
      </c>
      <c r="B10">
        <v>136</v>
      </c>
    </row>
    <row r="11" spans="1:8" x14ac:dyDescent="0.25">
      <c r="A11">
        <v>10</v>
      </c>
      <c r="B11">
        <v>119</v>
      </c>
    </row>
    <row r="12" spans="1:8" x14ac:dyDescent="0.25">
      <c r="A12">
        <v>11</v>
      </c>
      <c r="B12">
        <v>104</v>
      </c>
    </row>
    <row r="13" spans="1:8" x14ac:dyDescent="0.25">
      <c r="A13">
        <v>12</v>
      </c>
      <c r="B13">
        <v>118</v>
      </c>
    </row>
    <row r="14" spans="1:8" x14ac:dyDescent="0.25">
      <c r="A14">
        <v>13</v>
      </c>
      <c r="B14">
        <v>115</v>
      </c>
    </row>
    <row r="15" spans="1:8" x14ac:dyDescent="0.25">
      <c r="A15">
        <v>14</v>
      </c>
      <c r="B15">
        <v>126</v>
      </c>
    </row>
    <row r="16" spans="1:8" x14ac:dyDescent="0.25">
      <c r="A16">
        <v>15</v>
      </c>
      <c r="B16">
        <v>141</v>
      </c>
    </row>
    <row r="17" spans="1:2" x14ac:dyDescent="0.25">
      <c r="A17">
        <v>16</v>
      </c>
      <c r="B17">
        <v>135</v>
      </c>
    </row>
    <row r="18" spans="1:2" x14ac:dyDescent="0.25">
      <c r="A18">
        <v>17</v>
      </c>
      <c r="B18">
        <v>125</v>
      </c>
    </row>
    <row r="19" spans="1:2" x14ac:dyDescent="0.25">
      <c r="A19">
        <v>18</v>
      </c>
      <c r="B19">
        <v>149</v>
      </c>
    </row>
    <row r="20" spans="1:2" x14ac:dyDescent="0.25">
      <c r="A20">
        <v>19</v>
      </c>
      <c r="B20">
        <v>170</v>
      </c>
    </row>
    <row r="21" spans="1:2" x14ac:dyDescent="0.25">
      <c r="A21">
        <v>20</v>
      </c>
      <c r="B21">
        <v>170</v>
      </c>
    </row>
    <row r="22" spans="1:2" x14ac:dyDescent="0.25">
      <c r="A22">
        <v>21</v>
      </c>
      <c r="B22">
        <v>158</v>
      </c>
    </row>
    <row r="23" spans="1:2" x14ac:dyDescent="0.25">
      <c r="A23">
        <v>22</v>
      </c>
      <c r="B23">
        <v>133</v>
      </c>
    </row>
    <row r="24" spans="1:2" x14ac:dyDescent="0.25">
      <c r="A24">
        <v>23</v>
      </c>
      <c r="B24">
        <v>114</v>
      </c>
    </row>
    <row r="25" spans="1:2" x14ac:dyDescent="0.25">
      <c r="A25">
        <v>24</v>
      </c>
      <c r="B25">
        <v>140</v>
      </c>
    </row>
    <row r="26" spans="1:2" x14ac:dyDescent="0.25">
      <c r="A26">
        <v>25</v>
      </c>
      <c r="B26">
        <v>145</v>
      </c>
    </row>
    <row r="27" spans="1:2" x14ac:dyDescent="0.25">
      <c r="A27">
        <v>26</v>
      </c>
      <c r="B27">
        <v>150</v>
      </c>
    </row>
    <row r="28" spans="1:2" x14ac:dyDescent="0.25">
      <c r="A28">
        <v>27</v>
      </c>
      <c r="B28">
        <v>178</v>
      </c>
    </row>
    <row r="29" spans="1:2" x14ac:dyDescent="0.25">
      <c r="A29">
        <v>28</v>
      </c>
      <c r="B29">
        <v>163</v>
      </c>
    </row>
    <row r="30" spans="1:2" x14ac:dyDescent="0.25">
      <c r="A30">
        <v>29</v>
      </c>
      <c r="B30">
        <v>172</v>
      </c>
    </row>
    <row r="31" spans="1:2" x14ac:dyDescent="0.25">
      <c r="A31">
        <v>30</v>
      </c>
      <c r="B31">
        <v>178</v>
      </c>
    </row>
    <row r="32" spans="1:2" x14ac:dyDescent="0.25">
      <c r="A32">
        <v>31</v>
      </c>
      <c r="B32">
        <v>199</v>
      </c>
    </row>
    <row r="33" spans="1:2" x14ac:dyDescent="0.25">
      <c r="A33">
        <v>32</v>
      </c>
      <c r="B33">
        <v>199</v>
      </c>
    </row>
    <row r="34" spans="1:2" x14ac:dyDescent="0.25">
      <c r="A34">
        <v>33</v>
      </c>
      <c r="B34">
        <v>184</v>
      </c>
    </row>
    <row r="35" spans="1:2" x14ac:dyDescent="0.25">
      <c r="A35">
        <v>34</v>
      </c>
      <c r="B35">
        <v>162</v>
      </c>
    </row>
    <row r="36" spans="1:2" x14ac:dyDescent="0.25">
      <c r="A36">
        <v>35</v>
      </c>
      <c r="B36">
        <v>146</v>
      </c>
    </row>
    <row r="37" spans="1:2" x14ac:dyDescent="0.25">
      <c r="A37">
        <v>36</v>
      </c>
      <c r="B37">
        <v>166</v>
      </c>
    </row>
    <row r="38" spans="1:2" x14ac:dyDescent="0.25">
      <c r="A38">
        <v>37</v>
      </c>
      <c r="B38">
        <v>171</v>
      </c>
    </row>
    <row r="39" spans="1:2" x14ac:dyDescent="0.25">
      <c r="A39">
        <v>38</v>
      </c>
      <c r="B39">
        <v>180</v>
      </c>
    </row>
    <row r="40" spans="1:2" x14ac:dyDescent="0.25">
      <c r="A40">
        <v>39</v>
      </c>
      <c r="B40">
        <v>193</v>
      </c>
    </row>
    <row r="41" spans="1:2" x14ac:dyDescent="0.25">
      <c r="A41">
        <v>40</v>
      </c>
      <c r="B41">
        <v>181</v>
      </c>
    </row>
    <row r="42" spans="1:2" x14ac:dyDescent="0.25">
      <c r="A42">
        <v>41</v>
      </c>
      <c r="B42">
        <v>183</v>
      </c>
    </row>
    <row r="43" spans="1:2" x14ac:dyDescent="0.25">
      <c r="A43">
        <v>42</v>
      </c>
      <c r="B43">
        <v>218</v>
      </c>
    </row>
    <row r="44" spans="1:2" x14ac:dyDescent="0.25">
      <c r="A44">
        <v>43</v>
      </c>
      <c r="B44">
        <v>230</v>
      </c>
    </row>
    <row r="45" spans="1:2" x14ac:dyDescent="0.25">
      <c r="A45">
        <v>44</v>
      </c>
      <c r="B45">
        <v>242</v>
      </c>
    </row>
    <row r="46" spans="1:2" x14ac:dyDescent="0.25">
      <c r="A46">
        <v>45</v>
      </c>
      <c r="B46">
        <v>209</v>
      </c>
    </row>
    <row r="47" spans="1:2" x14ac:dyDescent="0.25">
      <c r="A47">
        <v>46</v>
      </c>
      <c r="B47">
        <v>191</v>
      </c>
    </row>
    <row r="48" spans="1:2" x14ac:dyDescent="0.25">
      <c r="A48">
        <v>47</v>
      </c>
      <c r="B48">
        <v>172</v>
      </c>
    </row>
    <row r="49" spans="1:2" x14ac:dyDescent="0.25">
      <c r="A49">
        <v>48</v>
      </c>
      <c r="B49">
        <v>194</v>
      </c>
    </row>
    <row r="50" spans="1:2" x14ac:dyDescent="0.25">
      <c r="A50">
        <v>49</v>
      </c>
      <c r="B50">
        <v>196</v>
      </c>
    </row>
    <row r="51" spans="1:2" x14ac:dyDescent="0.25">
      <c r="A51">
        <v>50</v>
      </c>
      <c r="B51">
        <v>196</v>
      </c>
    </row>
    <row r="52" spans="1:2" x14ac:dyDescent="0.25">
      <c r="A52">
        <v>51</v>
      </c>
      <c r="B52">
        <v>236</v>
      </c>
    </row>
    <row r="53" spans="1:2" x14ac:dyDescent="0.25">
      <c r="A53">
        <v>52</v>
      </c>
      <c r="B53">
        <v>235</v>
      </c>
    </row>
    <row r="54" spans="1:2" x14ac:dyDescent="0.25">
      <c r="A54">
        <v>53</v>
      </c>
      <c r="B54">
        <v>229</v>
      </c>
    </row>
    <row r="55" spans="1:2" x14ac:dyDescent="0.25">
      <c r="A55">
        <v>54</v>
      </c>
      <c r="B55">
        <v>243</v>
      </c>
    </row>
    <row r="56" spans="1:2" x14ac:dyDescent="0.25">
      <c r="A56">
        <v>55</v>
      </c>
      <c r="B56">
        <v>264</v>
      </c>
    </row>
    <row r="57" spans="1:2" x14ac:dyDescent="0.25">
      <c r="A57">
        <v>56</v>
      </c>
      <c r="B57">
        <v>272</v>
      </c>
    </row>
    <row r="58" spans="1:2" x14ac:dyDescent="0.25">
      <c r="A58">
        <v>57</v>
      </c>
      <c r="B58">
        <v>237</v>
      </c>
    </row>
    <row r="59" spans="1:2" x14ac:dyDescent="0.25">
      <c r="A59">
        <v>58</v>
      </c>
      <c r="B59">
        <v>211</v>
      </c>
    </row>
    <row r="60" spans="1:2" x14ac:dyDescent="0.25">
      <c r="A60">
        <v>59</v>
      </c>
      <c r="B60">
        <v>180</v>
      </c>
    </row>
    <row r="61" spans="1:2" x14ac:dyDescent="0.25">
      <c r="A61">
        <v>60</v>
      </c>
      <c r="B61">
        <v>201</v>
      </c>
    </row>
    <row r="62" spans="1:2" x14ac:dyDescent="0.25">
      <c r="A62">
        <v>61</v>
      </c>
      <c r="B62">
        <v>204</v>
      </c>
    </row>
    <row r="63" spans="1:2" x14ac:dyDescent="0.25">
      <c r="A63">
        <v>62</v>
      </c>
      <c r="B63">
        <v>188</v>
      </c>
    </row>
    <row r="64" spans="1:2" x14ac:dyDescent="0.25">
      <c r="A64">
        <v>63</v>
      </c>
      <c r="B64">
        <v>235</v>
      </c>
    </row>
    <row r="65" spans="1:2" x14ac:dyDescent="0.25">
      <c r="A65">
        <v>64</v>
      </c>
      <c r="B65">
        <v>227</v>
      </c>
    </row>
    <row r="66" spans="1:2" x14ac:dyDescent="0.25">
      <c r="A66">
        <v>65</v>
      </c>
      <c r="B66">
        <v>234</v>
      </c>
    </row>
    <row r="67" spans="1:2" x14ac:dyDescent="0.25">
      <c r="A67">
        <v>66</v>
      </c>
      <c r="B67">
        <v>264</v>
      </c>
    </row>
    <row r="68" spans="1:2" x14ac:dyDescent="0.25">
      <c r="A68">
        <v>67</v>
      </c>
      <c r="B68">
        <v>302</v>
      </c>
    </row>
    <row r="69" spans="1:2" x14ac:dyDescent="0.25">
      <c r="A69">
        <v>68</v>
      </c>
      <c r="B69">
        <v>293</v>
      </c>
    </row>
    <row r="70" spans="1:2" x14ac:dyDescent="0.25">
      <c r="A70">
        <v>69</v>
      </c>
      <c r="B70">
        <v>259</v>
      </c>
    </row>
    <row r="71" spans="1:2" x14ac:dyDescent="0.25">
      <c r="A71">
        <v>70</v>
      </c>
      <c r="B71">
        <v>229</v>
      </c>
    </row>
    <row r="72" spans="1:2" x14ac:dyDescent="0.25">
      <c r="A72">
        <v>71</v>
      </c>
      <c r="B72">
        <v>203</v>
      </c>
    </row>
    <row r="73" spans="1:2" x14ac:dyDescent="0.25">
      <c r="A73">
        <v>72</v>
      </c>
      <c r="B73">
        <v>229</v>
      </c>
    </row>
    <row r="74" spans="1:2" x14ac:dyDescent="0.25">
      <c r="A74">
        <v>73</v>
      </c>
      <c r="B74">
        <v>242</v>
      </c>
    </row>
    <row r="75" spans="1:2" x14ac:dyDescent="0.25">
      <c r="A75">
        <v>74</v>
      </c>
      <c r="B75">
        <v>233</v>
      </c>
    </row>
    <row r="76" spans="1:2" x14ac:dyDescent="0.25">
      <c r="A76">
        <v>75</v>
      </c>
      <c r="B76">
        <v>267</v>
      </c>
    </row>
    <row r="77" spans="1:2" x14ac:dyDescent="0.25">
      <c r="A77">
        <v>76</v>
      </c>
      <c r="B77">
        <v>269</v>
      </c>
    </row>
    <row r="78" spans="1:2" x14ac:dyDescent="0.25">
      <c r="A78">
        <v>77</v>
      </c>
      <c r="B78">
        <v>270</v>
      </c>
    </row>
    <row r="79" spans="1:2" x14ac:dyDescent="0.25">
      <c r="A79">
        <v>78</v>
      </c>
      <c r="B79">
        <v>315</v>
      </c>
    </row>
    <row r="80" spans="1:2" x14ac:dyDescent="0.25">
      <c r="A80">
        <v>79</v>
      </c>
      <c r="B80">
        <v>364</v>
      </c>
    </row>
    <row r="81" spans="1:2" x14ac:dyDescent="0.25">
      <c r="A81">
        <v>80</v>
      </c>
      <c r="B81">
        <v>347</v>
      </c>
    </row>
    <row r="82" spans="1:2" x14ac:dyDescent="0.25">
      <c r="A82">
        <v>81</v>
      </c>
      <c r="B82">
        <v>312</v>
      </c>
    </row>
    <row r="83" spans="1:2" x14ac:dyDescent="0.25">
      <c r="A83">
        <v>82</v>
      </c>
      <c r="B83">
        <v>274</v>
      </c>
    </row>
    <row r="84" spans="1:2" x14ac:dyDescent="0.25">
      <c r="A84">
        <v>83</v>
      </c>
      <c r="B84">
        <v>237</v>
      </c>
    </row>
    <row r="85" spans="1:2" x14ac:dyDescent="0.25">
      <c r="A85">
        <v>84</v>
      </c>
      <c r="B85">
        <v>278</v>
      </c>
    </row>
    <row r="86" spans="1:2" x14ac:dyDescent="0.25">
      <c r="A86">
        <v>85</v>
      </c>
      <c r="B86">
        <v>284</v>
      </c>
    </row>
    <row r="87" spans="1:2" x14ac:dyDescent="0.25">
      <c r="A87">
        <v>86</v>
      </c>
      <c r="B87">
        <v>277</v>
      </c>
    </row>
    <row r="88" spans="1:2" x14ac:dyDescent="0.25">
      <c r="A88">
        <v>87</v>
      </c>
      <c r="B88">
        <v>317</v>
      </c>
    </row>
    <row r="89" spans="1:2" x14ac:dyDescent="0.25">
      <c r="A89">
        <v>88</v>
      </c>
      <c r="B89">
        <v>313</v>
      </c>
    </row>
    <row r="90" spans="1:2" x14ac:dyDescent="0.25">
      <c r="A90">
        <v>89</v>
      </c>
      <c r="B90">
        <v>318</v>
      </c>
    </row>
    <row r="91" spans="1:2" x14ac:dyDescent="0.25">
      <c r="A91">
        <v>90</v>
      </c>
      <c r="B91">
        <v>374</v>
      </c>
    </row>
    <row r="92" spans="1:2" x14ac:dyDescent="0.25">
      <c r="A92">
        <v>91</v>
      </c>
      <c r="B92">
        <v>413</v>
      </c>
    </row>
    <row r="93" spans="1:2" x14ac:dyDescent="0.25">
      <c r="A93">
        <v>92</v>
      </c>
      <c r="B93">
        <v>405</v>
      </c>
    </row>
    <row r="94" spans="1:2" x14ac:dyDescent="0.25">
      <c r="A94">
        <v>93</v>
      </c>
      <c r="B94">
        <v>355</v>
      </c>
    </row>
    <row r="95" spans="1:2" x14ac:dyDescent="0.25">
      <c r="A95">
        <v>94</v>
      </c>
      <c r="B95">
        <v>306</v>
      </c>
    </row>
    <row r="96" spans="1:2" x14ac:dyDescent="0.25">
      <c r="A96">
        <v>95</v>
      </c>
      <c r="B96">
        <v>271</v>
      </c>
    </row>
    <row r="97" spans="1:2" x14ac:dyDescent="0.25">
      <c r="A97">
        <v>96</v>
      </c>
      <c r="B97">
        <v>306</v>
      </c>
    </row>
    <row r="98" spans="1:2" x14ac:dyDescent="0.25">
      <c r="A98">
        <v>97</v>
      </c>
      <c r="B98">
        <v>315</v>
      </c>
    </row>
    <row r="99" spans="1:2" x14ac:dyDescent="0.25">
      <c r="A99">
        <v>98</v>
      </c>
      <c r="B99">
        <v>301</v>
      </c>
    </row>
    <row r="100" spans="1:2" x14ac:dyDescent="0.25">
      <c r="A100">
        <v>99</v>
      </c>
      <c r="B100">
        <v>356</v>
      </c>
    </row>
    <row r="101" spans="1:2" x14ac:dyDescent="0.25">
      <c r="A101">
        <v>100</v>
      </c>
      <c r="B101">
        <v>348</v>
      </c>
    </row>
    <row r="102" spans="1:2" x14ac:dyDescent="0.25">
      <c r="A102">
        <v>101</v>
      </c>
      <c r="B102">
        <v>355</v>
      </c>
    </row>
    <row r="103" spans="1:2" x14ac:dyDescent="0.25">
      <c r="A103">
        <v>102</v>
      </c>
      <c r="B103">
        <v>422</v>
      </c>
    </row>
    <row r="104" spans="1:2" x14ac:dyDescent="0.25">
      <c r="A104">
        <v>103</v>
      </c>
      <c r="B104">
        <v>465</v>
      </c>
    </row>
    <row r="105" spans="1:2" x14ac:dyDescent="0.25">
      <c r="A105">
        <v>104</v>
      </c>
      <c r="B105">
        <v>467</v>
      </c>
    </row>
    <row r="106" spans="1:2" x14ac:dyDescent="0.25">
      <c r="A106">
        <v>105</v>
      </c>
      <c r="B106">
        <v>404</v>
      </c>
    </row>
    <row r="107" spans="1:2" x14ac:dyDescent="0.25">
      <c r="A107">
        <v>106</v>
      </c>
      <c r="B107">
        <v>347</v>
      </c>
    </row>
    <row r="108" spans="1:2" x14ac:dyDescent="0.25">
      <c r="A108">
        <v>107</v>
      </c>
      <c r="B108">
        <v>305</v>
      </c>
    </row>
    <row r="109" spans="1:2" x14ac:dyDescent="0.25">
      <c r="A109">
        <v>108</v>
      </c>
      <c r="B109">
        <v>336</v>
      </c>
    </row>
    <row r="110" spans="1:2" x14ac:dyDescent="0.25">
      <c r="A110">
        <v>109</v>
      </c>
      <c r="B110">
        <v>340</v>
      </c>
    </row>
    <row r="111" spans="1:2" x14ac:dyDescent="0.25">
      <c r="A111">
        <v>110</v>
      </c>
      <c r="B111">
        <v>318</v>
      </c>
    </row>
    <row r="112" spans="1:2" x14ac:dyDescent="0.25">
      <c r="A112">
        <v>111</v>
      </c>
      <c r="B112">
        <v>362</v>
      </c>
    </row>
    <row r="113" spans="1:2" x14ac:dyDescent="0.25">
      <c r="A113">
        <v>112</v>
      </c>
      <c r="B113">
        <v>348</v>
      </c>
    </row>
    <row r="114" spans="1:2" x14ac:dyDescent="0.25">
      <c r="A114">
        <v>113</v>
      </c>
      <c r="B114">
        <v>363</v>
      </c>
    </row>
    <row r="115" spans="1:2" x14ac:dyDescent="0.25">
      <c r="A115">
        <v>114</v>
      </c>
      <c r="B115">
        <v>435</v>
      </c>
    </row>
    <row r="116" spans="1:2" x14ac:dyDescent="0.25">
      <c r="A116">
        <v>115</v>
      </c>
      <c r="B116">
        <v>491</v>
      </c>
    </row>
    <row r="117" spans="1:2" x14ac:dyDescent="0.25">
      <c r="A117">
        <v>116</v>
      </c>
      <c r="B117">
        <v>505</v>
      </c>
    </row>
    <row r="118" spans="1:2" x14ac:dyDescent="0.25">
      <c r="A118">
        <v>117</v>
      </c>
      <c r="B118">
        <v>404</v>
      </c>
    </row>
    <row r="119" spans="1:2" x14ac:dyDescent="0.25">
      <c r="A119">
        <v>118</v>
      </c>
      <c r="B119">
        <v>359</v>
      </c>
    </row>
    <row r="120" spans="1:2" x14ac:dyDescent="0.25">
      <c r="A120">
        <v>119</v>
      </c>
      <c r="B120">
        <v>310</v>
      </c>
    </row>
    <row r="121" spans="1:2" x14ac:dyDescent="0.25">
      <c r="A121">
        <v>120</v>
      </c>
      <c r="B121">
        <v>337</v>
      </c>
    </row>
    <row r="122" spans="1:2" x14ac:dyDescent="0.25">
      <c r="A122">
        <v>121</v>
      </c>
      <c r="B122">
        <v>360</v>
      </c>
    </row>
    <row r="123" spans="1:2" x14ac:dyDescent="0.25">
      <c r="A123">
        <v>122</v>
      </c>
      <c r="B123">
        <v>342</v>
      </c>
    </row>
    <row r="124" spans="1:2" x14ac:dyDescent="0.25">
      <c r="A124">
        <v>123</v>
      </c>
      <c r="B124">
        <v>406</v>
      </c>
    </row>
    <row r="125" spans="1:2" x14ac:dyDescent="0.25">
      <c r="A125">
        <v>124</v>
      </c>
      <c r="B125">
        <v>396</v>
      </c>
    </row>
    <row r="126" spans="1:2" x14ac:dyDescent="0.25">
      <c r="A126">
        <v>125</v>
      </c>
      <c r="B126">
        <v>420</v>
      </c>
    </row>
    <row r="127" spans="1:2" x14ac:dyDescent="0.25">
      <c r="A127">
        <v>126</v>
      </c>
      <c r="B127">
        <v>472</v>
      </c>
    </row>
    <row r="128" spans="1:2" x14ac:dyDescent="0.25">
      <c r="A128">
        <v>127</v>
      </c>
      <c r="B128">
        <v>548</v>
      </c>
    </row>
    <row r="129" spans="1:2" x14ac:dyDescent="0.25">
      <c r="A129">
        <v>128</v>
      </c>
      <c r="B129">
        <v>559</v>
      </c>
    </row>
    <row r="130" spans="1:2" x14ac:dyDescent="0.25">
      <c r="A130">
        <v>129</v>
      </c>
      <c r="B130">
        <v>463</v>
      </c>
    </row>
    <row r="131" spans="1:2" x14ac:dyDescent="0.25">
      <c r="A131">
        <v>130</v>
      </c>
      <c r="B131">
        <v>407</v>
      </c>
    </row>
    <row r="132" spans="1:2" x14ac:dyDescent="0.25">
      <c r="A132">
        <v>131</v>
      </c>
      <c r="B132">
        <v>362</v>
      </c>
    </row>
    <row r="133" spans="1:2" x14ac:dyDescent="0.25">
      <c r="A133">
        <v>132</v>
      </c>
      <c r="B133">
        <v>405</v>
      </c>
    </row>
    <row r="134" spans="1:2" x14ac:dyDescent="0.25">
      <c r="A134">
        <v>133</v>
      </c>
      <c r="B134">
        <v>417</v>
      </c>
    </row>
    <row r="135" spans="1:2" x14ac:dyDescent="0.25">
      <c r="A135">
        <v>134</v>
      </c>
      <c r="B135">
        <v>391</v>
      </c>
    </row>
    <row r="136" spans="1:2" x14ac:dyDescent="0.25">
      <c r="A136">
        <v>135</v>
      </c>
      <c r="B136">
        <v>419</v>
      </c>
    </row>
    <row r="137" spans="1:2" x14ac:dyDescent="0.25">
      <c r="A137">
        <v>136</v>
      </c>
      <c r="B137">
        <v>461</v>
      </c>
    </row>
    <row r="138" spans="1:2" x14ac:dyDescent="0.25">
      <c r="A138">
        <v>137</v>
      </c>
      <c r="B138">
        <v>472</v>
      </c>
    </row>
    <row r="139" spans="1:2" x14ac:dyDescent="0.25">
      <c r="A139">
        <v>138</v>
      </c>
      <c r="B139">
        <v>535</v>
      </c>
    </row>
    <row r="140" spans="1:2" x14ac:dyDescent="0.25">
      <c r="A140">
        <v>139</v>
      </c>
      <c r="B140">
        <v>622</v>
      </c>
    </row>
    <row r="141" spans="1:2" x14ac:dyDescent="0.25">
      <c r="A141">
        <v>140</v>
      </c>
      <c r="B141">
        <v>606</v>
      </c>
    </row>
    <row r="142" spans="1:2" x14ac:dyDescent="0.25">
      <c r="A142">
        <v>141</v>
      </c>
      <c r="B142">
        <v>508</v>
      </c>
    </row>
    <row r="143" spans="1:2" x14ac:dyDescent="0.25">
      <c r="A143">
        <v>142</v>
      </c>
      <c r="B143">
        <v>461</v>
      </c>
    </row>
    <row r="144" spans="1:2" x14ac:dyDescent="0.25">
      <c r="A144">
        <v>143</v>
      </c>
      <c r="B144">
        <v>390</v>
      </c>
    </row>
    <row r="145" spans="1:5" x14ac:dyDescent="0.25">
      <c r="A145">
        <v>144</v>
      </c>
      <c r="B145">
        <v>432</v>
      </c>
      <c r="C145">
        <v>432</v>
      </c>
      <c r="D145" s="16">
        <v>432</v>
      </c>
      <c r="E145" s="16">
        <v>432</v>
      </c>
    </row>
    <row r="146" spans="1:5" x14ac:dyDescent="0.25">
      <c r="A146">
        <v>145</v>
      </c>
      <c r="C146">
        <f t="shared" ref="C146:C181" si="0">_xlfn.FORECAST.ETS(A146,$B$2:$B$145,$A$2:$A$145,1,1)</f>
        <v>453.8122735670413</v>
      </c>
      <c r="D146" s="16">
        <f t="shared" ref="D146:D181" si="1">C146-_xlfn.FORECAST.ETS.CONFINT(A146,$B$2:$B$145,$A$2:$A$145,0.95,1,1)</f>
        <v>427.08103010664132</v>
      </c>
      <c r="E146" s="16">
        <f t="shared" ref="E146:E181" si="2">C146+_xlfn.FORECAST.ETS.CONFINT(A146,$B$2:$B$145,$A$2:$A$145,0.95,1,1)</f>
        <v>480.54351702744128</v>
      </c>
    </row>
    <row r="147" spans="1:5" x14ac:dyDescent="0.25">
      <c r="A147">
        <v>146</v>
      </c>
      <c r="C147">
        <f t="shared" si="0"/>
        <v>427.82631214739752</v>
      </c>
      <c r="D147" s="16">
        <f t="shared" si="1"/>
        <v>400.95907192545934</v>
      </c>
      <c r="E147" s="16">
        <f t="shared" si="2"/>
        <v>454.69355236933569</v>
      </c>
    </row>
    <row r="148" spans="1:5" x14ac:dyDescent="0.25">
      <c r="A148">
        <v>147</v>
      </c>
      <c r="C148">
        <f t="shared" si="0"/>
        <v>459.26267203905093</v>
      </c>
      <c r="D148" s="16">
        <f t="shared" si="1"/>
        <v>432.2574341600577</v>
      </c>
      <c r="E148" s="16">
        <f t="shared" si="2"/>
        <v>486.26790991804415</v>
      </c>
    </row>
    <row r="149" spans="1:5" x14ac:dyDescent="0.25">
      <c r="A149">
        <v>148</v>
      </c>
      <c r="C149">
        <f t="shared" si="0"/>
        <v>498.90919904164599</v>
      </c>
      <c r="D149" s="16">
        <f t="shared" si="1"/>
        <v>471.76396680224605</v>
      </c>
      <c r="E149" s="16">
        <f t="shared" si="2"/>
        <v>526.05443128104594</v>
      </c>
    </row>
    <row r="150" spans="1:5" x14ac:dyDescent="0.25">
      <c r="A150">
        <v>149</v>
      </c>
      <c r="C150">
        <f t="shared" si="0"/>
        <v>508.89441677966471</v>
      </c>
      <c r="D150" s="16">
        <f t="shared" si="1"/>
        <v>481.60719802157337</v>
      </c>
      <c r="E150" s="16">
        <f t="shared" si="2"/>
        <v>536.18163553775605</v>
      </c>
    </row>
    <row r="151" spans="1:5" x14ac:dyDescent="0.25">
      <c r="A151">
        <v>150</v>
      </c>
      <c r="C151">
        <f t="shared" si="0"/>
        <v>569.84824442952777</v>
      </c>
      <c r="D151" s="16">
        <f t="shared" si="1"/>
        <v>542.41705188011997</v>
      </c>
      <c r="E151" s="16">
        <f t="shared" si="2"/>
        <v>597.27943697893556</v>
      </c>
    </row>
    <row r="152" spans="1:5" x14ac:dyDescent="0.25">
      <c r="A152">
        <v>151</v>
      </c>
      <c r="C152">
        <f t="shared" si="0"/>
        <v>653.67778647512318</v>
      </c>
      <c r="D152" s="16">
        <f t="shared" si="1"/>
        <v>626.10063807573329</v>
      </c>
      <c r="E152" s="16">
        <f t="shared" si="2"/>
        <v>681.25493487451308</v>
      </c>
    </row>
    <row r="153" spans="1:5" x14ac:dyDescent="0.25">
      <c r="A153">
        <v>152</v>
      </c>
      <c r="C153">
        <f t="shared" si="0"/>
        <v>637.35982144875197</v>
      </c>
      <c r="D153" s="16">
        <f t="shared" si="1"/>
        <v>609.63474067071729</v>
      </c>
      <c r="E153" s="16">
        <f t="shared" si="2"/>
        <v>665.08490222678665</v>
      </c>
    </row>
    <row r="154" spans="1:5" x14ac:dyDescent="0.25">
      <c r="A154">
        <v>153</v>
      </c>
      <c r="C154">
        <f t="shared" si="0"/>
        <v>539.05813996086977</v>
      </c>
      <c r="D154" s="16">
        <f t="shared" si="1"/>
        <v>511.18315610937367</v>
      </c>
      <c r="E154" s="16">
        <f t="shared" si="2"/>
        <v>566.93312381236592</v>
      </c>
    </row>
    <row r="155" spans="1:5" x14ac:dyDescent="0.25">
      <c r="A155">
        <v>154</v>
      </c>
      <c r="C155">
        <f t="shared" si="0"/>
        <v>490.82222666093469</v>
      </c>
      <c r="D155" s="16">
        <f t="shared" si="1"/>
        <v>462.7953751667232</v>
      </c>
      <c r="E155" s="16">
        <f t="shared" si="2"/>
        <v>518.84907815514612</v>
      </c>
    </row>
    <row r="156" spans="1:5" x14ac:dyDescent="0.25">
      <c r="A156">
        <v>155</v>
      </c>
      <c r="C156">
        <f t="shared" si="0"/>
        <v>421.25868199038166</v>
      </c>
      <c r="D156" s="16">
        <f t="shared" si="1"/>
        <v>393.07800468944464</v>
      </c>
      <c r="E156" s="16">
        <f t="shared" si="2"/>
        <v>449.43935929131868</v>
      </c>
    </row>
    <row r="157" spans="1:5" x14ac:dyDescent="0.25">
      <c r="A157">
        <v>156</v>
      </c>
      <c r="C157">
        <f t="shared" si="0"/>
        <v>464.42598602853923</v>
      </c>
      <c r="D157" s="16">
        <f t="shared" si="1"/>
        <v>436.08953142986343</v>
      </c>
      <c r="E157" s="16">
        <f t="shared" si="2"/>
        <v>492.76244062721503</v>
      </c>
    </row>
    <row r="158" spans="1:5" x14ac:dyDescent="0.25">
      <c r="A158">
        <v>157</v>
      </c>
      <c r="C158">
        <f t="shared" si="0"/>
        <v>486.22644294064577</v>
      </c>
      <c r="D158" s="16">
        <f t="shared" si="1"/>
        <v>447.06880250944431</v>
      </c>
      <c r="E158" s="16">
        <f t="shared" si="2"/>
        <v>525.38408337184728</v>
      </c>
    </row>
    <row r="159" spans="1:5" x14ac:dyDescent="0.25">
      <c r="A159">
        <v>158</v>
      </c>
      <c r="C159">
        <f t="shared" si="0"/>
        <v>460.24048152100204</v>
      </c>
      <c r="D159" s="16">
        <f t="shared" si="1"/>
        <v>420.96650778745425</v>
      </c>
      <c r="E159" s="16">
        <f t="shared" si="2"/>
        <v>499.51445525454983</v>
      </c>
    </row>
    <row r="160" spans="1:5" x14ac:dyDescent="0.25">
      <c r="A160">
        <v>159</v>
      </c>
      <c r="C160">
        <f t="shared" si="0"/>
        <v>491.67684141265551</v>
      </c>
      <c r="D160" s="16">
        <f t="shared" si="1"/>
        <v>452.28481904154461</v>
      </c>
      <c r="E160" s="16">
        <f t="shared" si="2"/>
        <v>531.06886378376646</v>
      </c>
    </row>
    <row r="161" spans="1:5" x14ac:dyDescent="0.25">
      <c r="A161">
        <v>160</v>
      </c>
      <c r="C161">
        <f t="shared" si="0"/>
        <v>531.32336841525046</v>
      </c>
      <c r="D161" s="16">
        <f t="shared" si="1"/>
        <v>491.81157936127158</v>
      </c>
      <c r="E161" s="16">
        <f t="shared" si="2"/>
        <v>570.83515746922933</v>
      </c>
    </row>
    <row r="162" spans="1:5" x14ac:dyDescent="0.25">
      <c r="A162">
        <v>161</v>
      </c>
      <c r="C162">
        <f t="shared" si="0"/>
        <v>541.30858615326918</v>
      </c>
      <c r="D162" s="16">
        <f t="shared" si="1"/>
        <v>501.67530991697731</v>
      </c>
      <c r="E162" s="16">
        <f t="shared" si="2"/>
        <v>580.94186238956104</v>
      </c>
    </row>
    <row r="163" spans="1:5" x14ac:dyDescent="0.25">
      <c r="A163">
        <v>162</v>
      </c>
      <c r="C163">
        <f t="shared" si="0"/>
        <v>602.26241380313229</v>
      </c>
      <c r="D163" s="16">
        <f t="shared" si="1"/>
        <v>562.50592768409581</v>
      </c>
      <c r="E163" s="16">
        <f t="shared" si="2"/>
        <v>642.01889992216877</v>
      </c>
    </row>
    <row r="164" spans="1:5" x14ac:dyDescent="0.25">
      <c r="A164">
        <v>163</v>
      </c>
      <c r="C164">
        <f t="shared" si="0"/>
        <v>686.09195584872771</v>
      </c>
      <c r="D164" s="16">
        <f t="shared" si="1"/>
        <v>646.21053519577652</v>
      </c>
      <c r="E164" s="16">
        <f t="shared" si="2"/>
        <v>725.9733765016789</v>
      </c>
    </row>
    <row r="165" spans="1:5" x14ac:dyDescent="0.25">
      <c r="A165">
        <v>164</v>
      </c>
      <c r="C165">
        <f t="shared" si="0"/>
        <v>669.77399082235638</v>
      </c>
      <c r="D165" s="16">
        <f t="shared" si="1"/>
        <v>629.76590928081691</v>
      </c>
      <c r="E165" s="16">
        <f t="shared" si="2"/>
        <v>709.78207236389585</v>
      </c>
    </row>
    <row r="166" spans="1:5" x14ac:dyDescent="0.25">
      <c r="A166">
        <v>165</v>
      </c>
      <c r="C166">
        <f t="shared" si="0"/>
        <v>571.47230933447429</v>
      </c>
      <c r="D166" s="16">
        <f t="shared" si="1"/>
        <v>531.33583909028869</v>
      </c>
      <c r="E166" s="16">
        <f t="shared" si="2"/>
        <v>611.60877957865989</v>
      </c>
    </row>
    <row r="167" spans="1:5" x14ac:dyDescent="0.25">
      <c r="A167">
        <v>166</v>
      </c>
      <c r="C167">
        <f t="shared" si="0"/>
        <v>523.23639603453921</v>
      </c>
      <c r="D167" s="16">
        <f t="shared" si="1"/>
        <v>482.96980805517148</v>
      </c>
      <c r="E167" s="16">
        <f t="shared" si="2"/>
        <v>563.50298401390694</v>
      </c>
    </row>
    <row r="168" spans="1:5" x14ac:dyDescent="0.25">
      <c r="A168">
        <v>167</v>
      </c>
      <c r="C168">
        <f t="shared" si="0"/>
        <v>453.67285136398618</v>
      </c>
      <c r="D168" s="16">
        <f t="shared" si="1"/>
        <v>413.2744156360211</v>
      </c>
      <c r="E168" s="16">
        <f t="shared" si="2"/>
        <v>494.07128709195126</v>
      </c>
    </row>
    <row r="169" spans="1:5" x14ac:dyDescent="0.25">
      <c r="A169">
        <v>168</v>
      </c>
      <c r="C169">
        <f t="shared" si="0"/>
        <v>496.84015540214375</v>
      </c>
      <c r="D169" s="16">
        <f t="shared" si="1"/>
        <v>456.30814116549078</v>
      </c>
      <c r="E169" s="16">
        <f t="shared" si="2"/>
        <v>537.37216963879678</v>
      </c>
    </row>
    <row r="170" spans="1:5" x14ac:dyDescent="0.25">
      <c r="A170">
        <v>169</v>
      </c>
      <c r="C170">
        <f t="shared" si="0"/>
        <v>518.64061231425023</v>
      </c>
      <c r="D170" s="16">
        <f t="shared" si="1"/>
        <v>469.74632544687665</v>
      </c>
      <c r="E170" s="16">
        <f t="shared" si="2"/>
        <v>567.53489918162381</v>
      </c>
    </row>
    <row r="171" spans="1:5" x14ac:dyDescent="0.25">
      <c r="A171">
        <v>170</v>
      </c>
      <c r="C171">
        <f t="shared" si="0"/>
        <v>492.65465089460656</v>
      </c>
      <c r="D171" s="16">
        <f t="shared" si="1"/>
        <v>443.64632222963684</v>
      </c>
      <c r="E171" s="16">
        <f t="shared" si="2"/>
        <v>541.66297955957634</v>
      </c>
    </row>
    <row r="172" spans="1:5" x14ac:dyDescent="0.25">
      <c r="A172">
        <v>171</v>
      </c>
      <c r="C172">
        <f t="shared" si="0"/>
        <v>524.09101078625997</v>
      </c>
      <c r="D172" s="16">
        <f t="shared" si="1"/>
        <v>474.96707951847583</v>
      </c>
      <c r="E172" s="16">
        <f t="shared" si="2"/>
        <v>573.21494205404417</v>
      </c>
    </row>
    <row r="173" spans="1:5" x14ac:dyDescent="0.25">
      <c r="A173">
        <v>172</v>
      </c>
      <c r="C173">
        <f t="shared" si="0"/>
        <v>563.73753778885498</v>
      </c>
      <c r="D173" s="16">
        <f t="shared" si="1"/>
        <v>514.49643959443381</v>
      </c>
      <c r="E173" s="16">
        <f t="shared" si="2"/>
        <v>612.97863598327615</v>
      </c>
    </row>
    <row r="174" spans="1:5" x14ac:dyDescent="0.25">
      <c r="A174">
        <v>173</v>
      </c>
      <c r="C174">
        <f t="shared" si="0"/>
        <v>573.7227555268737</v>
      </c>
      <c r="D174" s="16">
        <f t="shared" si="1"/>
        <v>524.36292274530524</v>
      </c>
      <c r="E174" s="16">
        <f t="shared" si="2"/>
        <v>623.08258830844215</v>
      </c>
    </row>
    <row r="175" spans="1:5" x14ac:dyDescent="0.25">
      <c r="A175">
        <v>174</v>
      </c>
      <c r="C175">
        <f t="shared" si="0"/>
        <v>634.67658317673681</v>
      </c>
      <c r="D175" s="16">
        <f t="shared" si="1"/>
        <v>585.19644499164224</v>
      </c>
      <c r="E175" s="16">
        <f t="shared" si="2"/>
        <v>684.15672136183139</v>
      </c>
    </row>
    <row r="176" spans="1:5" x14ac:dyDescent="0.25">
      <c r="A176">
        <v>175</v>
      </c>
      <c r="C176">
        <f t="shared" si="0"/>
        <v>718.50612522233223</v>
      </c>
      <c r="D176" s="16">
        <f t="shared" si="1"/>
        <v>668.90410784111759</v>
      </c>
      <c r="E176" s="16">
        <f t="shared" si="2"/>
        <v>768.10814260354687</v>
      </c>
    </row>
    <row r="177" spans="1:5" x14ac:dyDescent="0.25">
      <c r="A177">
        <v>176</v>
      </c>
      <c r="C177">
        <f t="shared" si="0"/>
        <v>702.1881601959609</v>
      </c>
      <c r="D177" s="16">
        <f t="shared" si="1"/>
        <v>652.46268702823761</v>
      </c>
      <c r="E177" s="16">
        <f t="shared" si="2"/>
        <v>751.9136333636842</v>
      </c>
    </row>
    <row r="178" spans="1:5" x14ac:dyDescent="0.25">
      <c r="A178">
        <v>177</v>
      </c>
      <c r="C178">
        <f t="shared" si="0"/>
        <v>603.88647870807881</v>
      </c>
      <c r="D178" s="16">
        <f t="shared" si="1"/>
        <v>554.0359705427876</v>
      </c>
      <c r="E178" s="16">
        <f t="shared" si="2"/>
        <v>653.73698687337003</v>
      </c>
    </row>
    <row r="179" spans="1:5" x14ac:dyDescent="0.25">
      <c r="A179">
        <v>178</v>
      </c>
      <c r="C179">
        <f t="shared" si="0"/>
        <v>555.65056540814362</v>
      </c>
      <c r="D179" s="16">
        <f t="shared" si="1"/>
        <v>505.67344058931837</v>
      </c>
      <c r="E179" s="16">
        <f t="shared" si="2"/>
        <v>605.62769022696887</v>
      </c>
    </row>
    <row r="180" spans="1:5" x14ac:dyDescent="0.25">
      <c r="A180">
        <v>179</v>
      </c>
      <c r="C180">
        <f t="shared" si="0"/>
        <v>486.08702073759071</v>
      </c>
      <c r="D180" s="16">
        <f t="shared" si="1"/>
        <v>435.98169533869964</v>
      </c>
      <c r="E180" s="16">
        <f t="shared" si="2"/>
        <v>536.19234613648177</v>
      </c>
    </row>
    <row r="181" spans="1:5" x14ac:dyDescent="0.25">
      <c r="A181">
        <v>180</v>
      </c>
      <c r="C181">
        <f t="shared" si="0"/>
        <v>529.25432477574827</v>
      </c>
      <c r="D181" s="16">
        <f t="shared" si="1"/>
        <v>479.01921277255394</v>
      </c>
      <c r="E181" s="16">
        <f t="shared" si="2"/>
        <v>579.4894367789426</v>
      </c>
    </row>
  </sheetData>
  <pageMargins left="0.7" right="0.7" top="0.75" bottom="0.75" header="0.3" footer="0.3"/>
  <drawing r:id="rId1"/>
  <tableParts count="2">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BEB34-C309-4620-A2EB-7093C4A2ADAD}">
  <dimension ref="A1:N145"/>
  <sheetViews>
    <sheetView zoomScale="85" zoomScaleNormal="85" workbookViewId="0">
      <selection sqref="A1:B145"/>
    </sheetView>
  </sheetViews>
  <sheetFormatPr defaultRowHeight="15" x14ac:dyDescent="0.25"/>
  <cols>
    <col min="3" max="3" width="20.42578125" customWidth="1"/>
    <col min="14" max="14" width="13.7109375" customWidth="1"/>
  </cols>
  <sheetData>
    <row r="1" spans="1:14" x14ac:dyDescent="0.25">
      <c r="A1" s="18" t="s">
        <v>12</v>
      </c>
      <c r="B1" s="18" t="s">
        <v>17</v>
      </c>
      <c r="C1" t="s">
        <v>0</v>
      </c>
      <c r="D1" t="s">
        <v>15</v>
      </c>
      <c r="E1" t="s">
        <v>16</v>
      </c>
      <c r="F1" t="s">
        <v>10</v>
      </c>
      <c r="G1" t="s">
        <v>3</v>
      </c>
      <c r="H1" t="s">
        <v>4</v>
      </c>
      <c r="I1" t="s">
        <v>5</v>
      </c>
      <c r="J1" t="s">
        <v>6</v>
      </c>
      <c r="K1" t="s">
        <v>7</v>
      </c>
      <c r="L1" t="s">
        <v>8</v>
      </c>
      <c r="M1" t="s">
        <v>9</v>
      </c>
      <c r="N1" t="s">
        <v>18</v>
      </c>
    </row>
    <row r="2" spans="1:14" x14ac:dyDescent="0.25">
      <c r="A2" s="18">
        <v>1949</v>
      </c>
      <c r="B2" s="18" t="s">
        <v>0</v>
      </c>
      <c r="C2">
        <f>IF($B2=C$1,1,0)</f>
        <v>1</v>
      </c>
      <c r="D2">
        <f t="shared" ref="C2:M11" si="0">IF($B2=D$1,1,0)</f>
        <v>0</v>
      </c>
      <c r="E2">
        <f t="shared" si="0"/>
        <v>0</v>
      </c>
      <c r="F2">
        <f t="shared" si="0"/>
        <v>0</v>
      </c>
      <c r="G2">
        <f t="shared" si="0"/>
        <v>0</v>
      </c>
      <c r="H2">
        <f t="shared" si="0"/>
        <v>0</v>
      </c>
      <c r="I2">
        <f t="shared" si="0"/>
        <v>0</v>
      </c>
      <c r="J2">
        <f t="shared" si="0"/>
        <v>0</v>
      </c>
      <c r="K2">
        <f t="shared" si="0"/>
        <v>0</v>
      </c>
      <c r="L2">
        <f t="shared" si="0"/>
        <v>0</v>
      </c>
      <c r="M2">
        <f t="shared" si="0"/>
        <v>0</v>
      </c>
      <c r="N2">
        <v>112</v>
      </c>
    </row>
    <row r="3" spans="1:14" x14ac:dyDescent="0.25">
      <c r="A3" s="18">
        <v>1949</v>
      </c>
      <c r="B3" s="18" t="s">
        <v>15</v>
      </c>
      <c r="C3">
        <f t="shared" si="0"/>
        <v>0</v>
      </c>
      <c r="D3">
        <f t="shared" si="0"/>
        <v>1</v>
      </c>
      <c r="E3">
        <f t="shared" si="0"/>
        <v>0</v>
      </c>
      <c r="F3">
        <f t="shared" si="0"/>
        <v>0</v>
      </c>
      <c r="G3">
        <f t="shared" si="0"/>
        <v>0</v>
      </c>
      <c r="H3">
        <f t="shared" si="0"/>
        <v>0</v>
      </c>
      <c r="I3">
        <f t="shared" si="0"/>
        <v>0</v>
      </c>
      <c r="J3">
        <f t="shared" si="0"/>
        <v>0</v>
      </c>
      <c r="K3">
        <f t="shared" si="0"/>
        <v>0</v>
      </c>
      <c r="L3">
        <f t="shared" si="0"/>
        <v>0</v>
      </c>
      <c r="M3">
        <f t="shared" si="0"/>
        <v>0</v>
      </c>
      <c r="N3">
        <v>118</v>
      </c>
    </row>
    <row r="4" spans="1:14" x14ac:dyDescent="0.25">
      <c r="A4" s="18">
        <v>1949</v>
      </c>
      <c r="B4" s="18" t="s">
        <v>16</v>
      </c>
      <c r="C4">
        <f t="shared" si="0"/>
        <v>0</v>
      </c>
      <c r="D4">
        <f t="shared" si="0"/>
        <v>0</v>
      </c>
      <c r="E4">
        <f t="shared" si="0"/>
        <v>1</v>
      </c>
      <c r="F4">
        <f t="shared" si="0"/>
        <v>0</v>
      </c>
      <c r="G4">
        <f t="shared" si="0"/>
        <v>0</v>
      </c>
      <c r="H4">
        <f t="shared" si="0"/>
        <v>0</v>
      </c>
      <c r="I4">
        <f t="shared" si="0"/>
        <v>0</v>
      </c>
      <c r="J4">
        <f t="shared" si="0"/>
        <v>0</v>
      </c>
      <c r="K4">
        <f t="shared" si="0"/>
        <v>0</v>
      </c>
      <c r="L4">
        <f t="shared" si="0"/>
        <v>0</v>
      </c>
      <c r="M4">
        <f t="shared" si="0"/>
        <v>0</v>
      </c>
      <c r="N4">
        <v>132</v>
      </c>
    </row>
    <row r="5" spans="1:14" x14ac:dyDescent="0.25">
      <c r="A5" s="18">
        <v>1949</v>
      </c>
      <c r="B5" s="18" t="s">
        <v>10</v>
      </c>
      <c r="C5">
        <f t="shared" si="0"/>
        <v>0</v>
      </c>
      <c r="D5">
        <f t="shared" si="0"/>
        <v>0</v>
      </c>
      <c r="E5">
        <f t="shared" si="0"/>
        <v>0</v>
      </c>
      <c r="F5">
        <f t="shared" si="0"/>
        <v>1</v>
      </c>
      <c r="G5">
        <f t="shared" si="0"/>
        <v>0</v>
      </c>
      <c r="H5">
        <f t="shared" si="0"/>
        <v>0</v>
      </c>
      <c r="I5">
        <f t="shared" si="0"/>
        <v>0</v>
      </c>
      <c r="J5">
        <f t="shared" si="0"/>
        <v>0</v>
      </c>
      <c r="K5">
        <f t="shared" si="0"/>
        <v>0</v>
      </c>
      <c r="L5">
        <f t="shared" si="0"/>
        <v>0</v>
      </c>
      <c r="M5">
        <f t="shared" si="0"/>
        <v>0</v>
      </c>
      <c r="N5">
        <v>129</v>
      </c>
    </row>
    <row r="6" spans="1:14" x14ac:dyDescent="0.25">
      <c r="A6" s="18">
        <v>1949</v>
      </c>
      <c r="B6" s="18" t="s">
        <v>3</v>
      </c>
      <c r="C6">
        <f t="shared" si="0"/>
        <v>0</v>
      </c>
      <c r="D6">
        <f t="shared" si="0"/>
        <v>0</v>
      </c>
      <c r="E6">
        <f t="shared" si="0"/>
        <v>0</v>
      </c>
      <c r="F6">
        <f t="shared" si="0"/>
        <v>0</v>
      </c>
      <c r="G6">
        <f t="shared" si="0"/>
        <v>1</v>
      </c>
      <c r="H6">
        <f t="shared" si="0"/>
        <v>0</v>
      </c>
      <c r="I6">
        <f t="shared" si="0"/>
        <v>0</v>
      </c>
      <c r="J6">
        <f t="shared" si="0"/>
        <v>0</v>
      </c>
      <c r="K6">
        <f t="shared" si="0"/>
        <v>0</v>
      </c>
      <c r="L6">
        <f t="shared" si="0"/>
        <v>0</v>
      </c>
      <c r="M6">
        <f t="shared" si="0"/>
        <v>0</v>
      </c>
      <c r="N6">
        <v>121</v>
      </c>
    </row>
    <row r="7" spans="1:14" x14ac:dyDescent="0.25">
      <c r="A7" s="18">
        <v>1949</v>
      </c>
      <c r="B7" s="18" t="s">
        <v>4</v>
      </c>
      <c r="C7">
        <f t="shared" si="0"/>
        <v>0</v>
      </c>
      <c r="D7">
        <f t="shared" si="0"/>
        <v>0</v>
      </c>
      <c r="E7">
        <f t="shared" si="0"/>
        <v>0</v>
      </c>
      <c r="F7">
        <f t="shared" si="0"/>
        <v>0</v>
      </c>
      <c r="G7">
        <f t="shared" si="0"/>
        <v>0</v>
      </c>
      <c r="H7">
        <f t="shared" si="0"/>
        <v>1</v>
      </c>
      <c r="I7">
        <f t="shared" si="0"/>
        <v>0</v>
      </c>
      <c r="J7">
        <f t="shared" si="0"/>
        <v>0</v>
      </c>
      <c r="K7">
        <f t="shared" si="0"/>
        <v>0</v>
      </c>
      <c r="L7">
        <f t="shared" si="0"/>
        <v>0</v>
      </c>
      <c r="M7">
        <f t="shared" si="0"/>
        <v>0</v>
      </c>
      <c r="N7">
        <v>135</v>
      </c>
    </row>
    <row r="8" spans="1:14" x14ac:dyDescent="0.25">
      <c r="A8" s="18">
        <v>1949</v>
      </c>
      <c r="B8" s="18" t="s">
        <v>5</v>
      </c>
      <c r="C8">
        <f t="shared" si="0"/>
        <v>0</v>
      </c>
      <c r="D8">
        <f t="shared" si="0"/>
        <v>0</v>
      </c>
      <c r="E8">
        <f t="shared" si="0"/>
        <v>0</v>
      </c>
      <c r="F8">
        <f t="shared" si="0"/>
        <v>0</v>
      </c>
      <c r="G8">
        <f t="shared" si="0"/>
        <v>0</v>
      </c>
      <c r="H8">
        <f t="shared" si="0"/>
        <v>0</v>
      </c>
      <c r="I8">
        <f t="shared" si="0"/>
        <v>1</v>
      </c>
      <c r="J8">
        <f t="shared" si="0"/>
        <v>0</v>
      </c>
      <c r="K8">
        <f t="shared" si="0"/>
        <v>0</v>
      </c>
      <c r="L8">
        <f t="shared" si="0"/>
        <v>0</v>
      </c>
      <c r="M8">
        <f t="shared" si="0"/>
        <v>0</v>
      </c>
      <c r="N8">
        <v>148</v>
      </c>
    </row>
    <row r="9" spans="1:14" x14ac:dyDescent="0.25">
      <c r="A9" s="18">
        <v>1949</v>
      </c>
      <c r="B9" s="18" t="s">
        <v>6</v>
      </c>
      <c r="C9">
        <f t="shared" si="0"/>
        <v>0</v>
      </c>
      <c r="D9">
        <f t="shared" si="0"/>
        <v>0</v>
      </c>
      <c r="E9">
        <f t="shared" si="0"/>
        <v>0</v>
      </c>
      <c r="F9">
        <f t="shared" si="0"/>
        <v>0</v>
      </c>
      <c r="G9">
        <f t="shared" si="0"/>
        <v>0</v>
      </c>
      <c r="H9">
        <f t="shared" si="0"/>
        <v>0</v>
      </c>
      <c r="I9">
        <f t="shared" si="0"/>
        <v>0</v>
      </c>
      <c r="J9">
        <f t="shared" si="0"/>
        <v>1</v>
      </c>
      <c r="K9">
        <f t="shared" si="0"/>
        <v>0</v>
      </c>
      <c r="L9">
        <f t="shared" si="0"/>
        <v>0</v>
      </c>
      <c r="M9">
        <f t="shared" si="0"/>
        <v>0</v>
      </c>
      <c r="N9">
        <v>148</v>
      </c>
    </row>
    <row r="10" spans="1:14" x14ac:dyDescent="0.25">
      <c r="A10" s="18">
        <v>1949</v>
      </c>
      <c r="B10" s="18" t="s">
        <v>7</v>
      </c>
      <c r="C10">
        <f t="shared" si="0"/>
        <v>0</v>
      </c>
      <c r="D10">
        <f t="shared" si="0"/>
        <v>0</v>
      </c>
      <c r="E10">
        <f t="shared" si="0"/>
        <v>0</v>
      </c>
      <c r="F10">
        <f t="shared" si="0"/>
        <v>0</v>
      </c>
      <c r="G10">
        <f t="shared" si="0"/>
        <v>0</v>
      </c>
      <c r="H10">
        <f t="shared" si="0"/>
        <v>0</v>
      </c>
      <c r="I10">
        <f t="shared" si="0"/>
        <v>0</v>
      </c>
      <c r="J10">
        <f t="shared" si="0"/>
        <v>0</v>
      </c>
      <c r="K10">
        <f t="shared" si="0"/>
        <v>1</v>
      </c>
      <c r="L10">
        <f t="shared" si="0"/>
        <v>0</v>
      </c>
      <c r="M10">
        <f t="shared" si="0"/>
        <v>0</v>
      </c>
      <c r="N10">
        <v>136</v>
      </c>
    </row>
    <row r="11" spans="1:14" x14ac:dyDescent="0.25">
      <c r="A11" s="18">
        <v>1949</v>
      </c>
      <c r="B11" s="18" t="s">
        <v>8</v>
      </c>
      <c r="C11">
        <f t="shared" si="0"/>
        <v>0</v>
      </c>
      <c r="D11">
        <f t="shared" si="0"/>
        <v>0</v>
      </c>
      <c r="E11">
        <f t="shared" si="0"/>
        <v>0</v>
      </c>
      <c r="F11">
        <f t="shared" si="0"/>
        <v>0</v>
      </c>
      <c r="G11">
        <f t="shared" si="0"/>
        <v>0</v>
      </c>
      <c r="H11">
        <f t="shared" si="0"/>
        <v>0</v>
      </c>
      <c r="I11">
        <f t="shared" si="0"/>
        <v>0</v>
      </c>
      <c r="J11">
        <f t="shared" si="0"/>
        <v>0</v>
      </c>
      <c r="K11">
        <f t="shared" si="0"/>
        <v>0</v>
      </c>
      <c r="L11">
        <f t="shared" si="0"/>
        <v>1</v>
      </c>
      <c r="M11">
        <f t="shared" si="0"/>
        <v>0</v>
      </c>
      <c r="N11">
        <v>119</v>
      </c>
    </row>
    <row r="12" spans="1:14" x14ac:dyDescent="0.25">
      <c r="A12" s="18">
        <v>1949</v>
      </c>
      <c r="B12" s="18" t="s">
        <v>9</v>
      </c>
      <c r="C12">
        <f t="shared" ref="C12:M21" si="1">IF($B12=C$1,1,0)</f>
        <v>0</v>
      </c>
      <c r="D12">
        <f t="shared" si="1"/>
        <v>0</v>
      </c>
      <c r="E12">
        <f t="shared" si="1"/>
        <v>0</v>
      </c>
      <c r="F12">
        <f t="shared" si="1"/>
        <v>0</v>
      </c>
      <c r="G12">
        <f t="shared" si="1"/>
        <v>0</v>
      </c>
      <c r="H12">
        <f t="shared" si="1"/>
        <v>0</v>
      </c>
      <c r="I12">
        <f t="shared" si="1"/>
        <v>0</v>
      </c>
      <c r="J12">
        <f t="shared" si="1"/>
        <v>0</v>
      </c>
      <c r="K12">
        <f t="shared" si="1"/>
        <v>0</v>
      </c>
      <c r="L12">
        <f t="shared" si="1"/>
        <v>0</v>
      </c>
      <c r="M12">
        <f t="shared" si="1"/>
        <v>1</v>
      </c>
      <c r="N12">
        <v>104</v>
      </c>
    </row>
    <row r="13" spans="1:14" x14ac:dyDescent="0.25">
      <c r="A13" s="18">
        <v>1949</v>
      </c>
      <c r="B13" s="18" t="s">
        <v>11</v>
      </c>
      <c r="C13">
        <f t="shared" si="1"/>
        <v>0</v>
      </c>
      <c r="D13">
        <f t="shared" si="1"/>
        <v>0</v>
      </c>
      <c r="E13">
        <f t="shared" si="1"/>
        <v>0</v>
      </c>
      <c r="F13">
        <f t="shared" si="1"/>
        <v>0</v>
      </c>
      <c r="G13">
        <f t="shared" si="1"/>
        <v>0</v>
      </c>
      <c r="H13">
        <f t="shared" si="1"/>
        <v>0</v>
      </c>
      <c r="I13">
        <f t="shared" si="1"/>
        <v>0</v>
      </c>
      <c r="J13">
        <f t="shared" si="1"/>
        <v>0</v>
      </c>
      <c r="K13">
        <f t="shared" si="1"/>
        <v>0</v>
      </c>
      <c r="L13">
        <f t="shared" si="1"/>
        <v>0</v>
      </c>
      <c r="M13">
        <f t="shared" si="1"/>
        <v>0</v>
      </c>
      <c r="N13">
        <v>118</v>
      </c>
    </row>
    <row r="14" spans="1:14" x14ac:dyDescent="0.25">
      <c r="A14" s="18">
        <v>1950</v>
      </c>
      <c r="B14" s="18" t="s">
        <v>0</v>
      </c>
      <c r="C14">
        <f t="shared" si="1"/>
        <v>1</v>
      </c>
      <c r="D14">
        <f t="shared" si="1"/>
        <v>0</v>
      </c>
      <c r="E14">
        <f t="shared" si="1"/>
        <v>0</v>
      </c>
      <c r="F14">
        <f t="shared" si="1"/>
        <v>0</v>
      </c>
      <c r="G14">
        <f t="shared" si="1"/>
        <v>0</v>
      </c>
      <c r="H14">
        <f t="shared" si="1"/>
        <v>0</v>
      </c>
      <c r="I14">
        <f t="shared" si="1"/>
        <v>0</v>
      </c>
      <c r="J14">
        <f t="shared" si="1"/>
        <v>0</v>
      </c>
      <c r="K14">
        <f t="shared" si="1"/>
        <v>0</v>
      </c>
      <c r="L14">
        <f t="shared" si="1"/>
        <v>0</v>
      </c>
      <c r="M14">
        <f t="shared" si="1"/>
        <v>0</v>
      </c>
      <c r="N14">
        <v>115</v>
      </c>
    </row>
    <row r="15" spans="1:14" x14ac:dyDescent="0.25">
      <c r="A15" s="18">
        <v>1950</v>
      </c>
      <c r="B15" s="18" t="s">
        <v>15</v>
      </c>
      <c r="C15">
        <f t="shared" si="1"/>
        <v>0</v>
      </c>
      <c r="D15">
        <f t="shared" si="1"/>
        <v>1</v>
      </c>
      <c r="E15">
        <f t="shared" si="1"/>
        <v>0</v>
      </c>
      <c r="F15">
        <f t="shared" si="1"/>
        <v>0</v>
      </c>
      <c r="G15">
        <f t="shared" si="1"/>
        <v>0</v>
      </c>
      <c r="H15">
        <f t="shared" si="1"/>
        <v>0</v>
      </c>
      <c r="I15">
        <f t="shared" si="1"/>
        <v>0</v>
      </c>
      <c r="J15">
        <f t="shared" si="1"/>
        <v>0</v>
      </c>
      <c r="K15">
        <f t="shared" si="1"/>
        <v>0</v>
      </c>
      <c r="L15">
        <f t="shared" si="1"/>
        <v>0</v>
      </c>
      <c r="M15">
        <f t="shared" si="1"/>
        <v>0</v>
      </c>
      <c r="N15">
        <v>126</v>
      </c>
    </row>
    <row r="16" spans="1:14" x14ac:dyDescent="0.25">
      <c r="A16" s="18">
        <v>1950</v>
      </c>
      <c r="B16" s="18" t="s">
        <v>16</v>
      </c>
      <c r="C16">
        <f t="shared" si="1"/>
        <v>0</v>
      </c>
      <c r="D16">
        <f t="shared" si="1"/>
        <v>0</v>
      </c>
      <c r="E16">
        <f t="shared" si="1"/>
        <v>1</v>
      </c>
      <c r="F16">
        <f t="shared" si="1"/>
        <v>0</v>
      </c>
      <c r="G16">
        <f t="shared" si="1"/>
        <v>0</v>
      </c>
      <c r="H16">
        <f t="shared" si="1"/>
        <v>0</v>
      </c>
      <c r="I16">
        <f t="shared" si="1"/>
        <v>0</v>
      </c>
      <c r="J16">
        <f t="shared" si="1"/>
        <v>0</v>
      </c>
      <c r="K16">
        <f t="shared" si="1"/>
        <v>0</v>
      </c>
      <c r="L16">
        <f t="shared" si="1"/>
        <v>0</v>
      </c>
      <c r="M16">
        <f t="shared" si="1"/>
        <v>0</v>
      </c>
      <c r="N16">
        <v>141</v>
      </c>
    </row>
    <row r="17" spans="1:14" x14ac:dyDescent="0.25">
      <c r="A17" s="18">
        <v>1950</v>
      </c>
      <c r="B17" s="18" t="s">
        <v>10</v>
      </c>
      <c r="C17">
        <f t="shared" si="1"/>
        <v>0</v>
      </c>
      <c r="D17">
        <f t="shared" si="1"/>
        <v>0</v>
      </c>
      <c r="E17">
        <f t="shared" si="1"/>
        <v>0</v>
      </c>
      <c r="F17">
        <f t="shared" si="1"/>
        <v>1</v>
      </c>
      <c r="G17">
        <f t="shared" si="1"/>
        <v>0</v>
      </c>
      <c r="H17">
        <f t="shared" si="1"/>
        <v>0</v>
      </c>
      <c r="I17">
        <f t="shared" si="1"/>
        <v>0</v>
      </c>
      <c r="J17">
        <f t="shared" si="1"/>
        <v>0</v>
      </c>
      <c r="K17">
        <f t="shared" si="1"/>
        <v>0</v>
      </c>
      <c r="L17">
        <f t="shared" si="1"/>
        <v>0</v>
      </c>
      <c r="M17">
        <f t="shared" si="1"/>
        <v>0</v>
      </c>
      <c r="N17">
        <v>135</v>
      </c>
    </row>
    <row r="18" spans="1:14" x14ac:dyDescent="0.25">
      <c r="A18" s="18">
        <v>1950</v>
      </c>
      <c r="B18" s="18" t="s">
        <v>3</v>
      </c>
      <c r="C18">
        <f t="shared" si="1"/>
        <v>0</v>
      </c>
      <c r="D18">
        <f t="shared" si="1"/>
        <v>0</v>
      </c>
      <c r="E18">
        <f t="shared" si="1"/>
        <v>0</v>
      </c>
      <c r="F18">
        <f t="shared" si="1"/>
        <v>0</v>
      </c>
      <c r="G18">
        <f t="shared" si="1"/>
        <v>1</v>
      </c>
      <c r="H18">
        <f t="shared" si="1"/>
        <v>0</v>
      </c>
      <c r="I18">
        <f t="shared" si="1"/>
        <v>0</v>
      </c>
      <c r="J18">
        <f t="shared" si="1"/>
        <v>0</v>
      </c>
      <c r="K18">
        <f t="shared" si="1"/>
        <v>0</v>
      </c>
      <c r="L18">
        <f t="shared" si="1"/>
        <v>0</v>
      </c>
      <c r="M18">
        <f t="shared" si="1"/>
        <v>0</v>
      </c>
      <c r="N18">
        <v>125</v>
      </c>
    </row>
    <row r="19" spans="1:14" x14ac:dyDescent="0.25">
      <c r="A19" s="18">
        <v>1950</v>
      </c>
      <c r="B19" s="18" t="s">
        <v>4</v>
      </c>
      <c r="C19">
        <f t="shared" si="1"/>
        <v>0</v>
      </c>
      <c r="D19">
        <f t="shared" si="1"/>
        <v>0</v>
      </c>
      <c r="E19">
        <f t="shared" si="1"/>
        <v>0</v>
      </c>
      <c r="F19">
        <f t="shared" si="1"/>
        <v>0</v>
      </c>
      <c r="G19">
        <f t="shared" si="1"/>
        <v>0</v>
      </c>
      <c r="H19">
        <f t="shared" si="1"/>
        <v>1</v>
      </c>
      <c r="I19">
        <f t="shared" si="1"/>
        <v>0</v>
      </c>
      <c r="J19">
        <f t="shared" si="1"/>
        <v>0</v>
      </c>
      <c r="K19">
        <f t="shared" si="1"/>
        <v>0</v>
      </c>
      <c r="L19">
        <f t="shared" si="1"/>
        <v>0</v>
      </c>
      <c r="M19">
        <f t="shared" si="1"/>
        <v>0</v>
      </c>
      <c r="N19">
        <v>149</v>
      </c>
    </row>
    <row r="20" spans="1:14" x14ac:dyDescent="0.25">
      <c r="A20" s="18">
        <v>1950</v>
      </c>
      <c r="B20" s="18" t="s">
        <v>5</v>
      </c>
      <c r="C20">
        <f t="shared" si="1"/>
        <v>0</v>
      </c>
      <c r="D20">
        <f t="shared" si="1"/>
        <v>0</v>
      </c>
      <c r="E20">
        <f t="shared" si="1"/>
        <v>0</v>
      </c>
      <c r="F20">
        <f t="shared" si="1"/>
        <v>0</v>
      </c>
      <c r="G20">
        <f t="shared" si="1"/>
        <v>0</v>
      </c>
      <c r="H20">
        <f t="shared" si="1"/>
        <v>0</v>
      </c>
      <c r="I20">
        <f t="shared" si="1"/>
        <v>1</v>
      </c>
      <c r="J20">
        <f t="shared" si="1"/>
        <v>0</v>
      </c>
      <c r="K20">
        <f t="shared" si="1"/>
        <v>0</v>
      </c>
      <c r="L20">
        <f t="shared" si="1"/>
        <v>0</v>
      </c>
      <c r="M20">
        <f t="shared" si="1"/>
        <v>0</v>
      </c>
      <c r="N20">
        <v>170</v>
      </c>
    </row>
    <row r="21" spans="1:14" x14ac:dyDescent="0.25">
      <c r="A21" s="18">
        <v>1950</v>
      </c>
      <c r="B21" s="18" t="s">
        <v>6</v>
      </c>
      <c r="C21">
        <f t="shared" si="1"/>
        <v>0</v>
      </c>
      <c r="D21">
        <f t="shared" si="1"/>
        <v>0</v>
      </c>
      <c r="E21">
        <f t="shared" si="1"/>
        <v>0</v>
      </c>
      <c r="F21">
        <f t="shared" si="1"/>
        <v>0</v>
      </c>
      <c r="G21">
        <f t="shared" si="1"/>
        <v>0</v>
      </c>
      <c r="H21">
        <f t="shared" si="1"/>
        <v>0</v>
      </c>
      <c r="I21">
        <f t="shared" si="1"/>
        <v>0</v>
      </c>
      <c r="J21">
        <f t="shared" si="1"/>
        <v>1</v>
      </c>
      <c r="K21">
        <f t="shared" si="1"/>
        <v>0</v>
      </c>
      <c r="L21">
        <f t="shared" si="1"/>
        <v>0</v>
      </c>
      <c r="M21">
        <f t="shared" si="1"/>
        <v>0</v>
      </c>
      <c r="N21">
        <v>170</v>
      </c>
    </row>
    <row r="22" spans="1:14" x14ac:dyDescent="0.25">
      <c r="A22" s="18">
        <v>1950</v>
      </c>
      <c r="B22" s="18" t="s">
        <v>7</v>
      </c>
      <c r="C22">
        <f t="shared" ref="C22:M31" si="2">IF($B22=C$1,1,0)</f>
        <v>0</v>
      </c>
      <c r="D22">
        <f t="shared" si="2"/>
        <v>0</v>
      </c>
      <c r="E22">
        <f t="shared" si="2"/>
        <v>0</v>
      </c>
      <c r="F22">
        <f t="shared" si="2"/>
        <v>0</v>
      </c>
      <c r="G22">
        <f t="shared" si="2"/>
        <v>0</v>
      </c>
      <c r="H22">
        <f t="shared" si="2"/>
        <v>0</v>
      </c>
      <c r="I22">
        <f t="shared" si="2"/>
        <v>0</v>
      </c>
      <c r="J22">
        <f t="shared" si="2"/>
        <v>0</v>
      </c>
      <c r="K22">
        <f t="shared" si="2"/>
        <v>1</v>
      </c>
      <c r="L22">
        <f t="shared" si="2"/>
        <v>0</v>
      </c>
      <c r="M22">
        <f t="shared" si="2"/>
        <v>0</v>
      </c>
      <c r="N22">
        <v>158</v>
      </c>
    </row>
    <row r="23" spans="1:14" x14ac:dyDescent="0.25">
      <c r="A23" s="18">
        <v>1950</v>
      </c>
      <c r="B23" s="18" t="s">
        <v>8</v>
      </c>
      <c r="C23">
        <f t="shared" si="2"/>
        <v>0</v>
      </c>
      <c r="D23">
        <f t="shared" si="2"/>
        <v>0</v>
      </c>
      <c r="E23">
        <f t="shared" si="2"/>
        <v>0</v>
      </c>
      <c r="F23">
        <f t="shared" si="2"/>
        <v>0</v>
      </c>
      <c r="G23">
        <f t="shared" si="2"/>
        <v>0</v>
      </c>
      <c r="H23">
        <f t="shared" si="2"/>
        <v>0</v>
      </c>
      <c r="I23">
        <f t="shared" si="2"/>
        <v>0</v>
      </c>
      <c r="J23">
        <f t="shared" si="2"/>
        <v>0</v>
      </c>
      <c r="K23">
        <f t="shared" si="2"/>
        <v>0</v>
      </c>
      <c r="L23">
        <f t="shared" si="2"/>
        <v>1</v>
      </c>
      <c r="M23">
        <f t="shared" si="2"/>
        <v>0</v>
      </c>
      <c r="N23">
        <v>133</v>
      </c>
    </row>
    <row r="24" spans="1:14" x14ac:dyDescent="0.25">
      <c r="A24" s="18">
        <v>1950</v>
      </c>
      <c r="B24" s="18" t="s">
        <v>9</v>
      </c>
      <c r="C24">
        <f t="shared" si="2"/>
        <v>0</v>
      </c>
      <c r="D24">
        <f t="shared" si="2"/>
        <v>0</v>
      </c>
      <c r="E24">
        <f t="shared" si="2"/>
        <v>0</v>
      </c>
      <c r="F24">
        <f t="shared" si="2"/>
        <v>0</v>
      </c>
      <c r="G24">
        <f t="shared" si="2"/>
        <v>0</v>
      </c>
      <c r="H24">
        <f t="shared" si="2"/>
        <v>0</v>
      </c>
      <c r="I24">
        <f t="shared" si="2"/>
        <v>0</v>
      </c>
      <c r="J24">
        <f t="shared" si="2"/>
        <v>0</v>
      </c>
      <c r="K24">
        <f t="shared" si="2"/>
        <v>0</v>
      </c>
      <c r="L24">
        <f t="shared" si="2"/>
        <v>0</v>
      </c>
      <c r="M24">
        <f t="shared" si="2"/>
        <v>1</v>
      </c>
      <c r="N24">
        <v>114</v>
      </c>
    </row>
    <row r="25" spans="1:14" x14ac:dyDescent="0.25">
      <c r="A25" s="18">
        <v>1950</v>
      </c>
      <c r="B25" s="18" t="s">
        <v>11</v>
      </c>
      <c r="C25">
        <f t="shared" si="2"/>
        <v>0</v>
      </c>
      <c r="D25">
        <f t="shared" si="2"/>
        <v>0</v>
      </c>
      <c r="E25">
        <f t="shared" si="2"/>
        <v>0</v>
      </c>
      <c r="F25">
        <f t="shared" si="2"/>
        <v>0</v>
      </c>
      <c r="G25">
        <f t="shared" si="2"/>
        <v>0</v>
      </c>
      <c r="H25">
        <f t="shared" si="2"/>
        <v>0</v>
      </c>
      <c r="I25">
        <f t="shared" si="2"/>
        <v>0</v>
      </c>
      <c r="J25">
        <f t="shared" si="2"/>
        <v>0</v>
      </c>
      <c r="K25">
        <f t="shared" si="2"/>
        <v>0</v>
      </c>
      <c r="L25">
        <f t="shared" si="2"/>
        <v>0</v>
      </c>
      <c r="M25">
        <f t="shared" si="2"/>
        <v>0</v>
      </c>
      <c r="N25">
        <v>140</v>
      </c>
    </row>
    <row r="26" spans="1:14" x14ac:dyDescent="0.25">
      <c r="A26" s="18">
        <v>1951</v>
      </c>
      <c r="B26" s="18" t="s">
        <v>0</v>
      </c>
      <c r="C26">
        <f t="shared" si="2"/>
        <v>1</v>
      </c>
      <c r="D26">
        <f t="shared" si="2"/>
        <v>0</v>
      </c>
      <c r="E26">
        <f t="shared" si="2"/>
        <v>0</v>
      </c>
      <c r="F26">
        <f t="shared" si="2"/>
        <v>0</v>
      </c>
      <c r="G26">
        <f t="shared" si="2"/>
        <v>0</v>
      </c>
      <c r="H26">
        <f t="shared" si="2"/>
        <v>0</v>
      </c>
      <c r="I26">
        <f t="shared" si="2"/>
        <v>0</v>
      </c>
      <c r="J26">
        <f t="shared" si="2"/>
        <v>0</v>
      </c>
      <c r="K26">
        <f t="shared" si="2"/>
        <v>0</v>
      </c>
      <c r="L26">
        <f t="shared" si="2"/>
        <v>0</v>
      </c>
      <c r="M26">
        <f t="shared" si="2"/>
        <v>0</v>
      </c>
      <c r="N26">
        <v>145</v>
      </c>
    </row>
    <row r="27" spans="1:14" x14ac:dyDescent="0.25">
      <c r="A27" s="18">
        <v>1951</v>
      </c>
      <c r="B27" s="18" t="s">
        <v>15</v>
      </c>
      <c r="C27">
        <f t="shared" si="2"/>
        <v>0</v>
      </c>
      <c r="D27">
        <f t="shared" si="2"/>
        <v>1</v>
      </c>
      <c r="E27">
        <f t="shared" si="2"/>
        <v>0</v>
      </c>
      <c r="F27">
        <f t="shared" si="2"/>
        <v>0</v>
      </c>
      <c r="G27">
        <f t="shared" si="2"/>
        <v>0</v>
      </c>
      <c r="H27">
        <f t="shared" si="2"/>
        <v>0</v>
      </c>
      <c r="I27">
        <f t="shared" si="2"/>
        <v>0</v>
      </c>
      <c r="J27">
        <f t="shared" si="2"/>
        <v>0</v>
      </c>
      <c r="K27">
        <f t="shared" si="2"/>
        <v>0</v>
      </c>
      <c r="L27">
        <f t="shared" si="2"/>
        <v>0</v>
      </c>
      <c r="M27">
        <f t="shared" si="2"/>
        <v>0</v>
      </c>
      <c r="N27">
        <v>150</v>
      </c>
    </row>
    <row r="28" spans="1:14" x14ac:dyDescent="0.25">
      <c r="A28" s="18">
        <v>1951</v>
      </c>
      <c r="B28" s="18" t="s">
        <v>16</v>
      </c>
      <c r="C28">
        <f t="shared" si="2"/>
        <v>0</v>
      </c>
      <c r="D28">
        <f t="shared" si="2"/>
        <v>0</v>
      </c>
      <c r="E28">
        <f t="shared" si="2"/>
        <v>1</v>
      </c>
      <c r="F28">
        <f t="shared" si="2"/>
        <v>0</v>
      </c>
      <c r="G28">
        <f t="shared" si="2"/>
        <v>0</v>
      </c>
      <c r="H28">
        <f t="shared" si="2"/>
        <v>0</v>
      </c>
      <c r="I28">
        <f t="shared" si="2"/>
        <v>0</v>
      </c>
      <c r="J28">
        <f t="shared" si="2"/>
        <v>0</v>
      </c>
      <c r="K28">
        <f t="shared" si="2"/>
        <v>0</v>
      </c>
      <c r="L28">
        <f t="shared" si="2"/>
        <v>0</v>
      </c>
      <c r="M28">
        <f t="shared" si="2"/>
        <v>0</v>
      </c>
      <c r="N28">
        <v>178</v>
      </c>
    </row>
    <row r="29" spans="1:14" x14ac:dyDescent="0.25">
      <c r="A29" s="18">
        <v>1951</v>
      </c>
      <c r="B29" s="18" t="s">
        <v>10</v>
      </c>
      <c r="C29">
        <f t="shared" si="2"/>
        <v>0</v>
      </c>
      <c r="D29">
        <f t="shared" si="2"/>
        <v>0</v>
      </c>
      <c r="E29">
        <f t="shared" si="2"/>
        <v>0</v>
      </c>
      <c r="F29">
        <f t="shared" si="2"/>
        <v>1</v>
      </c>
      <c r="G29">
        <f t="shared" si="2"/>
        <v>0</v>
      </c>
      <c r="H29">
        <f t="shared" si="2"/>
        <v>0</v>
      </c>
      <c r="I29">
        <f t="shared" si="2"/>
        <v>0</v>
      </c>
      <c r="J29">
        <f t="shared" si="2"/>
        <v>0</v>
      </c>
      <c r="K29">
        <f t="shared" si="2"/>
        <v>0</v>
      </c>
      <c r="L29">
        <f t="shared" si="2"/>
        <v>0</v>
      </c>
      <c r="M29">
        <f t="shared" si="2"/>
        <v>0</v>
      </c>
      <c r="N29">
        <v>163</v>
      </c>
    </row>
    <row r="30" spans="1:14" x14ac:dyDescent="0.25">
      <c r="A30" s="18">
        <v>1951</v>
      </c>
      <c r="B30" s="18" t="s">
        <v>3</v>
      </c>
      <c r="C30">
        <f t="shared" si="2"/>
        <v>0</v>
      </c>
      <c r="D30">
        <f t="shared" si="2"/>
        <v>0</v>
      </c>
      <c r="E30">
        <f t="shared" si="2"/>
        <v>0</v>
      </c>
      <c r="F30">
        <f t="shared" si="2"/>
        <v>0</v>
      </c>
      <c r="G30">
        <f t="shared" si="2"/>
        <v>1</v>
      </c>
      <c r="H30">
        <f t="shared" si="2"/>
        <v>0</v>
      </c>
      <c r="I30">
        <f t="shared" si="2"/>
        <v>0</v>
      </c>
      <c r="J30">
        <f t="shared" si="2"/>
        <v>0</v>
      </c>
      <c r="K30">
        <f t="shared" si="2"/>
        <v>0</v>
      </c>
      <c r="L30">
        <f t="shared" si="2"/>
        <v>0</v>
      </c>
      <c r="M30">
        <f t="shared" si="2"/>
        <v>0</v>
      </c>
      <c r="N30">
        <v>172</v>
      </c>
    </row>
    <row r="31" spans="1:14" x14ac:dyDescent="0.25">
      <c r="A31" s="18">
        <v>1951</v>
      </c>
      <c r="B31" s="18" t="s">
        <v>4</v>
      </c>
      <c r="C31">
        <f t="shared" si="2"/>
        <v>0</v>
      </c>
      <c r="D31">
        <f t="shared" si="2"/>
        <v>0</v>
      </c>
      <c r="E31">
        <f t="shared" si="2"/>
        <v>0</v>
      </c>
      <c r="F31">
        <f t="shared" si="2"/>
        <v>0</v>
      </c>
      <c r="G31">
        <f t="shared" si="2"/>
        <v>0</v>
      </c>
      <c r="H31">
        <f t="shared" si="2"/>
        <v>1</v>
      </c>
      <c r="I31">
        <f t="shared" si="2"/>
        <v>0</v>
      </c>
      <c r="J31">
        <f t="shared" si="2"/>
        <v>0</v>
      </c>
      <c r="K31">
        <f t="shared" si="2"/>
        <v>0</v>
      </c>
      <c r="L31">
        <f t="shared" si="2"/>
        <v>0</v>
      </c>
      <c r="M31">
        <f t="shared" si="2"/>
        <v>0</v>
      </c>
      <c r="N31">
        <v>178</v>
      </c>
    </row>
    <row r="32" spans="1:14" x14ac:dyDescent="0.25">
      <c r="A32" s="18">
        <v>1951</v>
      </c>
      <c r="B32" s="18" t="s">
        <v>5</v>
      </c>
      <c r="C32">
        <f t="shared" ref="C32:M41" si="3">IF($B32=C$1,1,0)</f>
        <v>0</v>
      </c>
      <c r="D32">
        <f t="shared" si="3"/>
        <v>0</v>
      </c>
      <c r="E32">
        <f t="shared" si="3"/>
        <v>0</v>
      </c>
      <c r="F32">
        <f t="shared" si="3"/>
        <v>0</v>
      </c>
      <c r="G32">
        <f t="shared" si="3"/>
        <v>0</v>
      </c>
      <c r="H32">
        <f t="shared" si="3"/>
        <v>0</v>
      </c>
      <c r="I32">
        <f t="shared" si="3"/>
        <v>1</v>
      </c>
      <c r="J32">
        <f t="shared" si="3"/>
        <v>0</v>
      </c>
      <c r="K32">
        <f t="shared" si="3"/>
        <v>0</v>
      </c>
      <c r="L32">
        <f t="shared" si="3"/>
        <v>0</v>
      </c>
      <c r="M32">
        <f t="shared" si="3"/>
        <v>0</v>
      </c>
      <c r="N32">
        <v>199</v>
      </c>
    </row>
    <row r="33" spans="1:14" x14ac:dyDescent="0.25">
      <c r="A33" s="18">
        <v>1951</v>
      </c>
      <c r="B33" s="18" t="s">
        <v>6</v>
      </c>
      <c r="C33">
        <f t="shared" si="3"/>
        <v>0</v>
      </c>
      <c r="D33">
        <f t="shared" si="3"/>
        <v>0</v>
      </c>
      <c r="E33">
        <f t="shared" si="3"/>
        <v>0</v>
      </c>
      <c r="F33">
        <f t="shared" si="3"/>
        <v>0</v>
      </c>
      <c r="G33">
        <f t="shared" si="3"/>
        <v>0</v>
      </c>
      <c r="H33">
        <f t="shared" si="3"/>
        <v>0</v>
      </c>
      <c r="I33">
        <f t="shared" si="3"/>
        <v>0</v>
      </c>
      <c r="J33">
        <f t="shared" si="3"/>
        <v>1</v>
      </c>
      <c r="K33">
        <f t="shared" si="3"/>
        <v>0</v>
      </c>
      <c r="L33">
        <f t="shared" si="3"/>
        <v>0</v>
      </c>
      <c r="M33">
        <f t="shared" si="3"/>
        <v>0</v>
      </c>
      <c r="N33">
        <v>199</v>
      </c>
    </row>
    <row r="34" spans="1:14" x14ac:dyDescent="0.25">
      <c r="A34" s="18">
        <v>1951</v>
      </c>
      <c r="B34" s="18" t="s">
        <v>7</v>
      </c>
      <c r="C34">
        <f t="shared" si="3"/>
        <v>0</v>
      </c>
      <c r="D34">
        <f t="shared" si="3"/>
        <v>0</v>
      </c>
      <c r="E34">
        <f t="shared" si="3"/>
        <v>0</v>
      </c>
      <c r="F34">
        <f t="shared" si="3"/>
        <v>0</v>
      </c>
      <c r="G34">
        <f t="shared" si="3"/>
        <v>0</v>
      </c>
      <c r="H34">
        <f t="shared" si="3"/>
        <v>0</v>
      </c>
      <c r="I34">
        <f t="shared" si="3"/>
        <v>0</v>
      </c>
      <c r="J34">
        <f t="shared" si="3"/>
        <v>0</v>
      </c>
      <c r="K34">
        <f t="shared" si="3"/>
        <v>1</v>
      </c>
      <c r="L34">
        <f t="shared" si="3"/>
        <v>0</v>
      </c>
      <c r="M34">
        <f t="shared" si="3"/>
        <v>0</v>
      </c>
      <c r="N34">
        <v>184</v>
      </c>
    </row>
    <row r="35" spans="1:14" x14ac:dyDescent="0.25">
      <c r="A35" s="18">
        <v>1951</v>
      </c>
      <c r="B35" s="18" t="s">
        <v>8</v>
      </c>
      <c r="C35">
        <f t="shared" si="3"/>
        <v>0</v>
      </c>
      <c r="D35">
        <f t="shared" si="3"/>
        <v>0</v>
      </c>
      <c r="E35">
        <f t="shared" si="3"/>
        <v>0</v>
      </c>
      <c r="F35">
        <f t="shared" si="3"/>
        <v>0</v>
      </c>
      <c r="G35">
        <f t="shared" si="3"/>
        <v>0</v>
      </c>
      <c r="H35">
        <f t="shared" si="3"/>
        <v>0</v>
      </c>
      <c r="I35">
        <f t="shared" si="3"/>
        <v>0</v>
      </c>
      <c r="J35">
        <f t="shared" si="3"/>
        <v>0</v>
      </c>
      <c r="K35">
        <f t="shared" si="3"/>
        <v>0</v>
      </c>
      <c r="L35">
        <f t="shared" si="3"/>
        <v>1</v>
      </c>
      <c r="M35">
        <f t="shared" si="3"/>
        <v>0</v>
      </c>
      <c r="N35">
        <v>162</v>
      </c>
    </row>
    <row r="36" spans="1:14" x14ac:dyDescent="0.25">
      <c r="A36" s="18">
        <v>1951</v>
      </c>
      <c r="B36" s="18" t="s">
        <v>9</v>
      </c>
      <c r="C36">
        <f t="shared" si="3"/>
        <v>0</v>
      </c>
      <c r="D36">
        <f t="shared" si="3"/>
        <v>0</v>
      </c>
      <c r="E36">
        <f t="shared" si="3"/>
        <v>0</v>
      </c>
      <c r="F36">
        <f t="shared" si="3"/>
        <v>0</v>
      </c>
      <c r="G36">
        <f t="shared" si="3"/>
        <v>0</v>
      </c>
      <c r="H36">
        <f t="shared" si="3"/>
        <v>0</v>
      </c>
      <c r="I36">
        <f t="shared" si="3"/>
        <v>0</v>
      </c>
      <c r="J36">
        <f t="shared" si="3"/>
        <v>0</v>
      </c>
      <c r="K36">
        <f t="shared" si="3"/>
        <v>0</v>
      </c>
      <c r="L36">
        <f t="shared" si="3"/>
        <v>0</v>
      </c>
      <c r="M36">
        <f t="shared" si="3"/>
        <v>1</v>
      </c>
      <c r="N36">
        <v>146</v>
      </c>
    </row>
    <row r="37" spans="1:14" x14ac:dyDescent="0.25">
      <c r="A37" s="18">
        <v>1951</v>
      </c>
      <c r="B37" s="18" t="s">
        <v>11</v>
      </c>
      <c r="C37">
        <f t="shared" si="3"/>
        <v>0</v>
      </c>
      <c r="D37">
        <f t="shared" si="3"/>
        <v>0</v>
      </c>
      <c r="E37">
        <f t="shared" si="3"/>
        <v>0</v>
      </c>
      <c r="F37">
        <f t="shared" si="3"/>
        <v>0</v>
      </c>
      <c r="G37">
        <f t="shared" si="3"/>
        <v>0</v>
      </c>
      <c r="H37">
        <f t="shared" si="3"/>
        <v>0</v>
      </c>
      <c r="I37">
        <f t="shared" si="3"/>
        <v>0</v>
      </c>
      <c r="J37">
        <f t="shared" si="3"/>
        <v>0</v>
      </c>
      <c r="K37">
        <f t="shared" si="3"/>
        <v>0</v>
      </c>
      <c r="L37">
        <f t="shared" si="3"/>
        <v>0</v>
      </c>
      <c r="M37">
        <f t="shared" si="3"/>
        <v>0</v>
      </c>
      <c r="N37">
        <v>166</v>
      </c>
    </row>
    <row r="38" spans="1:14" x14ac:dyDescent="0.25">
      <c r="A38" s="18">
        <v>1952</v>
      </c>
      <c r="B38" s="18" t="s">
        <v>0</v>
      </c>
      <c r="C38">
        <f t="shared" si="3"/>
        <v>1</v>
      </c>
      <c r="D38">
        <f t="shared" si="3"/>
        <v>0</v>
      </c>
      <c r="E38">
        <f t="shared" si="3"/>
        <v>0</v>
      </c>
      <c r="F38">
        <f t="shared" si="3"/>
        <v>0</v>
      </c>
      <c r="G38">
        <f t="shared" si="3"/>
        <v>0</v>
      </c>
      <c r="H38">
        <f t="shared" si="3"/>
        <v>0</v>
      </c>
      <c r="I38">
        <f t="shared" si="3"/>
        <v>0</v>
      </c>
      <c r="J38">
        <f t="shared" si="3"/>
        <v>0</v>
      </c>
      <c r="K38">
        <f t="shared" si="3"/>
        <v>0</v>
      </c>
      <c r="L38">
        <f t="shared" si="3"/>
        <v>0</v>
      </c>
      <c r="M38">
        <f t="shared" si="3"/>
        <v>0</v>
      </c>
      <c r="N38">
        <v>171</v>
      </c>
    </row>
    <row r="39" spans="1:14" x14ac:dyDescent="0.25">
      <c r="A39" s="18">
        <v>1952</v>
      </c>
      <c r="B39" s="18" t="s">
        <v>15</v>
      </c>
      <c r="C39">
        <f t="shared" si="3"/>
        <v>0</v>
      </c>
      <c r="D39">
        <f t="shared" si="3"/>
        <v>1</v>
      </c>
      <c r="E39">
        <f t="shared" si="3"/>
        <v>0</v>
      </c>
      <c r="F39">
        <f t="shared" si="3"/>
        <v>0</v>
      </c>
      <c r="G39">
        <f t="shared" si="3"/>
        <v>0</v>
      </c>
      <c r="H39">
        <f t="shared" si="3"/>
        <v>0</v>
      </c>
      <c r="I39">
        <f t="shared" si="3"/>
        <v>0</v>
      </c>
      <c r="J39">
        <f t="shared" si="3"/>
        <v>0</v>
      </c>
      <c r="K39">
        <f t="shared" si="3"/>
        <v>0</v>
      </c>
      <c r="L39">
        <f t="shared" si="3"/>
        <v>0</v>
      </c>
      <c r="M39">
        <f t="shared" si="3"/>
        <v>0</v>
      </c>
      <c r="N39">
        <v>180</v>
      </c>
    </row>
    <row r="40" spans="1:14" x14ac:dyDescent="0.25">
      <c r="A40" s="18">
        <v>1952</v>
      </c>
      <c r="B40" s="18" t="s">
        <v>16</v>
      </c>
      <c r="C40">
        <f t="shared" si="3"/>
        <v>0</v>
      </c>
      <c r="D40">
        <f t="shared" si="3"/>
        <v>0</v>
      </c>
      <c r="E40">
        <f t="shared" si="3"/>
        <v>1</v>
      </c>
      <c r="F40">
        <f t="shared" si="3"/>
        <v>0</v>
      </c>
      <c r="G40">
        <f t="shared" si="3"/>
        <v>0</v>
      </c>
      <c r="H40">
        <f t="shared" si="3"/>
        <v>0</v>
      </c>
      <c r="I40">
        <f t="shared" si="3"/>
        <v>0</v>
      </c>
      <c r="J40">
        <f t="shared" si="3"/>
        <v>0</v>
      </c>
      <c r="K40">
        <f t="shared" si="3"/>
        <v>0</v>
      </c>
      <c r="L40">
        <f t="shared" si="3"/>
        <v>0</v>
      </c>
      <c r="M40">
        <f t="shared" si="3"/>
        <v>0</v>
      </c>
      <c r="N40">
        <v>193</v>
      </c>
    </row>
    <row r="41" spans="1:14" x14ac:dyDescent="0.25">
      <c r="A41" s="18">
        <v>1952</v>
      </c>
      <c r="B41" s="18" t="s">
        <v>10</v>
      </c>
      <c r="C41">
        <f t="shared" si="3"/>
        <v>0</v>
      </c>
      <c r="D41">
        <f t="shared" si="3"/>
        <v>0</v>
      </c>
      <c r="E41">
        <f t="shared" si="3"/>
        <v>0</v>
      </c>
      <c r="F41">
        <f t="shared" si="3"/>
        <v>1</v>
      </c>
      <c r="G41">
        <f t="shared" si="3"/>
        <v>0</v>
      </c>
      <c r="H41">
        <f t="shared" si="3"/>
        <v>0</v>
      </c>
      <c r="I41">
        <f t="shared" si="3"/>
        <v>0</v>
      </c>
      <c r="J41">
        <f t="shared" si="3"/>
        <v>0</v>
      </c>
      <c r="K41">
        <f t="shared" si="3"/>
        <v>0</v>
      </c>
      <c r="L41">
        <f t="shared" si="3"/>
        <v>0</v>
      </c>
      <c r="M41">
        <f t="shared" si="3"/>
        <v>0</v>
      </c>
      <c r="N41">
        <v>181</v>
      </c>
    </row>
    <row r="42" spans="1:14" x14ac:dyDescent="0.25">
      <c r="A42" s="18">
        <v>1952</v>
      </c>
      <c r="B42" s="18" t="s">
        <v>3</v>
      </c>
      <c r="C42">
        <f t="shared" ref="C42:M51" si="4">IF($B42=C$1,1,0)</f>
        <v>0</v>
      </c>
      <c r="D42">
        <f t="shared" si="4"/>
        <v>0</v>
      </c>
      <c r="E42">
        <f t="shared" si="4"/>
        <v>0</v>
      </c>
      <c r="F42">
        <f t="shared" si="4"/>
        <v>0</v>
      </c>
      <c r="G42">
        <f t="shared" si="4"/>
        <v>1</v>
      </c>
      <c r="H42">
        <f t="shared" si="4"/>
        <v>0</v>
      </c>
      <c r="I42">
        <f t="shared" si="4"/>
        <v>0</v>
      </c>
      <c r="J42">
        <f t="shared" si="4"/>
        <v>0</v>
      </c>
      <c r="K42">
        <f t="shared" si="4"/>
        <v>0</v>
      </c>
      <c r="L42">
        <f t="shared" si="4"/>
        <v>0</v>
      </c>
      <c r="M42">
        <f t="shared" si="4"/>
        <v>0</v>
      </c>
      <c r="N42">
        <v>183</v>
      </c>
    </row>
    <row r="43" spans="1:14" x14ac:dyDescent="0.25">
      <c r="A43" s="18">
        <v>1952</v>
      </c>
      <c r="B43" s="18" t="s">
        <v>4</v>
      </c>
      <c r="C43">
        <f t="shared" si="4"/>
        <v>0</v>
      </c>
      <c r="D43">
        <f t="shared" si="4"/>
        <v>0</v>
      </c>
      <c r="E43">
        <f t="shared" si="4"/>
        <v>0</v>
      </c>
      <c r="F43">
        <f t="shared" si="4"/>
        <v>0</v>
      </c>
      <c r="G43">
        <f t="shared" si="4"/>
        <v>0</v>
      </c>
      <c r="H43">
        <f t="shared" si="4"/>
        <v>1</v>
      </c>
      <c r="I43">
        <f t="shared" si="4"/>
        <v>0</v>
      </c>
      <c r="J43">
        <f t="shared" si="4"/>
        <v>0</v>
      </c>
      <c r="K43">
        <f t="shared" si="4"/>
        <v>0</v>
      </c>
      <c r="L43">
        <f t="shared" si="4"/>
        <v>0</v>
      </c>
      <c r="M43">
        <f t="shared" si="4"/>
        <v>0</v>
      </c>
      <c r="N43">
        <v>218</v>
      </c>
    </row>
    <row r="44" spans="1:14" x14ac:dyDescent="0.25">
      <c r="A44" s="18">
        <v>1952</v>
      </c>
      <c r="B44" s="18" t="s">
        <v>5</v>
      </c>
      <c r="C44">
        <f t="shared" si="4"/>
        <v>0</v>
      </c>
      <c r="D44">
        <f t="shared" si="4"/>
        <v>0</v>
      </c>
      <c r="E44">
        <f t="shared" si="4"/>
        <v>0</v>
      </c>
      <c r="F44">
        <f t="shared" si="4"/>
        <v>0</v>
      </c>
      <c r="G44">
        <f t="shared" si="4"/>
        <v>0</v>
      </c>
      <c r="H44">
        <f t="shared" si="4"/>
        <v>0</v>
      </c>
      <c r="I44">
        <f t="shared" si="4"/>
        <v>1</v>
      </c>
      <c r="J44">
        <f t="shared" si="4"/>
        <v>0</v>
      </c>
      <c r="K44">
        <f t="shared" si="4"/>
        <v>0</v>
      </c>
      <c r="L44">
        <f t="shared" si="4"/>
        <v>0</v>
      </c>
      <c r="M44">
        <f t="shared" si="4"/>
        <v>0</v>
      </c>
      <c r="N44">
        <v>230</v>
      </c>
    </row>
    <row r="45" spans="1:14" x14ac:dyDescent="0.25">
      <c r="A45" s="18">
        <v>1952</v>
      </c>
      <c r="B45" s="18" t="s">
        <v>6</v>
      </c>
      <c r="C45">
        <f t="shared" si="4"/>
        <v>0</v>
      </c>
      <c r="D45">
        <f t="shared" si="4"/>
        <v>0</v>
      </c>
      <c r="E45">
        <f t="shared" si="4"/>
        <v>0</v>
      </c>
      <c r="F45">
        <f t="shared" si="4"/>
        <v>0</v>
      </c>
      <c r="G45">
        <f t="shared" si="4"/>
        <v>0</v>
      </c>
      <c r="H45">
        <f t="shared" si="4"/>
        <v>0</v>
      </c>
      <c r="I45">
        <f t="shared" si="4"/>
        <v>0</v>
      </c>
      <c r="J45">
        <f t="shared" si="4"/>
        <v>1</v>
      </c>
      <c r="K45">
        <f t="shared" si="4"/>
        <v>0</v>
      </c>
      <c r="L45">
        <f t="shared" si="4"/>
        <v>0</v>
      </c>
      <c r="M45">
        <f t="shared" si="4"/>
        <v>0</v>
      </c>
      <c r="N45">
        <v>242</v>
      </c>
    </row>
    <row r="46" spans="1:14" x14ac:dyDescent="0.25">
      <c r="A46" s="18">
        <v>1952</v>
      </c>
      <c r="B46" s="18" t="s">
        <v>7</v>
      </c>
      <c r="C46">
        <f t="shared" si="4"/>
        <v>0</v>
      </c>
      <c r="D46">
        <f t="shared" si="4"/>
        <v>0</v>
      </c>
      <c r="E46">
        <f t="shared" si="4"/>
        <v>0</v>
      </c>
      <c r="F46">
        <f t="shared" si="4"/>
        <v>0</v>
      </c>
      <c r="G46">
        <f t="shared" si="4"/>
        <v>0</v>
      </c>
      <c r="H46">
        <f t="shared" si="4"/>
        <v>0</v>
      </c>
      <c r="I46">
        <f t="shared" si="4"/>
        <v>0</v>
      </c>
      <c r="J46">
        <f t="shared" si="4"/>
        <v>0</v>
      </c>
      <c r="K46">
        <f t="shared" si="4"/>
        <v>1</v>
      </c>
      <c r="L46">
        <f t="shared" si="4"/>
        <v>0</v>
      </c>
      <c r="M46">
        <f t="shared" si="4"/>
        <v>0</v>
      </c>
      <c r="N46">
        <v>209</v>
      </c>
    </row>
    <row r="47" spans="1:14" x14ac:dyDescent="0.25">
      <c r="A47" s="18">
        <v>1952</v>
      </c>
      <c r="B47" s="18" t="s">
        <v>8</v>
      </c>
      <c r="C47">
        <f t="shared" si="4"/>
        <v>0</v>
      </c>
      <c r="D47">
        <f t="shared" si="4"/>
        <v>0</v>
      </c>
      <c r="E47">
        <f t="shared" si="4"/>
        <v>0</v>
      </c>
      <c r="F47">
        <f t="shared" si="4"/>
        <v>0</v>
      </c>
      <c r="G47">
        <f t="shared" si="4"/>
        <v>0</v>
      </c>
      <c r="H47">
        <f t="shared" si="4"/>
        <v>0</v>
      </c>
      <c r="I47">
        <f t="shared" si="4"/>
        <v>0</v>
      </c>
      <c r="J47">
        <f t="shared" si="4"/>
        <v>0</v>
      </c>
      <c r="K47">
        <f t="shared" si="4"/>
        <v>0</v>
      </c>
      <c r="L47">
        <f t="shared" si="4"/>
        <v>1</v>
      </c>
      <c r="M47">
        <f t="shared" si="4"/>
        <v>0</v>
      </c>
      <c r="N47">
        <v>191</v>
      </c>
    </row>
    <row r="48" spans="1:14" x14ac:dyDescent="0.25">
      <c r="A48" s="18">
        <v>1952</v>
      </c>
      <c r="B48" s="18" t="s">
        <v>9</v>
      </c>
      <c r="C48">
        <f t="shared" si="4"/>
        <v>0</v>
      </c>
      <c r="D48">
        <f t="shared" si="4"/>
        <v>0</v>
      </c>
      <c r="E48">
        <f t="shared" si="4"/>
        <v>0</v>
      </c>
      <c r="F48">
        <f t="shared" si="4"/>
        <v>0</v>
      </c>
      <c r="G48">
        <f t="shared" si="4"/>
        <v>0</v>
      </c>
      <c r="H48">
        <f t="shared" si="4"/>
        <v>0</v>
      </c>
      <c r="I48">
        <f t="shared" si="4"/>
        <v>0</v>
      </c>
      <c r="J48">
        <f t="shared" si="4"/>
        <v>0</v>
      </c>
      <c r="K48">
        <f t="shared" si="4"/>
        <v>0</v>
      </c>
      <c r="L48">
        <f t="shared" si="4"/>
        <v>0</v>
      </c>
      <c r="M48">
        <f t="shared" si="4"/>
        <v>1</v>
      </c>
      <c r="N48">
        <v>172</v>
      </c>
    </row>
    <row r="49" spans="1:14" x14ac:dyDescent="0.25">
      <c r="A49" s="18">
        <v>1952</v>
      </c>
      <c r="B49" s="18" t="s">
        <v>11</v>
      </c>
      <c r="C49">
        <f t="shared" si="4"/>
        <v>0</v>
      </c>
      <c r="D49">
        <f t="shared" si="4"/>
        <v>0</v>
      </c>
      <c r="E49">
        <f t="shared" si="4"/>
        <v>0</v>
      </c>
      <c r="F49">
        <f t="shared" si="4"/>
        <v>0</v>
      </c>
      <c r="G49">
        <f t="shared" si="4"/>
        <v>0</v>
      </c>
      <c r="H49">
        <f t="shared" si="4"/>
        <v>0</v>
      </c>
      <c r="I49">
        <f t="shared" si="4"/>
        <v>0</v>
      </c>
      <c r="J49">
        <f t="shared" si="4"/>
        <v>0</v>
      </c>
      <c r="K49">
        <f t="shared" si="4"/>
        <v>0</v>
      </c>
      <c r="L49">
        <f t="shared" si="4"/>
        <v>0</v>
      </c>
      <c r="M49">
        <f t="shared" si="4"/>
        <v>0</v>
      </c>
      <c r="N49">
        <v>194</v>
      </c>
    </row>
    <row r="50" spans="1:14" x14ac:dyDescent="0.25">
      <c r="A50" s="18">
        <v>1953</v>
      </c>
      <c r="B50" s="18" t="s">
        <v>0</v>
      </c>
      <c r="C50">
        <f t="shared" si="4"/>
        <v>1</v>
      </c>
      <c r="D50">
        <f t="shared" si="4"/>
        <v>0</v>
      </c>
      <c r="E50">
        <f t="shared" si="4"/>
        <v>0</v>
      </c>
      <c r="F50">
        <f t="shared" si="4"/>
        <v>0</v>
      </c>
      <c r="G50">
        <f t="shared" si="4"/>
        <v>0</v>
      </c>
      <c r="H50">
        <f t="shared" si="4"/>
        <v>0</v>
      </c>
      <c r="I50">
        <f t="shared" si="4"/>
        <v>0</v>
      </c>
      <c r="J50">
        <f t="shared" si="4"/>
        <v>0</v>
      </c>
      <c r="K50">
        <f t="shared" si="4"/>
        <v>0</v>
      </c>
      <c r="L50">
        <f t="shared" si="4"/>
        <v>0</v>
      </c>
      <c r="M50">
        <f t="shared" si="4"/>
        <v>0</v>
      </c>
      <c r="N50">
        <v>196</v>
      </c>
    </row>
    <row r="51" spans="1:14" x14ac:dyDescent="0.25">
      <c r="A51" s="18">
        <v>1953</v>
      </c>
      <c r="B51" s="18" t="s">
        <v>15</v>
      </c>
      <c r="C51">
        <f t="shared" si="4"/>
        <v>0</v>
      </c>
      <c r="D51">
        <f t="shared" si="4"/>
        <v>1</v>
      </c>
      <c r="E51">
        <f t="shared" si="4"/>
        <v>0</v>
      </c>
      <c r="F51">
        <f t="shared" si="4"/>
        <v>0</v>
      </c>
      <c r="G51">
        <f t="shared" si="4"/>
        <v>0</v>
      </c>
      <c r="H51">
        <f t="shared" si="4"/>
        <v>0</v>
      </c>
      <c r="I51">
        <f t="shared" si="4"/>
        <v>0</v>
      </c>
      <c r="J51">
        <f t="shared" si="4"/>
        <v>0</v>
      </c>
      <c r="K51">
        <f t="shared" si="4"/>
        <v>0</v>
      </c>
      <c r="L51">
        <f t="shared" si="4"/>
        <v>0</v>
      </c>
      <c r="M51">
        <f t="shared" si="4"/>
        <v>0</v>
      </c>
      <c r="N51">
        <v>196</v>
      </c>
    </row>
    <row r="52" spans="1:14" x14ac:dyDescent="0.25">
      <c r="A52" s="18">
        <v>1953</v>
      </c>
      <c r="B52" s="18" t="s">
        <v>16</v>
      </c>
      <c r="C52">
        <f t="shared" ref="C52:M61" si="5">IF($B52=C$1,1,0)</f>
        <v>0</v>
      </c>
      <c r="D52">
        <f t="shared" si="5"/>
        <v>0</v>
      </c>
      <c r="E52">
        <f t="shared" si="5"/>
        <v>1</v>
      </c>
      <c r="F52">
        <f t="shared" si="5"/>
        <v>0</v>
      </c>
      <c r="G52">
        <f t="shared" si="5"/>
        <v>0</v>
      </c>
      <c r="H52">
        <f t="shared" si="5"/>
        <v>0</v>
      </c>
      <c r="I52">
        <f t="shared" si="5"/>
        <v>0</v>
      </c>
      <c r="J52">
        <f t="shared" si="5"/>
        <v>0</v>
      </c>
      <c r="K52">
        <f t="shared" si="5"/>
        <v>0</v>
      </c>
      <c r="L52">
        <f t="shared" si="5"/>
        <v>0</v>
      </c>
      <c r="M52">
        <f t="shared" si="5"/>
        <v>0</v>
      </c>
      <c r="N52">
        <v>236</v>
      </c>
    </row>
    <row r="53" spans="1:14" x14ac:dyDescent="0.25">
      <c r="A53" s="18">
        <v>1953</v>
      </c>
      <c r="B53" s="18" t="s">
        <v>10</v>
      </c>
      <c r="C53">
        <f t="shared" si="5"/>
        <v>0</v>
      </c>
      <c r="D53">
        <f t="shared" si="5"/>
        <v>0</v>
      </c>
      <c r="E53">
        <f t="shared" si="5"/>
        <v>0</v>
      </c>
      <c r="F53">
        <f t="shared" si="5"/>
        <v>1</v>
      </c>
      <c r="G53">
        <f t="shared" si="5"/>
        <v>0</v>
      </c>
      <c r="H53">
        <f t="shared" si="5"/>
        <v>0</v>
      </c>
      <c r="I53">
        <f t="shared" si="5"/>
        <v>0</v>
      </c>
      <c r="J53">
        <f t="shared" si="5"/>
        <v>0</v>
      </c>
      <c r="K53">
        <f t="shared" si="5"/>
        <v>0</v>
      </c>
      <c r="L53">
        <f t="shared" si="5"/>
        <v>0</v>
      </c>
      <c r="M53">
        <f t="shared" si="5"/>
        <v>0</v>
      </c>
      <c r="N53">
        <v>235</v>
      </c>
    </row>
    <row r="54" spans="1:14" x14ac:dyDescent="0.25">
      <c r="A54" s="18">
        <v>1953</v>
      </c>
      <c r="B54" s="18" t="s">
        <v>3</v>
      </c>
      <c r="C54">
        <f t="shared" si="5"/>
        <v>0</v>
      </c>
      <c r="D54">
        <f t="shared" si="5"/>
        <v>0</v>
      </c>
      <c r="E54">
        <f t="shared" si="5"/>
        <v>0</v>
      </c>
      <c r="F54">
        <f t="shared" si="5"/>
        <v>0</v>
      </c>
      <c r="G54">
        <f t="shared" si="5"/>
        <v>1</v>
      </c>
      <c r="H54">
        <f t="shared" si="5"/>
        <v>0</v>
      </c>
      <c r="I54">
        <f t="shared" si="5"/>
        <v>0</v>
      </c>
      <c r="J54">
        <f t="shared" si="5"/>
        <v>0</v>
      </c>
      <c r="K54">
        <f t="shared" si="5"/>
        <v>0</v>
      </c>
      <c r="L54">
        <f t="shared" si="5"/>
        <v>0</v>
      </c>
      <c r="M54">
        <f t="shared" si="5"/>
        <v>0</v>
      </c>
      <c r="N54">
        <v>229</v>
      </c>
    </row>
    <row r="55" spans="1:14" x14ac:dyDescent="0.25">
      <c r="A55" s="18">
        <v>1953</v>
      </c>
      <c r="B55" s="18" t="s">
        <v>4</v>
      </c>
      <c r="C55">
        <f t="shared" si="5"/>
        <v>0</v>
      </c>
      <c r="D55">
        <f t="shared" si="5"/>
        <v>0</v>
      </c>
      <c r="E55">
        <f t="shared" si="5"/>
        <v>0</v>
      </c>
      <c r="F55">
        <f t="shared" si="5"/>
        <v>0</v>
      </c>
      <c r="G55">
        <f t="shared" si="5"/>
        <v>0</v>
      </c>
      <c r="H55">
        <f t="shared" si="5"/>
        <v>1</v>
      </c>
      <c r="I55">
        <f t="shared" si="5"/>
        <v>0</v>
      </c>
      <c r="J55">
        <f t="shared" si="5"/>
        <v>0</v>
      </c>
      <c r="K55">
        <f t="shared" si="5"/>
        <v>0</v>
      </c>
      <c r="L55">
        <f t="shared" si="5"/>
        <v>0</v>
      </c>
      <c r="M55">
        <f t="shared" si="5"/>
        <v>0</v>
      </c>
      <c r="N55">
        <v>243</v>
      </c>
    </row>
    <row r="56" spans="1:14" x14ac:dyDescent="0.25">
      <c r="A56" s="18">
        <v>1953</v>
      </c>
      <c r="B56" s="18" t="s">
        <v>5</v>
      </c>
      <c r="C56">
        <f t="shared" si="5"/>
        <v>0</v>
      </c>
      <c r="D56">
        <f t="shared" si="5"/>
        <v>0</v>
      </c>
      <c r="E56">
        <f t="shared" si="5"/>
        <v>0</v>
      </c>
      <c r="F56">
        <f t="shared" si="5"/>
        <v>0</v>
      </c>
      <c r="G56">
        <f t="shared" si="5"/>
        <v>0</v>
      </c>
      <c r="H56">
        <f t="shared" si="5"/>
        <v>0</v>
      </c>
      <c r="I56">
        <f t="shared" si="5"/>
        <v>1</v>
      </c>
      <c r="J56">
        <f t="shared" si="5"/>
        <v>0</v>
      </c>
      <c r="K56">
        <f t="shared" si="5"/>
        <v>0</v>
      </c>
      <c r="L56">
        <f t="shared" si="5"/>
        <v>0</v>
      </c>
      <c r="M56">
        <f t="shared" si="5"/>
        <v>0</v>
      </c>
      <c r="N56">
        <v>264</v>
      </c>
    </row>
    <row r="57" spans="1:14" x14ac:dyDescent="0.25">
      <c r="A57" s="18">
        <v>1953</v>
      </c>
      <c r="B57" s="18" t="s">
        <v>6</v>
      </c>
      <c r="C57">
        <f t="shared" si="5"/>
        <v>0</v>
      </c>
      <c r="D57">
        <f t="shared" si="5"/>
        <v>0</v>
      </c>
      <c r="E57">
        <f t="shared" si="5"/>
        <v>0</v>
      </c>
      <c r="F57">
        <f t="shared" si="5"/>
        <v>0</v>
      </c>
      <c r="G57">
        <f t="shared" si="5"/>
        <v>0</v>
      </c>
      <c r="H57">
        <f t="shared" si="5"/>
        <v>0</v>
      </c>
      <c r="I57">
        <f t="shared" si="5"/>
        <v>0</v>
      </c>
      <c r="J57">
        <f t="shared" si="5"/>
        <v>1</v>
      </c>
      <c r="K57">
        <f t="shared" si="5"/>
        <v>0</v>
      </c>
      <c r="L57">
        <f t="shared" si="5"/>
        <v>0</v>
      </c>
      <c r="M57">
        <f t="shared" si="5"/>
        <v>0</v>
      </c>
      <c r="N57">
        <v>272</v>
      </c>
    </row>
    <row r="58" spans="1:14" x14ac:dyDescent="0.25">
      <c r="A58" s="18">
        <v>1953</v>
      </c>
      <c r="B58" s="18" t="s">
        <v>7</v>
      </c>
      <c r="C58">
        <f t="shared" si="5"/>
        <v>0</v>
      </c>
      <c r="D58">
        <f t="shared" si="5"/>
        <v>0</v>
      </c>
      <c r="E58">
        <f t="shared" si="5"/>
        <v>0</v>
      </c>
      <c r="F58">
        <f t="shared" si="5"/>
        <v>0</v>
      </c>
      <c r="G58">
        <f t="shared" si="5"/>
        <v>0</v>
      </c>
      <c r="H58">
        <f t="shared" si="5"/>
        <v>0</v>
      </c>
      <c r="I58">
        <f t="shared" si="5"/>
        <v>0</v>
      </c>
      <c r="J58">
        <f t="shared" si="5"/>
        <v>0</v>
      </c>
      <c r="K58">
        <f t="shared" si="5"/>
        <v>1</v>
      </c>
      <c r="L58">
        <f t="shared" si="5"/>
        <v>0</v>
      </c>
      <c r="M58">
        <f t="shared" si="5"/>
        <v>0</v>
      </c>
      <c r="N58">
        <v>237</v>
      </c>
    </row>
    <row r="59" spans="1:14" x14ac:dyDescent="0.25">
      <c r="A59" s="18">
        <v>1953</v>
      </c>
      <c r="B59" s="18" t="s">
        <v>8</v>
      </c>
      <c r="C59">
        <f t="shared" si="5"/>
        <v>0</v>
      </c>
      <c r="D59">
        <f t="shared" si="5"/>
        <v>0</v>
      </c>
      <c r="E59">
        <f t="shared" si="5"/>
        <v>0</v>
      </c>
      <c r="F59">
        <f t="shared" si="5"/>
        <v>0</v>
      </c>
      <c r="G59">
        <f t="shared" si="5"/>
        <v>0</v>
      </c>
      <c r="H59">
        <f t="shared" si="5"/>
        <v>0</v>
      </c>
      <c r="I59">
        <f t="shared" si="5"/>
        <v>0</v>
      </c>
      <c r="J59">
        <f t="shared" si="5"/>
        <v>0</v>
      </c>
      <c r="K59">
        <f t="shared" si="5"/>
        <v>0</v>
      </c>
      <c r="L59">
        <f t="shared" si="5"/>
        <v>1</v>
      </c>
      <c r="M59">
        <f t="shared" si="5"/>
        <v>0</v>
      </c>
      <c r="N59">
        <v>211</v>
      </c>
    </row>
    <row r="60" spans="1:14" x14ac:dyDescent="0.25">
      <c r="A60" s="18">
        <v>1953</v>
      </c>
      <c r="B60" s="18" t="s">
        <v>9</v>
      </c>
      <c r="C60">
        <f t="shared" si="5"/>
        <v>0</v>
      </c>
      <c r="D60">
        <f t="shared" si="5"/>
        <v>0</v>
      </c>
      <c r="E60">
        <f t="shared" si="5"/>
        <v>0</v>
      </c>
      <c r="F60">
        <f t="shared" si="5"/>
        <v>0</v>
      </c>
      <c r="G60">
        <f t="shared" si="5"/>
        <v>0</v>
      </c>
      <c r="H60">
        <f t="shared" si="5"/>
        <v>0</v>
      </c>
      <c r="I60">
        <f t="shared" si="5"/>
        <v>0</v>
      </c>
      <c r="J60">
        <f t="shared" si="5"/>
        <v>0</v>
      </c>
      <c r="K60">
        <f t="shared" si="5"/>
        <v>0</v>
      </c>
      <c r="L60">
        <f t="shared" si="5"/>
        <v>0</v>
      </c>
      <c r="M60">
        <f t="shared" si="5"/>
        <v>1</v>
      </c>
      <c r="N60">
        <v>180</v>
      </c>
    </row>
    <row r="61" spans="1:14" x14ac:dyDescent="0.25">
      <c r="A61" s="18">
        <v>1953</v>
      </c>
      <c r="B61" s="18" t="s">
        <v>11</v>
      </c>
      <c r="C61">
        <f t="shared" si="5"/>
        <v>0</v>
      </c>
      <c r="D61">
        <f t="shared" si="5"/>
        <v>0</v>
      </c>
      <c r="E61">
        <f t="shared" si="5"/>
        <v>0</v>
      </c>
      <c r="F61">
        <f t="shared" si="5"/>
        <v>0</v>
      </c>
      <c r="G61">
        <f t="shared" si="5"/>
        <v>0</v>
      </c>
      <c r="H61">
        <f t="shared" si="5"/>
        <v>0</v>
      </c>
      <c r="I61">
        <f t="shared" si="5"/>
        <v>0</v>
      </c>
      <c r="J61">
        <f t="shared" si="5"/>
        <v>0</v>
      </c>
      <c r="K61">
        <f t="shared" si="5"/>
        <v>0</v>
      </c>
      <c r="L61">
        <f t="shared" si="5"/>
        <v>0</v>
      </c>
      <c r="M61">
        <f t="shared" si="5"/>
        <v>0</v>
      </c>
      <c r="N61">
        <v>201</v>
      </c>
    </row>
    <row r="62" spans="1:14" x14ac:dyDescent="0.25">
      <c r="A62" s="18">
        <v>1954</v>
      </c>
      <c r="B62" s="18" t="s">
        <v>0</v>
      </c>
      <c r="C62">
        <f t="shared" ref="C62:M71" si="6">IF($B62=C$1,1,0)</f>
        <v>1</v>
      </c>
      <c r="D62">
        <f t="shared" si="6"/>
        <v>0</v>
      </c>
      <c r="E62">
        <f t="shared" si="6"/>
        <v>0</v>
      </c>
      <c r="F62">
        <f t="shared" si="6"/>
        <v>0</v>
      </c>
      <c r="G62">
        <f t="shared" si="6"/>
        <v>0</v>
      </c>
      <c r="H62">
        <f t="shared" si="6"/>
        <v>0</v>
      </c>
      <c r="I62">
        <f t="shared" si="6"/>
        <v>0</v>
      </c>
      <c r="J62">
        <f t="shared" si="6"/>
        <v>0</v>
      </c>
      <c r="K62">
        <f t="shared" si="6"/>
        <v>0</v>
      </c>
      <c r="L62">
        <f t="shared" si="6"/>
        <v>0</v>
      </c>
      <c r="M62">
        <f t="shared" si="6"/>
        <v>0</v>
      </c>
      <c r="N62">
        <v>204</v>
      </c>
    </row>
    <row r="63" spans="1:14" x14ac:dyDescent="0.25">
      <c r="A63" s="18">
        <v>1954</v>
      </c>
      <c r="B63" s="18" t="s">
        <v>15</v>
      </c>
      <c r="C63">
        <f t="shared" si="6"/>
        <v>0</v>
      </c>
      <c r="D63">
        <f t="shared" si="6"/>
        <v>1</v>
      </c>
      <c r="E63">
        <f t="shared" si="6"/>
        <v>0</v>
      </c>
      <c r="F63">
        <f t="shared" si="6"/>
        <v>0</v>
      </c>
      <c r="G63">
        <f t="shared" si="6"/>
        <v>0</v>
      </c>
      <c r="H63">
        <f t="shared" si="6"/>
        <v>0</v>
      </c>
      <c r="I63">
        <f t="shared" si="6"/>
        <v>0</v>
      </c>
      <c r="J63">
        <f t="shared" si="6"/>
        <v>0</v>
      </c>
      <c r="K63">
        <f t="shared" si="6"/>
        <v>0</v>
      </c>
      <c r="L63">
        <f t="shared" si="6"/>
        <v>0</v>
      </c>
      <c r="M63">
        <f t="shared" si="6"/>
        <v>0</v>
      </c>
      <c r="N63">
        <v>188</v>
      </c>
    </row>
    <row r="64" spans="1:14" x14ac:dyDescent="0.25">
      <c r="A64" s="18">
        <v>1954</v>
      </c>
      <c r="B64" s="18" t="s">
        <v>16</v>
      </c>
      <c r="C64">
        <f t="shared" si="6"/>
        <v>0</v>
      </c>
      <c r="D64">
        <f t="shared" si="6"/>
        <v>0</v>
      </c>
      <c r="E64">
        <f t="shared" si="6"/>
        <v>1</v>
      </c>
      <c r="F64">
        <f t="shared" si="6"/>
        <v>0</v>
      </c>
      <c r="G64">
        <f t="shared" si="6"/>
        <v>0</v>
      </c>
      <c r="H64">
        <f t="shared" si="6"/>
        <v>0</v>
      </c>
      <c r="I64">
        <f t="shared" si="6"/>
        <v>0</v>
      </c>
      <c r="J64">
        <f t="shared" si="6"/>
        <v>0</v>
      </c>
      <c r="K64">
        <f t="shared" si="6"/>
        <v>0</v>
      </c>
      <c r="L64">
        <f t="shared" si="6"/>
        <v>0</v>
      </c>
      <c r="M64">
        <f t="shared" si="6"/>
        <v>0</v>
      </c>
      <c r="N64">
        <v>235</v>
      </c>
    </row>
    <row r="65" spans="1:14" x14ac:dyDescent="0.25">
      <c r="A65" s="18">
        <v>1954</v>
      </c>
      <c r="B65" s="18" t="s">
        <v>10</v>
      </c>
      <c r="C65">
        <f t="shared" si="6"/>
        <v>0</v>
      </c>
      <c r="D65">
        <f t="shared" si="6"/>
        <v>0</v>
      </c>
      <c r="E65">
        <f t="shared" si="6"/>
        <v>0</v>
      </c>
      <c r="F65">
        <f t="shared" si="6"/>
        <v>1</v>
      </c>
      <c r="G65">
        <f t="shared" si="6"/>
        <v>0</v>
      </c>
      <c r="H65">
        <f t="shared" si="6"/>
        <v>0</v>
      </c>
      <c r="I65">
        <f t="shared" si="6"/>
        <v>0</v>
      </c>
      <c r="J65">
        <f t="shared" si="6"/>
        <v>0</v>
      </c>
      <c r="K65">
        <f t="shared" si="6"/>
        <v>0</v>
      </c>
      <c r="L65">
        <f t="shared" si="6"/>
        <v>0</v>
      </c>
      <c r="M65">
        <f t="shared" si="6"/>
        <v>0</v>
      </c>
      <c r="N65">
        <v>227</v>
      </c>
    </row>
    <row r="66" spans="1:14" x14ac:dyDescent="0.25">
      <c r="A66" s="18">
        <v>1954</v>
      </c>
      <c r="B66" s="18" t="s">
        <v>3</v>
      </c>
      <c r="C66">
        <f t="shared" si="6"/>
        <v>0</v>
      </c>
      <c r="D66">
        <f t="shared" si="6"/>
        <v>0</v>
      </c>
      <c r="E66">
        <f t="shared" si="6"/>
        <v>0</v>
      </c>
      <c r="F66">
        <f t="shared" si="6"/>
        <v>0</v>
      </c>
      <c r="G66">
        <f t="shared" si="6"/>
        <v>1</v>
      </c>
      <c r="H66">
        <f t="shared" si="6"/>
        <v>0</v>
      </c>
      <c r="I66">
        <f t="shared" si="6"/>
        <v>0</v>
      </c>
      <c r="J66">
        <f t="shared" si="6"/>
        <v>0</v>
      </c>
      <c r="K66">
        <f t="shared" si="6"/>
        <v>0</v>
      </c>
      <c r="L66">
        <f t="shared" si="6"/>
        <v>0</v>
      </c>
      <c r="M66">
        <f t="shared" si="6"/>
        <v>0</v>
      </c>
      <c r="N66">
        <v>234</v>
      </c>
    </row>
    <row r="67" spans="1:14" x14ac:dyDescent="0.25">
      <c r="A67" s="18">
        <v>1954</v>
      </c>
      <c r="B67" s="18" t="s">
        <v>4</v>
      </c>
      <c r="C67">
        <f t="shared" si="6"/>
        <v>0</v>
      </c>
      <c r="D67">
        <f t="shared" si="6"/>
        <v>0</v>
      </c>
      <c r="E67">
        <f t="shared" si="6"/>
        <v>0</v>
      </c>
      <c r="F67">
        <f t="shared" si="6"/>
        <v>0</v>
      </c>
      <c r="G67">
        <f t="shared" si="6"/>
        <v>0</v>
      </c>
      <c r="H67">
        <f t="shared" si="6"/>
        <v>1</v>
      </c>
      <c r="I67">
        <f t="shared" si="6"/>
        <v>0</v>
      </c>
      <c r="J67">
        <f t="shared" si="6"/>
        <v>0</v>
      </c>
      <c r="K67">
        <f t="shared" si="6"/>
        <v>0</v>
      </c>
      <c r="L67">
        <f t="shared" si="6"/>
        <v>0</v>
      </c>
      <c r="M67">
        <f t="shared" si="6"/>
        <v>0</v>
      </c>
      <c r="N67">
        <v>264</v>
      </c>
    </row>
    <row r="68" spans="1:14" x14ac:dyDescent="0.25">
      <c r="A68" s="18">
        <v>1954</v>
      </c>
      <c r="B68" s="18" t="s">
        <v>5</v>
      </c>
      <c r="C68">
        <f t="shared" si="6"/>
        <v>0</v>
      </c>
      <c r="D68">
        <f t="shared" si="6"/>
        <v>0</v>
      </c>
      <c r="E68">
        <f t="shared" si="6"/>
        <v>0</v>
      </c>
      <c r="F68">
        <f t="shared" si="6"/>
        <v>0</v>
      </c>
      <c r="G68">
        <f t="shared" si="6"/>
        <v>0</v>
      </c>
      <c r="H68">
        <f t="shared" si="6"/>
        <v>0</v>
      </c>
      <c r="I68">
        <f t="shared" si="6"/>
        <v>1</v>
      </c>
      <c r="J68">
        <f t="shared" si="6"/>
        <v>0</v>
      </c>
      <c r="K68">
        <f t="shared" si="6"/>
        <v>0</v>
      </c>
      <c r="L68">
        <f t="shared" si="6"/>
        <v>0</v>
      </c>
      <c r="M68">
        <f t="shared" si="6"/>
        <v>0</v>
      </c>
      <c r="N68">
        <v>302</v>
      </c>
    </row>
    <row r="69" spans="1:14" x14ac:dyDescent="0.25">
      <c r="A69" s="18">
        <v>1954</v>
      </c>
      <c r="B69" s="18" t="s">
        <v>6</v>
      </c>
      <c r="C69">
        <f t="shared" si="6"/>
        <v>0</v>
      </c>
      <c r="D69">
        <f t="shared" si="6"/>
        <v>0</v>
      </c>
      <c r="E69">
        <f t="shared" si="6"/>
        <v>0</v>
      </c>
      <c r="F69">
        <f t="shared" si="6"/>
        <v>0</v>
      </c>
      <c r="G69">
        <f t="shared" si="6"/>
        <v>0</v>
      </c>
      <c r="H69">
        <f t="shared" si="6"/>
        <v>0</v>
      </c>
      <c r="I69">
        <f t="shared" si="6"/>
        <v>0</v>
      </c>
      <c r="J69">
        <f t="shared" si="6"/>
        <v>1</v>
      </c>
      <c r="K69">
        <f t="shared" si="6"/>
        <v>0</v>
      </c>
      <c r="L69">
        <f t="shared" si="6"/>
        <v>0</v>
      </c>
      <c r="M69">
        <f t="shared" si="6"/>
        <v>0</v>
      </c>
      <c r="N69">
        <v>293</v>
      </c>
    </row>
    <row r="70" spans="1:14" x14ac:dyDescent="0.25">
      <c r="A70" s="18">
        <v>1954</v>
      </c>
      <c r="B70" s="18" t="s">
        <v>7</v>
      </c>
      <c r="C70">
        <f t="shared" si="6"/>
        <v>0</v>
      </c>
      <c r="D70">
        <f t="shared" si="6"/>
        <v>0</v>
      </c>
      <c r="E70">
        <f t="shared" si="6"/>
        <v>0</v>
      </c>
      <c r="F70">
        <f t="shared" si="6"/>
        <v>0</v>
      </c>
      <c r="G70">
        <f t="shared" si="6"/>
        <v>0</v>
      </c>
      <c r="H70">
        <f t="shared" si="6"/>
        <v>0</v>
      </c>
      <c r="I70">
        <f t="shared" si="6"/>
        <v>0</v>
      </c>
      <c r="J70">
        <f t="shared" si="6"/>
        <v>0</v>
      </c>
      <c r="K70">
        <f t="shared" si="6"/>
        <v>1</v>
      </c>
      <c r="L70">
        <f t="shared" si="6"/>
        <v>0</v>
      </c>
      <c r="M70">
        <f t="shared" si="6"/>
        <v>0</v>
      </c>
      <c r="N70">
        <v>259</v>
      </c>
    </row>
    <row r="71" spans="1:14" x14ac:dyDescent="0.25">
      <c r="A71" s="18">
        <v>1954</v>
      </c>
      <c r="B71" s="18" t="s">
        <v>8</v>
      </c>
      <c r="C71">
        <f t="shared" si="6"/>
        <v>0</v>
      </c>
      <c r="D71">
        <f t="shared" si="6"/>
        <v>0</v>
      </c>
      <c r="E71">
        <f t="shared" si="6"/>
        <v>0</v>
      </c>
      <c r="F71">
        <f t="shared" si="6"/>
        <v>0</v>
      </c>
      <c r="G71">
        <f t="shared" si="6"/>
        <v>0</v>
      </c>
      <c r="H71">
        <f t="shared" si="6"/>
        <v>0</v>
      </c>
      <c r="I71">
        <f t="shared" si="6"/>
        <v>0</v>
      </c>
      <c r="J71">
        <f t="shared" si="6"/>
        <v>0</v>
      </c>
      <c r="K71">
        <f t="shared" si="6"/>
        <v>0</v>
      </c>
      <c r="L71">
        <f t="shared" si="6"/>
        <v>1</v>
      </c>
      <c r="M71">
        <f t="shared" si="6"/>
        <v>0</v>
      </c>
      <c r="N71">
        <v>229</v>
      </c>
    </row>
    <row r="72" spans="1:14" x14ac:dyDescent="0.25">
      <c r="A72" s="18">
        <v>1954</v>
      </c>
      <c r="B72" s="18" t="s">
        <v>9</v>
      </c>
      <c r="C72">
        <f t="shared" ref="C72:M81" si="7">IF($B72=C$1,1,0)</f>
        <v>0</v>
      </c>
      <c r="D72">
        <f t="shared" si="7"/>
        <v>0</v>
      </c>
      <c r="E72">
        <f t="shared" si="7"/>
        <v>0</v>
      </c>
      <c r="F72">
        <f t="shared" si="7"/>
        <v>0</v>
      </c>
      <c r="G72">
        <f t="shared" si="7"/>
        <v>0</v>
      </c>
      <c r="H72">
        <f t="shared" si="7"/>
        <v>0</v>
      </c>
      <c r="I72">
        <f t="shared" si="7"/>
        <v>0</v>
      </c>
      <c r="J72">
        <f t="shared" si="7"/>
        <v>0</v>
      </c>
      <c r="K72">
        <f t="shared" si="7"/>
        <v>0</v>
      </c>
      <c r="L72">
        <f t="shared" si="7"/>
        <v>0</v>
      </c>
      <c r="M72">
        <f t="shared" si="7"/>
        <v>1</v>
      </c>
      <c r="N72">
        <v>203</v>
      </c>
    </row>
    <row r="73" spans="1:14" x14ac:dyDescent="0.25">
      <c r="A73" s="18">
        <v>1954</v>
      </c>
      <c r="B73" s="18" t="s">
        <v>11</v>
      </c>
      <c r="C73">
        <f t="shared" si="7"/>
        <v>0</v>
      </c>
      <c r="D73">
        <f t="shared" si="7"/>
        <v>0</v>
      </c>
      <c r="E73">
        <f t="shared" si="7"/>
        <v>0</v>
      </c>
      <c r="F73">
        <f t="shared" si="7"/>
        <v>0</v>
      </c>
      <c r="G73">
        <f t="shared" si="7"/>
        <v>0</v>
      </c>
      <c r="H73">
        <f t="shared" si="7"/>
        <v>0</v>
      </c>
      <c r="I73">
        <f t="shared" si="7"/>
        <v>0</v>
      </c>
      <c r="J73">
        <f t="shared" si="7"/>
        <v>0</v>
      </c>
      <c r="K73">
        <f t="shared" si="7"/>
        <v>0</v>
      </c>
      <c r="L73">
        <f t="shared" si="7"/>
        <v>0</v>
      </c>
      <c r="M73">
        <f t="shared" si="7"/>
        <v>0</v>
      </c>
      <c r="N73">
        <v>229</v>
      </c>
    </row>
    <row r="74" spans="1:14" x14ac:dyDescent="0.25">
      <c r="A74" s="18">
        <v>1955</v>
      </c>
      <c r="B74" s="18" t="s">
        <v>0</v>
      </c>
      <c r="C74">
        <f t="shared" si="7"/>
        <v>1</v>
      </c>
      <c r="D74">
        <f t="shared" si="7"/>
        <v>0</v>
      </c>
      <c r="E74">
        <f t="shared" si="7"/>
        <v>0</v>
      </c>
      <c r="F74">
        <f t="shared" si="7"/>
        <v>0</v>
      </c>
      <c r="G74">
        <f t="shared" si="7"/>
        <v>0</v>
      </c>
      <c r="H74">
        <f t="shared" si="7"/>
        <v>0</v>
      </c>
      <c r="I74">
        <f t="shared" si="7"/>
        <v>0</v>
      </c>
      <c r="J74">
        <f t="shared" si="7"/>
        <v>0</v>
      </c>
      <c r="K74">
        <f t="shared" si="7"/>
        <v>0</v>
      </c>
      <c r="L74">
        <f t="shared" si="7"/>
        <v>0</v>
      </c>
      <c r="M74">
        <f t="shared" si="7"/>
        <v>0</v>
      </c>
      <c r="N74">
        <v>242</v>
      </c>
    </row>
    <row r="75" spans="1:14" x14ac:dyDescent="0.25">
      <c r="A75" s="18">
        <v>1955</v>
      </c>
      <c r="B75" s="18" t="s">
        <v>15</v>
      </c>
      <c r="C75">
        <f t="shared" si="7"/>
        <v>0</v>
      </c>
      <c r="D75">
        <f t="shared" si="7"/>
        <v>1</v>
      </c>
      <c r="E75">
        <f t="shared" si="7"/>
        <v>0</v>
      </c>
      <c r="F75">
        <f t="shared" si="7"/>
        <v>0</v>
      </c>
      <c r="G75">
        <f t="shared" si="7"/>
        <v>0</v>
      </c>
      <c r="H75">
        <f t="shared" si="7"/>
        <v>0</v>
      </c>
      <c r="I75">
        <f t="shared" si="7"/>
        <v>0</v>
      </c>
      <c r="J75">
        <f t="shared" si="7"/>
        <v>0</v>
      </c>
      <c r="K75">
        <f t="shared" si="7"/>
        <v>0</v>
      </c>
      <c r="L75">
        <f t="shared" si="7"/>
        <v>0</v>
      </c>
      <c r="M75">
        <f t="shared" si="7"/>
        <v>0</v>
      </c>
      <c r="N75">
        <v>233</v>
      </c>
    </row>
    <row r="76" spans="1:14" x14ac:dyDescent="0.25">
      <c r="A76" s="18">
        <v>1955</v>
      </c>
      <c r="B76" s="18" t="s">
        <v>16</v>
      </c>
      <c r="C76">
        <f t="shared" si="7"/>
        <v>0</v>
      </c>
      <c r="D76">
        <f t="shared" si="7"/>
        <v>0</v>
      </c>
      <c r="E76">
        <f t="shared" si="7"/>
        <v>1</v>
      </c>
      <c r="F76">
        <f t="shared" si="7"/>
        <v>0</v>
      </c>
      <c r="G76">
        <f t="shared" si="7"/>
        <v>0</v>
      </c>
      <c r="H76">
        <f t="shared" si="7"/>
        <v>0</v>
      </c>
      <c r="I76">
        <f t="shared" si="7"/>
        <v>0</v>
      </c>
      <c r="J76">
        <f t="shared" si="7"/>
        <v>0</v>
      </c>
      <c r="K76">
        <f t="shared" si="7"/>
        <v>0</v>
      </c>
      <c r="L76">
        <f t="shared" si="7"/>
        <v>0</v>
      </c>
      <c r="M76">
        <f t="shared" si="7"/>
        <v>0</v>
      </c>
      <c r="N76">
        <v>267</v>
      </c>
    </row>
    <row r="77" spans="1:14" x14ac:dyDescent="0.25">
      <c r="A77" s="18">
        <v>1955</v>
      </c>
      <c r="B77" s="18" t="s">
        <v>10</v>
      </c>
      <c r="C77">
        <f t="shared" si="7"/>
        <v>0</v>
      </c>
      <c r="D77">
        <f t="shared" si="7"/>
        <v>0</v>
      </c>
      <c r="E77">
        <f t="shared" si="7"/>
        <v>0</v>
      </c>
      <c r="F77">
        <f t="shared" si="7"/>
        <v>1</v>
      </c>
      <c r="G77">
        <f t="shared" si="7"/>
        <v>0</v>
      </c>
      <c r="H77">
        <f t="shared" si="7"/>
        <v>0</v>
      </c>
      <c r="I77">
        <f t="shared" si="7"/>
        <v>0</v>
      </c>
      <c r="J77">
        <f t="shared" si="7"/>
        <v>0</v>
      </c>
      <c r="K77">
        <f t="shared" si="7"/>
        <v>0</v>
      </c>
      <c r="L77">
        <f t="shared" si="7"/>
        <v>0</v>
      </c>
      <c r="M77">
        <f t="shared" si="7"/>
        <v>0</v>
      </c>
      <c r="N77">
        <v>269</v>
      </c>
    </row>
    <row r="78" spans="1:14" x14ac:dyDescent="0.25">
      <c r="A78" s="18">
        <v>1955</v>
      </c>
      <c r="B78" s="18" t="s">
        <v>3</v>
      </c>
      <c r="C78">
        <f t="shared" si="7"/>
        <v>0</v>
      </c>
      <c r="D78">
        <f t="shared" si="7"/>
        <v>0</v>
      </c>
      <c r="E78">
        <f t="shared" si="7"/>
        <v>0</v>
      </c>
      <c r="F78">
        <f t="shared" si="7"/>
        <v>0</v>
      </c>
      <c r="G78">
        <f t="shared" si="7"/>
        <v>1</v>
      </c>
      <c r="H78">
        <f t="shared" si="7"/>
        <v>0</v>
      </c>
      <c r="I78">
        <f t="shared" si="7"/>
        <v>0</v>
      </c>
      <c r="J78">
        <f t="shared" si="7"/>
        <v>0</v>
      </c>
      <c r="K78">
        <f t="shared" si="7"/>
        <v>0</v>
      </c>
      <c r="L78">
        <f t="shared" si="7"/>
        <v>0</v>
      </c>
      <c r="M78">
        <f t="shared" si="7"/>
        <v>0</v>
      </c>
      <c r="N78">
        <v>270</v>
      </c>
    </row>
    <row r="79" spans="1:14" x14ac:dyDescent="0.25">
      <c r="A79" s="18">
        <v>1955</v>
      </c>
      <c r="B79" s="18" t="s">
        <v>4</v>
      </c>
      <c r="C79">
        <f t="shared" si="7"/>
        <v>0</v>
      </c>
      <c r="D79">
        <f t="shared" si="7"/>
        <v>0</v>
      </c>
      <c r="E79">
        <f t="shared" si="7"/>
        <v>0</v>
      </c>
      <c r="F79">
        <f t="shared" si="7"/>
        <v>0</v>
      </c>
      <c r="G79">
        <f t="shared" si="7"/>
        <v>0</v>
      </c>
      <c r="H79">
        <f t="shared" si="7"/>
        <v>1</v>
      </c>
      <c r="I79">
        <f t="shared" si="7"/>
        <v>0</v>
      </c>
      <c r="J79">
        <f t="shared" si="7"/>
        <v>0</v>
      </c>
      <c r="K79">
        <f t="shared" si="7"/>
        <v>0</v>
      </c>
      <c r="L79">
        <f t="shared" si="7"/>
        <v>0</v>
      </c>
      <c r="M79">
        <f t="shared" si="7"/>
        <v>0</v>
      </c>
      <c r="N79">
        <v>315</v>
      </c>
    </row>
    <row r="80" spans="1:14" x14ac:dyDescent="0.25">
      <c r="A80" s="18">
        <v>1955</v>
      </c>
      <c r="B80" s="18" t="s">
        <v>5</v>
      </c>
      <c r="C80">
        <f t="shared" si="7"/>
        <v>0</v>
      </c>
      <c r="D80">
        <f t="shared" si="7"/>
        <v>0</v>
      </c>
      <c r="E80">
        <f t="shared" si="7"/>
        <v>0</v>
      </c>
      <c r="F80">
        <f t="shared" si="7"/>
        <v>0</v>
      </c>
      <c r="G80">
        <f t="shared" si="7"/>
        <v>0</v>
      </c>
      <c r="H80">
        <f t="shared" si="7"/>
        <v>0</v>
      </c>
      <c r="I80">
        <f t="shared" si="7"/>
        <v>1</v>
      </c>
      <c r="J80">
        <f t="shared" si="7"/>
        <v>0</v>
      </c>
      <c r="K80">
        <f t="shared" si="7"/>
        <v>0</v>
      </c>
      <c r="L80">
        <f t="shared" si="7"/>
        <v>0</v>
      </c>
      <c r="M80">
        <f t="shared" si="7"/>
        <v>0</v>
      </c>
      <c r="N80">
        <v>364</v>
      </c>
    </row>
    <row r="81" spans="1:14" x14ac:dyDescent="0.25">
      <c r="A81" s="18">
        <v>1955</v>
      </c>
      <c r="B81" s="18" t="s">
        <v>6</v>
      </c>
      <c r="C81">
        <f t="shared" si="7"/>
        <v>0</v>
      </c>
      <c r="D81">
        <f t="shared" si="7"/>
        <v>0</v>
      </c>
      <c r="E81">
        <f t="shared" si="7"/>
        <v>0</v>
      </c>
      <c r="F81">
        <f t="shared" si="7"/>
        <v>0</v>
      </c>
      <c r="G81">
        <f t="shared" si="7"/>
        <v>0</v>
      </c>
      <c r="H81">
        <f t="shared" si="7"/>
        <v>0</v>
      </c>
      <c r="I81">
        <f t="shared" si="7"/>
        <v>0</v>
      </c>
      <c r="J81">
        <f t="shared" si="7"/>
        <v>1</v>
      </c>
      <c r="K81">
        <f t="shared" si="7"/>
        <v>0</v>
      </c>
      <c r="L81">
        <f t="shared" si="7"/>
        <v>0</v>
      </c>
      <c r="M81">
        <f t="shared" si="7"/>
        <v>0</v>
      </c>
      <c r="N81">
        <v>347</v>
      </c>
    </row>
    <row r="82" spans="1:14" x14ac:dyDescent="0.25">
      <c r="A82" s="18">
        <v>1955</v>
      </c>
      <c r="B82" s="18" t="s">
        <v>7</v>
      </c>
      <c r="C82">
        <f t="shared" ref="C82:M91" si="8">IF($B82=C$1,1,0)</f>
        <v>0</v>
      </c>
      <c r="D82">
        <f t="shared" si="8"/>
        <v>0</v>
      </c>
      <c r="E82">
        <f t="shared" si="8"/>
        <v>0</v>
      </c>
      <c r="F82">
        <f t="shared" si="8"/>
        <v>0</v>
      </c>
      <c r="G82">
        <f t="shared" si="8"/>
        <v>0</v>
      </c>
      <c r="H82">
        <f t="shared" si="8"/>
        <v>0</v>
      </c>
      <c r="I82">
        <f t="shared" si="8"/>
        <v>0</v>
      </c>
      <c r="J82">
        <f t="shared" si="8"/>
        <v>0</v>
      </c>
      <c r="K82">
        <f t="shared" si="8"/>
        <v>1</v>
      </c>
      <c r="L82">
        <f t="shared" si="8"/>
        <v>0</v>
      </c>
      <c r="M82">
        <f t="shared" si="8"/>
        <v>0</v>
      </c>
      <c r="N82">
        <v>312</v>
      </c>
    </row>
    <row r="83" spans="1:14" x14ac:dyDescent="0.25">
      <c r="A83" s="18">
        <v>1955</v>
      </c>
      <c r="B83" s="18" t="s">
        <v>8</v>
      </c>
      <c r="C83">
        <f t="shared" si="8"/>
        <v>0</v>
      </c>
      <c r="D83">
        <f t="shared" si="8"/>
        <v>0</v>
      </c>
      <c r="E83">
        <f t="shared" si="8"/>
        <v>0</v>
      </c>
      <c r="F83">
        <f t="shared" si="8"/>
        <v>0</v>
      </c>
      <c r="G83">
        <f t="shared" si="8"/>
        <v>0</v>
      </c>
      <c r="H83">
        <f t="shared" si="8"/>
        <v>0</v>
      </c>
      <c r="I83">
        <f t="shared" si="8"/>
        <v>0</v>
      </c>
      <c r="J83">
        <f t="shared" si="8"/>
        <v>0</v>
      </c>
      <c r="K83">
        <f t="shared" si="8"/>
        <v>0</v>
      </c>
      <c r="L83">
        <f t="shared" si="8"/>
        <v>1</v>
      </c>
      <c r="M83">
        <f t="shared" si="8"/>
        <v>0</v>
      </c>
      <c r="N83">
        <v>274</v>
      </c>
    </row>
    <row r="84" spans="1:14" x14ac:dyDescent="0.25">
      <c r="A84" s="18">
        <v>1955</v>
      </c>
      <c r="B84" s="18" t="s">
        <v>9</v>
      </c>
      <c r="C84">
        <f t="shared" si="8"/>
        <v>0</v>
      </c>
      <c r="D84">
        <f t="shared" si="8"/>
        <v>0</v>
      </c>
      <c r="E84">
        <f t="shared" si="8"/>
        <v>0</v>
      </c>
      <c r="F84">
        <f t="shared" si="8"/>
        <v>0</v>
      </c>
      <c r="G84">
        <f t="shared" si="8"/>
        <v>0</v>
      </c>
      <c r="H84">
        <f t="shared" si="8"/>
        <v>0</v>
      </c>
      <c r="I84">
        <f t="shared" si="8"/>
        <v>0</v>
      </c>
      <c r="J84">
        <f t="shared" si="8"/>
        <v>0</v>
      </c>
      <c r="K84">
        <f t="shared" si="8"/>
        <v>0</v>
      </c>
      <c r="L84">
        <f t="shared" si="8"/>
        <v>0</v>
      </c>
      <c r="M84">
        <f t="shared" si="8"/>
        <v>1</v>
      </c>
      <c r="N84">
        <v>237</v>
      </c>
    </row>
    <row r="85" spans="1:14" x14ac:dyDescent="0.25">
      <c r="A85" s="18">
        <v>1955</v>
      </c>
      <c r="B85" s="18" t="s">
        <v>11</v>
      </c>
      <c r="C85">
        <f t="shared" si="8"/>
        <v>0</v>
      </c>
      <c r="D85">
        <f t="shared" si="8"/>
        <v>0</v>
      </c>
      <c r="E85">
        <f t="shared" si="8"/>
        <v>0</v>
      </c>
      <c r="F85">
        <f t="shared" si="8"/>
        <v>0</v>
      </c>
      <c r="G85">
        <f t="shared" si="8"/>
        <v>0</v>
      </c>
      <c r="H85">
        <f t="shared" si="8"/>
        <v>0</v>
      </c>
      <c r="I85">
        <f t="shared" si="8"/>
        <v>0</v>
      </c>
      <c r="J85">
        <f t="shared" si="8"/>
        <v>0</v>
      </c>
      <c r="K85">
        <f t="shared" si="8"/>
        <v>0</v>
      </c>
      <c r="L85">
        <f t="shared" si="8"/>
        <v>0</v>
      </c>
      <c r="M85">
        <f t="shared" si="8"/>
        <v>0</v>
      </c>
      <c r="N85">
        <v>278</v>
      </c>
    </row>
    <row r="86" spans="1:14" x14ac:dyDescent="0.25">
      <c r="A86" s="18">
        <v>1956</v>
      </c>
      <c r="B86" s="18" t="s">
        <v>0</v>
      </c>
      <c r="C86">
        <f t="shared" si="8"/>
        <v>1</v>
      </c>
      <c r="D86">
        <f t="shared" si="8"/>
        <v>0</v>
      </c>
      <c r="E86">
        <f t="shared" si="8"/>
        <v>0</v>
      </c>
      <c r="F86">
        <f t="shared" si="8"/>
        <v>0</v>
      </c>
      <c r="G86">
        <f t="shared" si="8"/>
        <v>0</v>
      </c>
      <c r="H86">
        <f t="shared" si="8"/>
        <v>0</v>
      </c>
      <c r="I86">
        <f t="shared" si="8"/>
        <v>0</v>
      </c>
      <c r="J86">
        <f t="shared" si="8"/>
        <v>0</v>
      </c>
      <c r="K86">
        <f t="shared" si="8"/>
        <v>0</v>
      </c>
      <c r="L86">
        <f t="shared" si="8"/>
        <v>0</v>
      </c>
      <c r="M86">
        <f t="shared" si="8"/>
        <v>0</v>
      </c>
      <c r="N86">
        <v>284</v>
      </c>
    </row>
    <row r="87" spans="1:14" x14ac:dyDescent="0.25">
      <c r="A87" s="18">
        <v>1956</v>
      </c>
      <c r="B87" s="18" t="s">
        <v>15</v>
      </c>
      <c r="C87">
        <f t="shared" si="8"/>
        <v>0</v>
      </c>
      <c r="D87">
        <f t="shared" si="8"/>
        <v>1</v>
      </c>
      <c r="E87">
        <f t="shared" si="8"/>
        <v>0</v>
      </c>
      <c r="F87">
        <f t="shared" si="8"/>
        <v>0</v>
      </c>
      <c r="G87">
        <f t="shared" si="8"/>
        <v>0</v>
      </c>
      <c r="H87">
        <f t="shared" si="8"/>
        <v>0</v>
      </c>
      <c r="I87">
        <f t="shared" si="8"/>
        <v>0</v>
      </c>
      <c r="J87">
        <f t="shared" si="8"/>
        <v>0</v>
      </c>
      <c r="K87">
        <f t="shared" si="8"/>
        <v>0</v>
      </c>
      <c r="L87">
        <f t="shared" si="8"/>
        <v>0</v>
      </c>
      <c r="M87">
        <f t="shared" si="8"/>
        <v>0</v>
      </c>
      <c r="N87">
        <v>277</v>
      </c>
    </row>
    <row r="88" spans="1:14" x14ac:dyDescent="0.25">
      <c r="A88" s="18">
        <v>1956</v>
      </c>
      <c r="B88" s="18" t="s">
        <v>16</v>
      </c>
      <c r="C88">
        <f t="shared" si="8"/>
        <v>0</v>
      </c>
      <c r="D88">
        <f t="shared" si="8"/>
        <v>0</v>
      </c>
      <c r="E88">
        <f t="shared" si="8"/>
        <v>1</v>
      </c>
      <c r="F88">
        <f t="shared" si="8"/>
        <v>0</v>
      </c>
      <c r="G88">
        <f t="shared" si="8"/>
        <v>0</v>
      </c>
      <c r="H88">
        <f t="shared" si="8"/>
        <v>0</v>
      </c>
      <c r="I88">
        <f t="shared" si="8"/>
        <v>0</v>
      </c>
      <c r="J88">
        <f t="shared" si="8"/>
        <v>0</v>
      </c>
      <c r="K88">
        <f t="shared" si="8"/>
        <v>0</v>
      </c>
      <c r="L88">
        <f t="shared" si="8"/>
        <v>0</v>
      </c>
      <c r="M88">
        <f t="shared" si="8"/>
        <v>0</v>
      </c>
      <c r="N88">
        <v>317</v>
      </c>
    </row>
    <row r="89" spans="1:14" x14ac:dyDescent="0.25">
      <c r="A89" s="18">
        <v>1956</v>
      </c>
      <c r="B89" s="18" t="s">
        <v>10</v>
      </c>
      <c r="C89">
        <f t="shared" si="8"/>
        <v>0</v>
      </c>
      <c r="D89">
        <f t="shared" si="8"/>
        <v>0</v>
      </c>
      <c r="E89">
        <f t="shared" si="8"/>
        <v>0</v>
      </c>
      <c r="F89">
        <f t="shared" si="8"/>
        <v>1</v>
      </c>
      <c r="G89">
        <f t="shared" si="8"/>
        <v>0</v>
      </c>
      <c r="H89">
        <f t="shared" si="8"/>
        <v>0</v>
      </c>
      <c r="I89">
        <f t="shared" si="8"/>
        <v>0</v>
      </c>
      <c r="J89">
        <f t="shared" si="8"/>
        <v>0</v>
      </c>
      <c r="K89">
        <f t="shared" si="8"/>
        <v>0</v>
      </c>
      <c r="L89">
        <f t="shared" si="8"/>
        <v>0</v>
      </c>
      <c r="M89">
        <f t="shared" si="8"/>
        <v>0</v>
      </c>
      <c r="N89">
        <v>313</v>
      </c>
    </row>
    <row r="90" spans="1:14" x14ac:dyDescent="0.25">
      <c r="A90" s="18">
        <v>1956</v>
      </c>
      <c r="B90" s="18" t="s">
        <v>3</v>
      </c>
      <c r="C90">
        <f t="shared" si="8"/>
        <v>0</v>
      </c>
      <c r="D90">
        <f t="shared" si="8"/>
        <v>0</v>
      </c>
      <c r="E90">
        <f t="shared" si="8"/>
        <v>0</v>
      </c>
      <c r="F90">
        <f t="shared" si="8"/>
        <v>0</v>
      </c>
      <c r="G90">
        <f t="shared" si="8"/>
        <v>1</v>
      </c>
      <c r="H90">
        <f t="shared" si="8"/>
        <v>0</v>
      </c>
      <c r="I90">
        <f t="shared" si="8"/>
        <v>0</v>
      </c>
      <c r="J90">
        <f t="shared" si="8"/>
        <v>0</v>
      </c>
      <c r="K90">
        <f t="shared" si="8"/>
        <v>0</v>
      </c>
      <c r="L90">
        <f t="shared" si="8"/>
        <v>0</v>
      </c>
      <c r="M90">
        <f t="shared" si="8"/>
        <v>0</v>
      </c>
      <c r="N90">
        <v>318</v>
      </c>
    </row>
    <row r="91" spans="1:14" x14ac:dyDescent="0.25">
      <c r="A91" s="18">
        <v>1956</v>
      </c>
      <c r="B91" s="18" t="s">
        <v>4</v>
      </c>
      <c r="C91">
        <f t="shared" si="8"/>
        <v>0</v>
      </c>
      <c r="D91">
        <f t="shared" si="8"/>
        <v>0</v>
      </c>
      <c r="E91">
        <f t="shared" si="8"/>
        <v>0</v>
      </c>
      <c r="F91">
        <f t="shared" si="8"/>
        <v>0</v>
      </c>
      <c r="G91">
        <f t="shared" si="8"/>
        <v>0</v>
      </c>
      <c r="H91">
        <f t="shared" si="8"/>
        <v>1</v>
      </c>
      <c r="I91">
        <f t="shared" si="8"/>
        <v>0</v>
      </c>
      <c r="J91">
        <f t="shared" si="8"/>
        <v>0</v>
      </c>
      <c r="K91">
        <f t="shared" si="8"/>
        <v>0</v>
      </c>
      <c r="L91">
        <f t="shared" si="8"/>
        <v>0</v>
      </c>
      <c r="M91">
        <f t="shared" si="8"/>
        <v>0</v>
      </c>
      <c r="N91">
        <v>374</v>
      </c>
    </row>
    <row r="92" spans="1:14" x14ac:dyDescent="0.25">
      <c r="A92" s="18">
        <v>1956</v>
      </c>
      <c r="B92" s="18" t="s">
        <v>5</v>
      </c>
      <c r="C92">
        <f t="shared" ref="C92:M101" si="9">IF($B92=C$1,1,0)</f>
        <v>0</v>
      </c>
      <c r="D92">
        <f t="shared" si="9"/>
        <v>0</v>
      </c>
      <c r="E92">
        <f t="shared" si="9"/>
        <v>0</v>
      </c>
      <c r="F92">
        <f t="shared" si="9"/>
        <v>0</v>
      </c>
      <c r="G92">
        <f t="shared" si="9"/>
        <v>0</v>
      </c>
      <c r="H92">
        <f t="shared" si="9"/>
        <v>0</v>
      </c>
      <c r="I92">
        <f t="shared" si="9"/>
        <v>1</v>
      </c>
      <c r="J92">
        <f t="shared" si="9"/>
        <v>0</v>
      </c>
      <c r="K92">
        <f t="shared" si="9"/>
        <v>0</v>
      </c>
      <c r="L92">
        <f t="shared" si="9"/>
        <v>0</v>
      </c>
      <c r="M92">
        <f t="shared" si="9"/>
        <v>0</v>
      </c>
      <c r="N92">
        <v>413</v>
      </c>
    </row>
    <row r="93" spans="1:14" x14ac:dyDescent="0.25">
      <c r="A93" s="18">
        <v>1956</v>
      </c>
      <c r="B93" s="18" t="s">
        <v>6</v>
      </c>
      <c r="C93">
        <f t="shared" si="9"/>
        <v>0</v>
      </c>
      <c r="D93">
        <f t="shared" si="9"/>
        <v>0</v>
      </c>
      <c r="E93">
        <f t="shared" si="9"/>
        <v>0</v>
      </c>
      <c r="F93">
        <f t="shared" si="9"/>
        <v>0</v>
      </c>
      <c r="G93">
        <f t="shared" si="9"/>
        <v>0</v>
      </c>
      <c r="H93">
        <f t="shared" si="9"/>
        <v>0</v>
      </c>
      <c r="I93">
        <f t="shared" si="9"/>
        <v>0</v>
      </c>
      <c r="J93">
        <f t="shared" si="9"/>
        <v>1</v>
      </c>
      <c r="K93">
        <f t="shared" si="9"/>
        <v>0</v>
      </c>
      <c r="L93">
        <f t="shared" si="9"/>
        <v>0</v>
      </c>
      <c r="M93">
        <f t="shared" si="9"/>
        <v>0</v>
      </c>
      <c r="N93">
        <v>405</v>
      </c>
    </row>
    <row r="94" spans="1:14" x14ac:dyDescent="0.25">
      <c r="A94" s="18">
        <v>1956</v>
      </c>
      <c r="B94" s="18" t="s">
        <v>7</v>
      </c>
      <c r="C94">
        <f t="shared" si="9"/>
        <v>0</v>
      </c>
      <c r="D94">
        <f t="shared" si="9"/>
        <v>0</v>
      </c>
      <c r="E94">
        <f t="shared" si="9"/>
        <v>0</v>
      </c>
      <c r="F94">
        <f t="shared" si="9"/>
        <v>0</v>
      </c>
      <c r="G94">
        <f t="shared" si="9"/>
        <v>0</v>
      </c>
      <c r="H94">
        <f t="shared" si="9"/>
        <v>0</v>
      </c>
      <c r="I94">
        <f t="shared" si="9"/>
        <v>0</v>
      </c>
      <c r="J94">
        <f t="shared" si="9"/>
        <v>0</v>
      </c>
      <c r="K94">
        <f t="shared" si="9"/>
        <v>1</v>
      </c>
      <c r="L94">
        <f t="shared" si="9"/>
        <v>0</v>
      </c>
      <c r="M94">
        <f t="shared" si="9"/>
        <v>0</v>
      </c>
      <c r="N94">
        <v>355</v>
      </c>
    </row>
    <row r="95" spans="1:14" x14ac:dyDescent="0.25">
      <c r="A95" s="18">
        <v>1956</v>
      </c>
      <c r="B95" s="18" t="s">
        <v>8</v>
      </c>
      <c r="C95">
        <f t="shared" si="9"/>
        <v>0</v>
      </c>
      <c r="D95">
        <f t="shared" si="9"/>
        <v>0</v>
      </c>
      <c r="E95">
        <f t="shared" si="9"/>
        <v>0</v>
      </c>
      <c r="F95">
        <f t="shared" si="9"/>
        <v>0</v>
      </c>
      <c r="G95">
        <f t="shared" si="9"/>
        <v>0</v>
      </c>
      <c r="H95">
        <f t="shared" si="9"/>
        <v>0</v>
      </c>
      <c r="I95">
        <f t="shared" si="9"/>
        <v>0</v>
      </c>
      <c r="J95">
        <f t="shared" si="9"/>
        <v>0</v>
      </c>
      <c r="K95">
        <f t="shared" si="9"/>
        <v>0</v>
      </c>
      <c r="L95">
        <f t="shared" si="9"/>
        <v>1</v>
      </c>
      <c r="M95">
        <f t="shared" si="9"/>
        <v>0</v>
      </c>
      <c r="N95">
        <v>306</v>
      </c>
    </row>
    <row r="96" spans="1:14" x14ac:dyDescent="0.25">
      <c r="A96" s="18">
        <v>1956</v>
      </c>
      <c r="B96" s="18" t="s">
        <v>9</v>
      </c>
      <c r="C96">
        <f t="shared" si="9"/>
        <v>0</v>
      </c>
      <c r="D96">
        <f t="shared" si="9"/>
        <v>0</v>
      </c>
      <c r="E96">
        <f t="shared" si="9"/>
        <v>0</v>
      </c>
      <c r="F96">
        <f t="shared" si="9"/>
        <v>0</v>
      </c>
      <c r="G96">
        <f t="shared" si="9"/>
        <v>0</v>
      </c>
      <c r="H96">
        <f t="shared" si="9"/>
        <v>0</v>
      </c>
      <c r="I96">
        <f t="shared" si="9"/>
        <v>0</v>
      </c>
      <c r="J96">
        <f t="shared" si="9"/>
        <v>0</v>
      </c>
      <c r="K96">
        <f t="shared" si="9"/>
        <v>0</v>
      </c>
      <c r="L96">
        <f t="shared" si="9"/>
        <v>0</v>
      </c>
      <c r="M96">
        <f t="shared" si="9"/>
        <v>1</v>
      </c>
      <c r="N96">
        <v>271</v>
      </c>
    </row>
    <row r="97" spans="1:14" x14ac:dyDescent="0.25">
      <c r="A97" s="18">
        <v>1956</v>
      </c>
      <c r="B97" s="18" t="s">
        <v>11</v>
      </c>
      <c r="C97">
        <f t="shared" si="9"/>
        <v>0</v>
      </c>
      <c r="D97">
        <f t="shared" si="9"/>
        <v>0</v>
      </c>
      <c r="E97">
        <f t="shared" si="9"/>
        <v>0</v>
      </c>
      <c r="F97">
        <f t="shared" si="9"/>
        <v>0</v>
      </c>
      <c r="G97">
        <f t="shared" si="9"/>
        <v>0</v>
      </c>
      <c r="H97">
        <f t="shared" si="9"/>
        <v>0</v>
      </c>
      <c r="I97">
        <f t="shared" si="9"/>
        <v>0</v>
      </c>
      <c r="J97">
        <f t="shared" si="9"/>
        <v>0</v>
      </c>
      <c r="K97">
        <f t="shared" si="9"/>
        <v>0</v>
      </c>
      <c r="L97">
        <f t="shared" si="9"/>
        <v>0</v>
      </c>
      <c r="M97">
        <f t="shared" si="9"/>
        <v>0</v>
      </c>
      <c r="N97">
        <v>306</v>
      </c>
    </row>
    <row r="98" spans="1:14" x14ac:dyDescent="0.25">
      <c r="A98" s="18">
        <v>1957</v>
      </c>
      <c r="B98" s="18" t="s">
        <v>0</v>
      </c>
      <c r="C98">
        <f t="shared" si="9"/>
        <v>1</v>
      </c>
      <c r="D98">
        <f t="shared" si="9"/>
        <v>0</v>
      </c>
      <c r="E98">
        <f t="shared" si="9"/>
        <v>0</v>
      </c>
      <c r="F98">
        <f t="shared" si="9"/>
        <v>0</v>
      </c>
      <c r="G98">
        <f t="shared" si="9"/>
        <v>0</v>
      </c>
      <c r="H98">
        <f t="shared" si="9"/>
        <v>0</v>
      </c>
      <c r="I98">
        <f t="shared" si="9"/>
        <v>0</v>
      </c>
      <c r="J98">
        <f t="shared" si="9"/>
        <v>0</v>
      </c>
      <c r="K98">
        <f t="shared" si="9"/>
        <v>0</v>
      </c>
      <c r="L98">
        <f t="shared" si="9"/>
        <v>0</v>
      </c>
      <c r="M98">
        <f t="shared" si="9"/>
        <v>0</v>
      </c>
      <c r="N98">
        <v>315</v>
      </c>
    </row>
    <row r="99" spans="1:14" x14ac:dyDescent="0.25">
      <c r="A99" s="18">
        <v>1957</v>
      </c>
      <c r="B99" s="18" t="s">
        <v>15</v>
      </c>
      <c r="C99">
        <f t="shared" si="9"/>
        <v>0</v>
      </c>
      <c r="D99">
        <f t="shared" si="9"/>
        <v>1</v>
      </c>
      <c r="E99">
        <f t="shared" si="9"/>
        <v>0</v>
      </c>
      <c r="F99">
        <f t="shared" si="9"/>
        <v>0</v>
      </c>
      <c r="G99">
        <f t="shared" si="9"/>
        <v>0</v>
      </c>
      <c r="H99">
        <f t="shared" si="9"/>
        <v>0</v>
      </c>
      <c r="I99">
        <f t="shared" si="9"/>
        <v>0</v>
      </c>
      <c r="J99">
        <f t="shared" si="9"/>
        <v>0</v>
      </c>
      <c r="K99">
        <f t="shared" si="9"/>
        <v>0</v>
      </c>
      <c r="L99">
        <f t="shared" si="9"/>
        <v>0</v>
      </c>
      <c r="M99">
        <f t="shared" si="9"/>
        <v>0</v>
      </c>
      <c r="N99">
        <v>301</v>
      </c>
    </row>
    <row r="100" spans="1:14" x14ac:dyDescent="0.25">
      <c r="A100" s="18">
        <v>1957</v>
      </c>
      <c r="B100" s="18" t="s">
        <v>16</v>
      </c>
      <c r="C100">
        <f t="shared" si="9"/>
        <v>0</v>
      </c>
      <c r="D100">
        <f t="shared" si="9"/>
        <v>0</v>
      </c>
      <c r="E100">
        <f t="shared" si="9"/>
        <v>1</v>
      </c>
      <c r="F100">
        <f t="shared" si="9"/>
        <v>0</v>
      </c>
      <c r="G100">
        <f t="shared" si="9"/>
        <v>0</v>
      </c>
      <c r="H100">
        <f t="shared" si="9"/>
        <v>0</v>
      </c>
      <c r="I100">
        <f t="shared" si="9"/>
        <v>0</v>
      </c>
      <c r="J100">
        <f t="shared" si="9"/>
        <v>0</v>
      </c>
      <c r="K100">
        <f t="shared" si="9"/>
        <v>0</v>
      </c>
      <c r="L100">
        <f t="shared" si="9"/>
        <v>0</v>
      </c>
      <c r="M100">
        <f t="shared" si="9"/>
        <v>0</v>
      </c>
      <c r="N100">
        <v>356</v>
      </c>
    </row>
    <row r="101" spans="1:14" x14ac:dyDescent="0.25">
      <c r="A101" s="18">
        <v>1957</v>
      </c>
      <c r="B101" s="18" t="s">
        <v>10</v>
      </c>
      <c r="C101">
        <f t="shared" si="9"/>
        <v>0</v>
      </c>
      <c r="D101">
        <f t="shared" si="9"/>
        <v>0</v>
      </c>
      <c r="E101">
        <f t="shared" si="9"/>
        <v>0</v>
      </c>
      <c r="F101">
        <f t="shared" si="9"/>
        <v>1</v>
      </c>
      <c r="G101">
        <f t="shared" si="9"/>
        <v>0</v>
      </c>
      <c r="H101">
        <f t="shared" si="9"/>
        <v>0</v>
      </c>
      <c r="I101">
        <f t="shared" si="9"/>
        <v>0</v>
      </c>
      <c r="J101">
        <f t="shared" si="9"/>
        <v>0</v>
      </c>
      <c r="K101">
        <f t="shared" si="9"/>
        <v>0</v>
      </c>
      <c r="L101">
        <f t="shared" si="9"/>
        <v>0</v>
      </c>
      <c r="M101">
        <f t="shared" si="9"/>
        <v>0</v>
      </c>
      <c r="N101">
        <v>348</v>
      </c>
    </row>
    <row r="102" spans="1:14" x14ac:dyDescent="0.25">
      <c r="A102" s="18">
        <v>1957</v>
      </c>
      <c r="B102" s="18" t="s">
        <v>3</v>
      </c>
      <c r="C102">
        <f t="shared" ref="C102:M111" si="10">IF($B102=C$1,1,0)</f>
        <v>0</v>
      </c>
      <c r="D102">
        <f t="shared" si="10"/>
        <v>0</v>
      </c>
      <c r="E102">
        <f t="shared" si="10"/>
        <v>0</v>
      </c>
      <c r="F102">
        <f t="shared" si="10"/>
        <v>0</v>
      </c>
      <c r="G102">
        <f t="shared" si="10"/>
        <v>1</v>
      </c>
      <c r="H102">
        <f t="shared" si="10"/>
        <v>0</v>
      </c>
      <c r="I102">
        <f t="shared" si="10"/>
        <v>0</v>
      </c>
      <c r="J102">
        <f t="shared" si="10"/>
        <v>0</v>
      </c>
      <c r="K102">
        <f t="shared" si="10"/>
        <v>0</v>
      </c>
      <c r="L102">
        <f t="shared" si="10"/>
        <v>0</v>
      </c>
      <c r="M102">
        <f t="shared" si="10"/>
        <v>0</v>
      </c>
      <c r="N102">
        <v>355</v>
      </c>
    </row>
    <row r="103" spans="1:14" x14ac:dyDescent="0.25">
      <c r="A103" s="18">
        <v>1957</v>
      </c>
      <c r="B103" s="18" t="s">
        <v>4</v>
      </c>
      <c r="C103">
        <f t="shared" si="10"/>
        <v>0</v>
      </c>
      <c r="D103">
        <f t="shared" si="10"/>
        <v>0</v>
      </c>
      <c r="E103">
        <f t="shared" si="10"/>
        <v>0</v>
      </c>
      <c r="F103">
        <f t="shared" si="10"/>
        <v>0</v>
      </c>
      <c r="G103">
        <f t="shared" si="10"/>
        <v>0</v>
      </c>
      <c r="H103">
        <f t="shared" si="10"/>
        <v>1</v>
      </c>
      <c r="I103">
        <f t="shared" si="10"/>
        <v>0</v>
      </c>
      <c r="J103">
        <f t="shared" si="10"/>
        <v>0</v>
      </c>
      <c r="K103">
        <f t="shared" si="10"/>
        <v>0</v>
      </c>
      <c r="L103">
        <f t="shared" si="10"/>
        <v>0</v>
      </c>
      <c r="M103">
        <f t="shared" si="10"/>
        <v>0</v>
      </c>
      <c r="N103">
        <v>422</v>
      </c>
    </row>
    <row r="104" spans="1:14" x14ac:dyDescent="0.25">
      <c r="A104" s="18">
        <v>1957</v>
      </c>
      <c r="B104" s="18" t="s">
        <v>5</v>
      </c>
      <c r="C104">
        <f t="shared" si="10"/>
        <v>0</v>
      </c>
      <c r="D104">
        <f t="shared" si="10"/>
        <v>0</v>
      </c>
      <c r="E104">
        <f t="shared" si="10"/>
        <v>0</v>
      </c>
      <c r="F104">
        <f t="shared" si="10"/>
        <v>0</v>
      </c>
      <c r="G104">
        <f t="shared" si="10"/>
        <v>0</v>
      </c>
      <c r="H104">
        <f t="shared" si="10"/>
        <v>0</v>
      </c>
      <c r="I104">
        <f t="shared" si="10"/>
        <v>1</v>
      </c>
      <c r="J104">
        <f t="shared" si="10"/>
        <v>0</v>
      </c>
      <c r="K104">
        <f t="shared" si="10"/>
        <v>0</v>
      </c>
      <c r="L104">
        <f t="shared" si="10"/>
        <v>0</v>
      </c>
      <c r="M104">
        <f t="shared" si="10"/>
        <v>0</v>
      </c>
      <c r="N104">
        <v>465</v>
      </c>
    </row>
    <row r="105" spans="1:14" x14ac:dyDescent="0.25">
      <c r="A105" s="18">
        <v>1957</v>
      </c>
      <c r="B105" s="18" t="s">
        <v>6</v>
      </c>
      <c r="C105">
        <f t="shared" si="10"/>
        <v>0</v>
      </c>
      <c r="D105">
        <f t="shared" si="10"/>
        <v>0</v>
      </c>
      <c r="E105">
        <f t="shared" si="10"/>
        <v>0</v>
      </c>
      <c r="F105">
        <f t="shared" si="10"/>
        <v>0</v>
      </c>
      <c r="G105">
        <f t="shared" si="10"/>
        <v>0</v>
      </c>
      <c r="H105">
        <f t="shared" si="10"/>
        <v>0</v>
      </c>
      <c r="I105">
        <f t="shared" si="10"/>
        <v>0</v>
      </c>
      <c r="J105">
        <f t="shared" si="10"/>
        <v>1</v>
      </c>
      <c r="K105">
        <f t="shared" si="10"/>
        <v>0</v>
      </c>
      <c r="L105">
        <f t="shared" si="10"/>
        <v>0</v>
      </c>
      <c r="M105">
        <f t="shared" si="10"/>
        <v>0</v>
      </c>
      <c r="N105">
        <v>467</v>
      </c>
    </row>
    <row r="106" spans="1:14" x14ac:dyDescent="0.25">
      <c r="A106" s="18">
        <v>1957</v>
      </c>
      <c r="B106" s="18" t="s">
        <v>7</v>
      </c>
      <c r="C106">
        <f t="shared" si="10"/>
        <v>0</v>
      </c>
      <c r="D106">
        <f t="shared" si="10"/>
        <v>0</v>
      </c>
      <c r="E106">
        <f t="shared" si="10"/>
        <v>0</v>
      </c>
      <c r="F106">
        <f t="shared" si="10"/>
        <v>0</v>
      </c>
      <c r="G106">
        <f t="shared" si="10"/>
        <v>0</v>
      </c>
      <c r="H106">
        <f t="shared" si="10"/>
        <v>0</v>
      </c>
      <c r="I106">
        <f t="shared" si="10"/>
        <v>0</v>
      </c>
      <c r="J106">
        <f t="shared" si="10"/>
        <v>0</v>
      </c>
      <c r="K106">
        <f t="shared" si="10"/>
        <v>1</v>
      </c>
      <c r="L106">
        <f t="shared" si="10"/>
        <v>0</v>
      </c>
      <c r="M106">
        <f t="shared" si="10"/>
        <v>0</v>
      </c>
      <c r="N106">
        <v>404</v>
      </c>
    </row>
    <row r="107" spans="1:14" x14ac:dyDescent="0.25">
      <c r="A107" s="18">
        <v>1957</v>
      </c>
      <c r="B107" s="18" t="s">
        <v>8</v>
      </c>
      <c r="C107">
        <f t="shared" si="10"/>
        <v>0</v>
      </c>
      <c r="D107">
        <f t="shared" si="10"/>
        <v>0</v>
      </c>
      <c r="E107">
        <f t="shared" si="10"/>
        <v>0</v>
      </c>
      <c r="F107">
        <f t="shared" si="10"/>
        <v>0</v>
      </c>
      <c r="G107">
        <f t="shared" si="10"/>
        <v>0</v>
      </c>
      <c r="H107">
        <f t="shared" si="10"/>
        <v>0</v>
      </c>
      <c r="I107">
        <f t="shared" si="10"/>
        <v>0</v>
      </c>
      <c r="J107">
        <f t="shared" si="10"/>
        <v>0</v>
      </c>
      <c r="K107">
        <f t="shared" si="10"/>
        <v>0</v>
      </c>
      <c r="L107">
        <f t="shared" si="10"/>
        <v>1</v>
      </c>
      <c r="M107">
        <f t="shared" si="10"/>
        <v>0</v>
      </c>
      <c r="N107">
        <v>347</v>
      </c>
    </row>
    <row r="108" spans="1:14" x14ac:dyDescent="0.25">
      <c r="A108" s="18">
        <v>1957</v>
      </c>
      <c r="B108" s="18" t="s">
        <v>9</v>
      </c>
      <c r="C108">
        <f t="shared" si="10"/>
        <v>0</v>
      </c>
      <c r="D108">
        <f t="shared" si="10"/>
        <v>0</v>
      </c>
      <c r="E108">
        <f t="shared" si="10"/>
        <v>0</v>
      </c>
      <c r="F108">
        <f t="shared" si="10"/>
        <v>0</v>
      </c>
      <c r="G108">
        <f t="shared" si="10"/>
        <v>0</v>
      </c>
      <c r="H108">
        <f t="shared" si="10"/>
        <v>0</v>
      </c>
      <c r="I108">
        <f t="shared" si="10"/>
        <v>0</v>
      </c>
      <c r="J108">
        <f t="shared" si="10"/>
        <v>0</v>
      </c>
      <c r="K108">
        <f t="shared" si="10"/>
        <v>0</v>
      </c>
      <c r="L108">
        <f t="shared" si="10"/>
        <v>0</v>
      </c>
      <c r="M108">
        <f t="shared" si="10"/>
        <v>1</v>
      </c>
      <c r="N108">
        <v>305</v>
      </c>
    </row>
    <row r="109" spans="1:14" x14ac:dyDescent="0.25">
      <c r="A109" s="18">
        <v>1957</v>
      </c>
      <c r="B109" s="18" t="s">
        <v>11</v>
      </c>
      <c r="C109">
        <f t="shared" si="10"/>
        <v>0</v>
      </c>
      <c r="D109">
        <f t="shared" si="10"/>
        <v>0</v>
      </c>
      <c r="E109">
        <f t="shared" si="10"/>
        <v>0</v>
      </c>
      <c r="F109">
        <f t="shared" si="10"/>
        <v>0</v>
      </c>
      <c r="G109">
        <f t="shared" si="10"/>
        <v>0</v>
      </c>
      <c r="H109">
        <f t="shared" si="10"/>
        <v>0</v>
      </c>
      <c r="I109">
        <f t="shared" si="10"/>
        <v>0</v>
      </c>
      <c r="J109">
        <f t="shared" si="10"/>
        <v>0</v>
      </c>
      <c r="K109">
        <f t="shared" si="10"/>
        <v>0</v>
      </c>
      <c r="L109">
        <f t="shared" si="10"/>
        <v>0</v>
      </c>
      <c r="M109">
        <f t="shared" si="10"/>
        <v>0</v>
      </c>
      <c r="N109">
        <v>336</v>
      </c>
    </row>
    <row r="110" spans="1:14" x14ac:dyDescent="0.25">
      <c r="A110" s="18">
        <v>1958</v>
      </c>
      <c r="B110" s="18" t="s">
        <v>0</v>
      </c>
      <c r="C110">
        <f t="shared" si="10"/>
        <v>1</v>
      </c>
      <c r="D110">
        <f t="shared" si="10"/>
        <v>0</v>
      </c>
      <c r="E110">
        <f t="shared" si="10"/>
        <v>0</v>
      </c>
      <c r="F110">
        <f t="shared" si="10"/>
        <v>0</v>
      </c>
      <c r="G110">
        <f t="shared" si="10"/>
        <v>0</v>
      </c>
      <c r="H110">
        <f t="shared" si="10"/>
        <v>0</v>
      </c>
      <c r="I110">
        <f t="shared" si="10"/>
        <v>0</v>
      </c>
      <c r="J110">
        <f t="shared" si="10"/>
        <v>0</v>
      </c>
      <c r="K110">
        <f t="shared" si="10"/>
        <v>0</v>
      </c>
      <c r="L110">
        <f t="shared" si="10"/>
        <v>0</v>
      </c>
      <c r="M110">
        <f t="shared" si="10"/>
        <v>0</v>
      </c>
      <c r="N110">
        <v>340</v>
      </c>
    </row>
    <row r="111" spans="1:14" x14ac:dyDescent="0.25">
      <c r="A111" s="18">
        <v>1958</v>
      </c>
      <c r="B111" s="18" t="s">
        <v>15</v>
      </c>
      <c r="C111">
        <f t="shared" si="10"/>
        <v>0</v>
      </c>
      <c r="D111">
        <f t="shared" si="10"/>
        <v>1</v>
      </c>
      <c r="E111">
        <f t="shared" si="10"/>
        <v>0</v>
      </c>
      <c r="F111">
        <f t="shared" si="10"/>
        <v>0</v>
      </c>
      <c r="G111">
        <f t="shared" si="10"/>
        <v>0</v>
      </c>
      <c r="H111">
        <f t="shared" si="10"/>
        <v>0</v>
      </c>
      <c r="I111">
        <f t="shared" si="10"/>
        <v>0</v>
      </c>
      <c r="J111">
        <f t="shared" si="10"/>
        <v>0</v>
      </c>
      <c r="K111">
        <f t="shared" si="10"/>
        <v>0</v>
      </c>
      <c r="L111">
        <f t="shared" si="10"/>
        <v>0</v>
      </c>
      <c r="M111">
        <f t="shared" si="10"/>
        <v>0</v>
      </c>
      <c r="N111">
        <v>318</v>
      </c>
    </row>
    <row r="112" spans="1:14" x14ac:dyDescent="0.25">
      <c r="A112" s="18">
        <v>1958</v>
      </c>
      <c r="B112" s="18" t="s">
        <v>16</v>
      </c>
      <c r="C112">
        <f t="shared" ref="C112:M121" si="11">IF($B112=C$1,1,0)</f>
        <v>0</v>
      </c>
      <c r="D112">
        <f t="shared" si="11"/>
        <v>0</v>
      </c>
      <c r="E112">
        <f t="shared" si="11"/>
        <v>1</v>
      </c>
      <c r="F112">
        <f t="shared" si="11"/>
        <v>0</v>
      </c>
      <c r="G112">
        <f t="shared" si="11"/>
        <v>0</v>
      </c>
      <c r="H112">
        <f t="shared" si="11"/>
        <v>0</v>
      </c>
      <c r="I112">
        <f t="shared" si="11"/>
        <v>0</v>
      </c>
      <c r="J112">
        <f t="shared" si="11"/>
        <v>0</v>
      </c>
      <c r="K112">
        <f t="shared" si="11"/>
        <v>0</v>
      </c>
      <c r="L112">
        <f t="shared" si="11"/>
        <v>0</v>
      </c>
      <c r="M112">
        <f t="shared" si="11"/>
        <v>0</v>
      </c>
      <c r="N112">
        <v>362</v>
      </c>
    </row>
    <row r="113" spans="1:14" x14ac:dyDescent="0.25">
      <c r="A113" s="18">
        <v>1958</v>
      </c>
      <c r="B113" s="18" t="s">
        <v>10</v>
      </c>
      <c r="C113">
        <f t="shared" si="11"/>
        <v>0</v>
      </c>
      <c r="D113">
        <f t="shared" si="11"/>
        <v>0</v>
      </c>
      <c r="E113">
        <f t="shared" si="11"/>
        <v>0</v>
      </c>
      <c r="F113">
        <f t="shared" si="11"/>
        <v>1</v>
      </c>
      <c r="G113">
        <f t="shared" si="11"/>
        <v>0</v>
      </c>
      <c r="H113">
        <f t="shared" si="11"/>
        <v>0</v>
      </c>
      <c r="I113">
        <f t="shared" si="11"/>
        <v>0</v>
      </c>
      <c r="J113">
        <f t="shared" si="11"/>
        <v>0</v>
      </c>
      <c r="K113">
        <f t="shared" si="11"/>
        <v>0</v>
      </c>
      <c r="L113">
        <f t="shared" si="11"/>
        <v>0</v>
      </c>
      <c r="M113">
        <f t="shared" si="11"/>
        <v>0</v>
      </c>
      <c r="N113">
        <v>348</v>
      </c>
    </row>
    <row r="114" spans="1:14" x14ac:dyDescent="0.25">
      <c r="A114" s="18">
        <v>1958</v>
      </c>
      <c r="B114" s="18" t="s">
        <v>3</v>
      </c>
      <c r="C114">
        <f t="shared" si="11"/>
        <v>0</v>
      </c>
      <c r="D114">
        <f t="shared" si="11"/>
        <v>0</v>
      </c>
      <c r="E114">
        <f t="shared" si="11"/>
        <v>0</v>
      </c>
      <c r="F114">
        <f t="shared" si="11"/>
        <v>0</v>
      </c>
      <c r="G114">
        <f t="shared" si="11"/>
        <v>1</v>
      </c>
      <c r="H114">
        <f t="shared" si="11"/>
        <v>0</v>
      </c>
      <c r="I114">
        <f t="shared" si="11"/>
        <v>0</v>
      </c>
      <c r="J114">
        <f t="shared" si="11"/>
        <v>0</v>
      </c>
      <c r="K114">
        <f t="shared" si="11"/>
        <v>0</v>
      </c>
      <c r="L114">
        <f t="shared" si="11"/>
        <v>0</v>
      </c>
      <c r="M114">
        <f t="shared" si="11"/>
        <v>0</v>
      </c>
      <c r="N114">
        <v>363</v>
      </c>
    </row>
    <row r="115" spans="1:14" x14ac:dyDescent="0.25">
      <c r="A115" s="18">
        <v>1958</v>
      </c>
      <c r="B115" s="18" t="s">
        <v>4</v>
      </c>
      <c r="C115">
        <f t="shared" si="11"/>
        <v>0</v>
      </c>
      <c r="D115">
        <f t="shared" si="11"/>
        <v>0</v>
      </c>
      <c r="E115">
        <f t="shared" si="11"/>
        <v>0</v>
      </c>
      <c r="F115">
        <f t="shared" si="11"/>
        <v>0</v>
      </c>
      <c r="G115">
        <f t="shared" si="11"/>
        <v>0</v>
      </c>
      <c r="H115">
        <f t="shared" si="11"/>
        <v>1</v>
      </c>
      <c r="I115">
        <f t="shared" si="11"/>
        <v>0</v>
      </c>
      <c r="J115">
        <f t="shared" si="11"/>
        <v>0</v>
      </c>
      <c r="K115">
        <f t="shared" si="11"/>
        <v>0</v>
      </c>
      <c r="L115">
        <f t="shared" si="11"/>
        <v>0</v>
      </c>
      <c r="M115">
        <f t="shared" si="11"/>
        <v>0</v>
      </c>
      <c r="N115">
        <v>435</v>
      </c>
    </row>
    <row r="116" spans="1:14" x14ac:dyDescent="0.25">
      <c r="A116" s="18">
        <v>1958</v>
      </c>
      <c r="B116" s="18" t="s">
        <v>5</v>
      </c>
      <c r="C116">
        <f t="shared" si="11"/>
        <v>0</v>
      </c>
      <c r="D116">
        <f t="shared" si="11"/>
        <v>0</v>
      </c>
      <c r="E116">
        <f t="shared" si="11"/>
        <v>0</v>
      </c>
      <c r="F116">
        <f t="shared" si="11"/>
        <v>0</v>
      </c>
      <c r="G116">
        <f t="shared" si="11"/>
        <v>0</v>
      </c>
      <c r="H116">
        <f t="shared" si="11"/>
        <v>0</v>
      </c>
      <c r="I116">
        <f t="shared" si="11"/>
        <v>1</v>
      </c>
      <c r="J116">
        <f t="shared" si="11"/>
        <v>0</v>
      </c>
      <c r="K116">
        <f t="shared" si="11"/>
        <v>0</v>
      </c>
      <c r="L116">
        <f t="shared" si="11"/>
        <v>0</v>
      </c>
      <c r="M116">
        <f t="shared" si="11"/>
        <v>0</v>
      </c>
      <c r="N116">
        <v>491</v>
      </c>
    </row>
    <row r="117" spans="1:14" x14ac:dyDescent="0.25">
      <c r="A117" s="18">
        <v>1958</v>
      </c>
      <c r="B117" s="18" t="s">
        <v>6</v>
      </c>
      <c r="C117">
        <f t="shared" si="11"/>
        <v>0</v>
      </c>
      <c r="D117">
        <f t="shared" si="11"/>
        <v>0</v>
      </c>
      <c r="E117">
        <f t="shared" si="11"/>
        <v>0</v>
      </c>
      <c r="F117">
        <f t="shared" si="11"/>
        <v>0</v>
      </c>
      <c r="G117">
        <f t="shared" si="11"/>
        <v>0</v>
      </c>
      <c r="H117">
        <f t="shared" si="11"/>
        <v>0</v>
      </c>
      <c r="I117">
        <f t="shared" si="11"/>
        <v>0</v>
      </c>
      <c r="J117">
        <f t="shared" si="11"/>
        <v>1</v>
      </c>
      <c r="K117">
        <f t="shared" si="11"/>
        <v>0</v>
      </c>
      <c r="L117">
        <f t="shared" si="11"/>
        <v>0</v>
      </c>
      <c r="M117">
        <f t="shared" si="11"/>
        <v>0</v>
      </c>
      <c r="N117">
        <v>505</v>
      </c>
    </row>
    <row r="118" spans="1:14" x14ac:dyDescent="0.25">
      <c r="A118" s="18">
        <v>1958</v>
      </c>
      <c r="B118" s="18" t="s">
        <v>7</v>
      </c>
      <c r="C118">
        <f t="shared" si="11"/>
        <v>0</v>
      </c>
      <c r="D118">
        <f t="shared" si="11"/>
        <v>0</v>
      </c>
      <c r="E118">
        <f t="shared" si="11"/>
        <v>0</v>
      </c>
      <c r="F118">
        <f t="shared" si="11"/>
        <v>0</v>
      </c>
      <c r="G118">
        <f t="shared" si="11"/>
        <v>0</v>
      </c>
      <c r="H118">
        <f t="shared" si="11"/>
        <v>0</v>
      </c>
      <c r="I118">
        <f t="shared" si="11"/>
        <v>0</v>
      </c>
      <c r="J118">
        <f t="shared" si="11"/>
        <v>0</v>
      </c>
      <c r="K118">
        <f t="shared" si="11"/>
        <v>1</v>
      </c>
      <c r="L118">
        <f t="shared" si="11"/>
        <v>0</v>
      </c>
      <c r="M118">
        <f t="shared" si="11"/>
        <v>0</v>
      </c>
      <c r="N118">
        <v>404</v>
      </c>
    </row>
    <row r="119" spans="1:14" x14ac:dyDescent="0.25">
      <c r="A119" s="18">
        <v>1958</v>
      </c>
      <c r="B119" s="18" t="s">
        <v>8</v>
      </c>
      <c r="C119">
        <f t="shared" si="11"/>
        <v>0</v>
      </c>
      <c r="D119">
        <f t="shared" si="11"/>
        <v>0</v>
      </c>
      <c r="E119">
        <f t="shared" si="11"/>
        <v>0</v>
      </c>
      <c r="F119">
        <f t="shared" si="11"/>
        <v>0</v>
      </c>
      <c r="G119">
        <f t="shared" si="11"/>
        <v>0</v>
      </c>
      <c r="H119">
        <f t="shared" si="11"/>
        <v>0</v>
      </c>
      <c r="I119">
        <f t="shared" si="11"/>
        <v>0</v>
      </c>
      <c r="J119">
        <f t="shared" si="11"/>
        <v>0</v>
      </c>
      <c r="K119">
        <f t="shared" si="11"/>
        <v>0</v>
      </c>
      <c r="L119">
        <f t="shared" si="11"/>
        <v>1</v>
      </c>
      <c r="M119">
        <f t="shared" si="11"/>
        <v>0</v>
      </c>
      <c r="N119">
        <v>359</v>
      </c>
    </row>
    <row r="120" spans="1:14" x14ac:dyDescent="0.25">
      <c r="A120" s="18">
        <v>1958</v>
      </c>
      <c r="B120" s="18" t="s">
        <v>9</v>
      </c>
      <c r="C120">
        <f t="shared" si="11"/>
        <v>0</v>
      </c>
      <c r="D120">
        <f t="shared" si="11"/>
        <v>0</v>
      </c>
      <c r="E120">
        <f t="shared" si="11"/>
        <v>0</v>
      </c>
      <c r="F120">
        <f t="shared" si="11"/>
        <v>0</v>
      </c>
      <c r="G120">
        <f t="shared" si="11"/>
        <v>0</v>
      </c>
      <c r="H120">
        <f t="shared" si="11"/>
        <v>0</v>
      </c>
      <c r="I120">
        <f t="shared" si="11"/>
        <v>0</v>
      </c>
      <c r="J120">
        <f t="shared" si="11"/>
        <v>0</v>
      </c>
      <c r="K120">
        <f t="shared" si="11"/>
        <v>0</v>
      </c>
      <c r="L120">
        <f t="shared" si="11"/>
        <v>0</v>
      </c>
      <c r="M120">
        <f t="shared" si="11"/>
        <v>1</v>
      </c>
      <c r="N120">
        <v>310</v>
      </c>
    </row>
    <row r="121" spans="1:14" x14ac:dyDescent="0.25">
      <c r="A121" s="18">
        <v>1958</v>
      </c>
      <c r="B121" s="18" t="s">
        <v>11</v>
      </c>
      <c r="C121">
        <f t="shared" si="11"/>
        <v>0</v>
      </c>
      <c r="D121">
        <f t="shared" si="11"/>
        <v>0</v>
      </c>
      <c r="E121">
        <f t="shared" si="11"/>
        <v>0</v>
      </c>
      <c r="F121">
        <f t="shared" si="11"/>
        <v>0</v>
      </c>
      <c r="G121">
        <f t="shared" si="11"/>
        <v>0</v>
      </c>
      <c r="H121">
        <f t="shared" si="11"/>
        <v>0</v>
      </c>
      <c r="I121">
        <f t="shared" si="11"/>
        <v>0</v>
      </c>
      <c r="J121">
        <f t="shared" si="11"/>
        <v>0</v>
      </c>
      <c r="K121">
        <f t="shared" si="11"/>
        <v>0</v>
      </c>
      <c r="L121">
        <f t="shared" si="11"/>
        <v>0</v>
      </c>
      <c r="M121">
        <f t="shared" si="11"/>
        <v>0</v>
      </c>
      <c r="N121">
        <v>337</v>
      </c>
    </row>
    <row r="122" spans="1:14" x14ac:dyDescent="0.25">
      <c r="A122" s="18">
        <v>1959</v>
      </c>
      <c r="B122" s="18" t="s">
        <v>0</v>
      </c>
      <c r="C122">
        <f t="shared" ref="C122:M131" si="12">IF($B122=C$1,1,0)</f>
        <v>1</v>
      </c>
      <c r="D122">
        <f t="shared" si="12"/>
        <v>0</v>
      </c>
      <c r="E122">
        <f t="shared" si="12"/>
        <v>0</v>
      </c>
      <c r="F122">
        <f t="shared" si="12"/>
        <v>0</v>
      </c>
      <c r="G122">
        <f t="shared" si="12"/>
        <v>0</v>
      </c>
      <c r="H122">
        <f t="shared" si="12"/>
        <v>0</v>
      </c>
      <c r="I122">
        <f t="shared" si="12"/>
        <v>0</v>
      </c>
      <c r="J122">
        <f t="shared" si="12"/>
        <v>0</v>
      </c>
      <c r="K122">
        <f t="shared" si="12"/>
        <v>0</v>
      </c>
      <c r="L122">
        <f t="shared" si="12"/>
        <v>0</v>
      </c>
      <c r="M122">
        <f t="shared" si="12"/>
        <v>0</v>
      </c>
      <c r="N122">
        <v>360</v>
      </c>
    </row>
    <row r="123" spans="1:14" x14ac:dyDescent="0.25">
      <c r="A123" s="18">
        <v>1959</v>
      </c>
      <c r="B123" s="18" t="s">
        <v>15</v>
      </c>
      <c r="C123">
        <f t="shared" si="12"/>
        <v>0</v>
      </c>
      <c r="D123">
        <f t="shared" si="12"/>
        <v>1</v>
      </c>
      <c r="E123">
        <f t="shared" si="12"/>
        <v>0</v>
      </c>
      <c r="F123">
        <f t="shared" si="12"/>
        <v>0</v>
      </c>
      <c r="G123">
        <f t="shared" si="12"/>
        <v>0</v>
      </c>
      <c r="H123">
        <f t="shared" si="12"/>
        <v>0</v>
      </c>
      <c r="I123">
        <f t="shared" si="12"/>
        <v>0</v>
      </c>
      <c r="J123">
        <f t="shared" si="12"/>
        <v>0</v>
      </c>
      <c r="K123">
        <f t="shared" si="12"/>
        <v>0</v>
      </c>
      <c r="L123">
        <f t="shared" si="12"/>
        <v>0</v>
      </c>
      <c r="M123">
        <f t="shared" si="12"/>
        <v>0</v>
      </c>
      <c r="N123">
        <v>342</v>
      </c>
    </row>
    <row r="124" spans="1:14" x14ac:dyDescent="0.25">
      <c r="A124" s="18">
        <v>1959</v>
      </c>
      <c r="B124" s="18" t="s">
        <v>16</v>
      </c>
      <c r="C124">
        <f t="shared" si="12"/>
        <v>0</v>
      </c>
      <c r="D124">
        <f t="shared" si="12"/>
        <v>0</v>
      </c>
      <c r="E124">
        <f t="shared" si="12"/>
        <v>1</v>
      </c>
      <c r="F124">
        <f t="shared" si="12"/>
        <v>0</v>
      </c>
      <c r="G124">
        <f t="shared" si="12"/>
        <v>0</v>
      </c>
      <c r="H124">
        <f t="shared" si="12"/>
        <v>0</v>
      </c>
      <c r="I124">
        <f t="shared" si="12"/>
        <v>0</v>
      </c>
      <c r="J124">
        <f t="shared" si="12"/>
        <v>0</v>
      </c>
      <c r="K124">
        <f t="shared" si="12"/>
        <v>0</v>
      </c>
      <c r="L124">
        <f t="shared" si="12"/>
        <v>0</v>
      </c>
      <c r="M124">
        <f t="shared" si="12"/>
        <v>0</v>
      </c>
      <c r="N124">
        <v>406</v>
      </c>
    </row>
    <row r="125" spans="1:14" x14ac:dyDescent="0.25">
      <c r="A125" s="18">
        <v>1959</v>
      </c>
      <c r="B125" s="18" t="s">
        <v>10</v>
      </c>
      <c r="C125">
        <f t="shared" si="12"/>
        <v>0</v>
      </c>
      <c r="D125">
        <f t="shared" si="12"/>
        <v>0</v>
      </c>
      <c r="E125">
        <f t="shared" si="12"/>
        <v>0</v>
      </c>
      <c r="F125">
        <f t="shared" si="12"/>
        <v>1</v>
      </c>
      <c r="G125">
        <f t="shared" si="12"/>
        <v>0</v>
      </c>
      <c r="H125">
        <f t="shared" si="12"/>
        <v>0</v>
      </c>
      <c r="I125">
        <f t="shared" si="12"/>
        <v>0</v>
      </c>
      <c r="J125">
        <f t="shared" si="12"/>
        <v>0</v>
      </c>
      <c r="K125">
        <f t="shared" si="12"/>
        <v>0</v>
      </c>
      <c r="L125">
        <f t="shared" si="12"/>
        <v>0</v>
      </c>
      <c r="M125">
        <f t="shared" si="12"/>
        <v>0</v>
      </c>
      <c r="N125">
        <v>396</v>
      </c>
    </row>
    <row r="126" spans="1:14" x14ac:dyDescent="0.25">
      <c r="A126" s="18">
        <v>1959</v>
      </c>
      <c r="B126" s="18" t="s">
        <v>3</v>
      </c>
      <c r="C126">
        <f t="shared" si="12"/>
        <v>0</v>
      </c>
      <c r="D126">
        <f t="shared" si="12"/>
        <v>0</v>
      </c>
      <c r="E126">
        <f t="shared" si="12"/>
        <v>0</v>
      </c>
      <c r="F126">
        <f t="shared" si="12"/>
        <v>0</v>
      </c>
      <c r="G126">
        <f t="shared" si="12"/>
        <v>1</v>
      </c>
      <c r="H126">
        <f t="shared" si="12"/>
        <v>0</v>
      </c>
      <c r="I126">
        <f t="shared" si="12"/>
        <v>0</v>
      </c>
      <c r="J126">
        <f t="shared" si="12"/>
        <v>0</v>
      </c>
      <c r="K126">
        <f t="shared" si="12"/>
        <v>0</v>
      </c>
      <c r="L126">
        <f t="shared" si="12"/>
        <v>0</v>
      </c>
      <c r="M126">
        <f t="shared" si="12"/>
        <v>0</v>
      </c>
      <c r="N126">
        <v>420</v>
      </c>
    </row>
    <row r="127" spans="1:14" x14ac:dyDescent="0.25">
      <c r="A127" s="18">
        <v>1959</v>
      </c>
      <c r="B127" s="18" t="s">
        <v>4</v>
      </c>
      <c r="C127">
        <f t="shared" si="12"/>
        <v>0</v>
      </c>
      <c r="D127">
        <f t="shared" si="12"/>
        <v>0</v>
      </c>
      <c r="E127">
        <f t="shared" si="12"/>
        <v>0</v>
      </c>
      <c r="F127">
        <f t="shared" si="12"/>
        <v>0</v>
      </c>
      <c r="G127">
        <f t="shared" si="12"/>
        <v>0</v>
      </c>
      <c r="H127">
        <f t="shared" si="12"/>
        <v>1</v>
      </c>
      <c r="I127">
        <f t="shared" si="12"/>
        <v>0</v>
      </c>
      <c r="J127">
        <f t="shared" si="12"/>
        <v>0</v>
      </c>
      <c r="K127">
        <f t="shared" si="12"/>
        <v>0</v>
      </c>
      <c r="L127">
        <f t="shared" si="12"/>
        <v>0</v>
      </c>
      <c r="M127">
        <f t="shared" si="12"/>
        <v>0</v>
      </c>
      <c r="N127">
        <v>472</v>
      </c>
    </row>
    <row r="128" spans="1:14" x14ac:dyDescent="0.25">
      <c r="A128" s="18">
        <v>1959</v>
      </c>
      <c r="B128" s="18" t="s">
        <v>5</v>
      </c>
      <c r="C128">
        <f t="shared" si="12"/>
        <v>0</v>
      </c>
      <c r="D128">
        <f t="shared" si="12"/>
        <v>0</v>
      </c>
      <c r="E128">
        <f t="shared" si="12"/>
        <v>0</v>
      </c>
      <c r="F128">
        <f t="shared" si="12"/>
        <v>0</v>
      </c>
      <c r="G128">
        <f t="shared" si="12"/>
        <v>0</v>
      </c>
      <c r="H128">
        <f t="shared" si="12"/>
        <v>0</v>
      </c>
      <c r="I128">
        <f t="shared" si="12"/>
        <v>1</v>
      </c>
      <c r="J128">
        <f t="shared" si="12"/>
        <v>0</v>
      </c>
      <c r="K128">
        <f t="shared" si="12"/>
        <v>0</v>
      </c>
      <c r="L128">
        <f t="shared" si="12"/>
        <v>0</v>
      </c>
      <c r="M128">
        <f t="shared" si="12"/>
        <v>0</v>
      </c>
      <c r="N128">
        <v>548</v>
      </c>
    </row>
    <row r="129" spans="1:14" x14ac:dyDescent="0.25">
      <c r="A129" s="18">
        <v>1959</v>
      </c>
      <c r="B129" s="18" t="s">
        <v>6</v>
      </c>
      <c r="C129">
        <f t="shared" si="12"/>
        <v>0</v>
      </c>
      <c r="D129">
        <f t="shared" si="12"/>
        <v>0</v>
      </c>
      <c r="E129">
        <f t="shared" si="12"/>
        <v>0</v>
      </c>
      <c r="F129">
        <f t="shared" si="12"/>
        <v>0</v>
      </c>
      <c r="G129">
        <f t="shared" si="12"/>
        <v>0</v>
      </c>
      <c r="H129">
        <f t="shared" si="12"/>
        <v>0</v>
      </c>
      <c r="I129">
        <f t="shared" si="12"/>
        <v>0</v>
      </c>
      <c r="J129">
        <f t="shared" si="12"/>
        <v>1</v>
      </c>
      <c r="K129">
        <f t="shared" si="12"/>
        <v>0</v>
      </c>
      <c r="L129">
        <f t="shared" si="12"/>
        <v>0</v>
      </c>
      <c r="M129">
        <f t="shared" si="12"/>
        <v>0</v>
      </c>
      <c r="N129">
        <v>559</v>
      </c>
    </row>
    <row r="130" spans="1:14" x14ac:dyDescent="0.25">
      <c r="A130" s="18">
        <v>1959</v>
      </c>
      <c r="B130" s="18" t="s">
        <v>7</v>
      </c>
      <c r="C130">
        <f t="shared" si="12"/>
        <v>0</v>
      </c>
      <c r="D130">
        <f t="shared" si="12"/>
        <v>0</v>
      </c>
      <c r="E130">
        <f t="shared" si="12"/>
        <v>0</v>
      </c>
      <c r="F130">
        <f t="shared" si="12"/>
        <v>0</v>
      </c>
      <c r="G130">
        <f t="shared" si="12"/>
        <v>0</v>
      </c>
      <c r="H130">
        <f t="shared" si="12"/>
        <v>0</v>
      </c>
      <c r="I130">
        <f t="shared" si="12"/>
        <v>0</v>
      </c>
      <c r="J130">
        <f t="shared" si="12"/>
        <v>0</v>
      </c>
      <c r="K130">
        <f t="shared" si="12"/>
        <v>1</v>
      </c>
      <c r="L130">
        <f t="shared" si="12"/>
        <v>0</v>
      </c>
      <c r="M130">
        <f t="shared" si="12"/>
        <v>0</v>
      </c>
      <c r="N130">
        <v>463</v>
      </c>
    </row>
    <row r="131" spans="1:14" x14ac:dyDescent="0.25">
      <c r="A131" s="18">
        <v>1959</v>
      </c>
      <c r="B131" s="18" t="s">
        <v>8</v>
      </c>
      <c r="C131">
        <f t="shared" si="12"/>
        <v>0</v>
      </c>
      <c r="D131">
        <f t="shared" si="12"/>
        <v>0</v>
      </c>
      <c r="E131">
        <f t="shared" si="12"/>
        <v>0</v>
      </c>
      <c r="F131">
        <f t="shared" si="12"/>
        <v>0</v>
      </c>
      <c r="G131">
        <f t="shared" si="12"/>
        <v>0</v>
      </c>
      <c r="H131">
        <f t="shared" si="12"/>
        <v>0</v>
      </c>
      <c r="I131">
        <f t="shared" si="12"/>
        <v>0</v>
      </c>
      <c r="J131">
        <f t="shared" si="12"/>
        <v>0</v>
      </c>
      <c r="K131">
        <f t="shared" si="12"/>
        <v>0</v>
      </c>
      <c r="L131">
        <f t="shared" si="12"/>
        <v>1</v>
      </c>
      <c r="M131">
        <f t="shared" si="12"/>
        <v>0</v>
      </c>
      <c r="N131">
        <v>407</v>
      </c>
    </row>
    <row r="132" spans="1:14" x14ac:dyDescent="0.25">
      <c r="A132" s="18">
        <v>1959</v>
      </c>
      <c r="B132" s="18" t="s">
        <v>9</v>
      </c>
      <c r="C132">
        <f t="shared" ref="C132:M145" si="13">IF($B132=C$1,1,0)</f>
        <v>0</v>
      </c>
      <c r="D132">
        <f t="shared" si="13"/>
        <v>0</v>
      </c>
      <c r="E132">
        <f t="shared" si="13"/>
        <v>0</v>
      </c>
      <c r="F132">
        <f t="shared" si="13"/>
        <v>0</v>
      </c>
      <c r="G132">
        <f t="shared" si="13"/>
        <v>0</v>
      </c>
      <c r="H132">
        <f t="shared" si="13"/>
        <v>0</v>
      </c>
      <c r="I132">
        <f t="shared" si="13"/>
        <v>0</v>
      </c>
      <c r="J132">
        <f t="shared" si="13"/>
        <v>0</v>
      </c>
      <c r="K132">
        <f t="shared" si="13"/>
        <v>0</v>
      </c>
      <c r="L132">
        <f t="shared" si="13"/>
        <v>0</v>
      </c>
      <c r="M132">
        <f t="shared" si="13"/>
        <v>1</v>
      </c>
      <c r="N132">
        <v>362</v>
      </c>
    </row>
    <row r="133" spans="1:14" x14ac:dyDescent="0.25">
      <c r="A133" s="18">
        <v>1959</v>
      </c>
      <c r="B133" s="18" t="s">
        <v>11</v>
      </c>
      <c r="C133">
        <f t="shared" si="13"/>
        <v>0</v>
      </c>
      <c r="D133">
        <f t="shared" si="13"/>
        <v>0</v>
      </c>
      <c r="E133">
        <f t="shared" si="13"/>
        <v>0</v>
      </c>
      <c r="F133">
        <f t="shared" si="13"/>
        <v>0</v>
      </c>
      <c r="G133">
        <f t="shared" si="13"/>
        <v>0</v>
      </c>
      <c r="H133">
        <f t="shared" si="13"/>
        <v>0</v>
      </c>
      <c r="I133">
        <f t="shared" si="13"/>
        <v>0</v>
      </c>
      <c r="J133">
        <f t="shared" si="13"/>
        <v>0</v>
      </c>
      <c r="K133">
        <f t="shared" si="13"/>
        <v>0</v>
      </c>
      <c r="L133">
        <f t="shared" si="13"/>
        <v>0</v>
      </c>
      <c r="M133">
        <f t="shared" si="13"/>
        <v>0</v>
      </c>
      <c r="N133">
        <v>405</v>
      </c>
    </row>
    <row r="134" spans="1:14" x14ac:dyDescent="0.25">
      <c r="A134" s="18">
        <v>1960</v>
      </c>
      <c r="B134" s="18" t="s">
        <v>0</v>
      </c>
      <c r="C134">
        <f t="shared" si="13"/>
        <v>1</v>
      </c>
      <c r="D134">
        <f t="shared" si="13"/>
        <v>0</v>
      </c>
      <c r="E134">
        <f t="shared" si="13"/>
        <v>0</v>
      </c>
      <c r="F134">
        <f t="shared" si="13"/>
        <v>0</v>
      </c>
      <c r="G134">
        <f t="shared" si="13"/>
        <v>0</v>
      </c>
      <c r="H134">
        <f t="shared" si="13"/>
        <v>0</v>
      </c>
      <c r="I134">
        <f t="shared" si="13"/>
        <v>0</v>
      </c>
      <c r="J134">
        <f t="shared" si="13"/>
        <v>0</v>
      </c>
      <c r="K134">
        <f t="shared" si="13"/>
        <v>0</v>
      </c>
      <c r="L134">
        <f t="shared" si="13"/>
        <v>0</v>
      </c>
      <c r="M134">
        <f t="shared" si="13"/>
        <v>0</v>
      </c>
      <c r="N134">
        <v>417</v>
      </c>
    </row>
    <row r="135" spans="1:14" x14ac:dyDescent="0.25">
      <c r="A135" s="18">
        <v>1960</v>
      </c>
      <c r="B135" s="18" t="s">
        <v>15</v>
      </c>
      <c r="C135">
        <f t="shared" si="13"/>
        <v>0</v>
      </c>
      <c r="D135">
        <f t="shared" si="13"/>
        <v>1</v>
      </c>
      <c r="E135">
        <f t="shared" si="13"/>
        <v>0</v>
      </c>
      <c r="F135">
        <f t="shared" si="13"/>
        <v>0</v>
      </c>
      <c r="G135">
        <f t="shared" si="13"/>
        <v>0</v>
      </c>
      <c r="H135">
        <f t="shared" si="13"/>
        <v>0</v>
      </c>
      <c r="I135">
        <f t="shared" si="13"/>
        <v>0</v>
      </c>
      <c r="J135">
        <f t="shared" si="13"/>
        <v>0</v>
      </c>
      <c r="K135">
        <f t="shared" si="13"/>
        <v>0</v>
      </c>
      <c r="L135">
        <f t="shared" si="13"/>
        <v>0</v>
      </c>
      <c r="M135">
        <f t="shared" si="13"/>
        <v>0</v>
      </c>
      <c r="N135">
        <v>391</v>
      </c>
    </row>
    <row r="136" spans="1:14" x14ac:dyDescent="0.25">
      <c r="A136" s="18">
        <v>1960</v>
      </c>
      <c r="B136" s="18" t="s">
        <v>16</v>
      </c>
      <c r="C136">
        <f t="shared" si="13"/>
        <v>0</v>
      </c>
      <c r="D136">
        <f t="shared" si="13"/>
        <v>0</v>
      </c>
      <c r="E136">
        <f t="shared" si="13"/>
        <v>1</v>
      </c>
      <c r="F136">
        <f t="shared" si="13"/>
        <v>0</v>
      </c>
      <c r="G136">
        <f t="shared" si="13"/>
        <v>0</v>
      </c>
      <c r="H136">
        <f t="shared" si="13"/>
        <v>0</v>
      </c>
      <c r="I136">
        <f t="shared" si="13"/>
        <v>0</v>
      </c>
      <c r="J136">
        <f t="shared" si="13"/>
        <v>0</v>
      </c>
      <c r="K136">
        <f t="shared" si="13"/>
        <v>0</v>
      </c>
      <c r="L136">
        <f t="shared" si="13"/>
        <v>0</v>
      </c>
      <c r="M136">
        <f t="shared" si="13"/>
        <v>0</v>
      </c>
      <c r="N136">
        <v>419</v>
      </c>
    </row>
    <row r="137" spans="1:14" x14ac:dyDescent="0.25">
      <c r="A137" s="18">
        <v>1960</v>
      </c>
      <c r="B137" s="18" t="s">
        <v>10</v>
      </c>
      <c r="C137">
        <f t="shared" si="13"/>
        <v>0</v>
      </c>
      <c r="D137">
        <f t="shared" si="13"/>
        <v>0</v>
      </c>
      <c r="E137">
        <f t="shared" si="13"/>
        <v>0</v>
      </c>
      <c r="F137">
        <f t="shared" si="13"/>
        <v>1</v>
      </c>
      <c r="G137">
        <f t="shared" si="13"/>
        <v>0</v>
      </c>
      <c r="H137">
        <f t="shared" si="13"/>
        <v>0</v>
      </c>
      <c r="I137">
        <f t="shared" si="13"/>
        <v>0</v>
      </c>
      <c r="J137">
        <f t="shared" si="13"/>
        <v>0</v>
      </c>
      <c r="K137">
        <f t="shared" si="13"/>
        <v>0</v>
      </c>
      <c r="L137">
        <f t="shared" si="13"/>
        <v>0</v>
      </c>
      <c r="M137">
        <f t="shared" si="13"/>
        <v>0</v>
      </c>
      <c r="N137">
        <v>461</v>
      </c>
    </row>
    <row r="138" spans="1:14" x14ac:dyDescent="0.25">
      <c r="A138" s="18">
        <v>1960</v>
      </c>
      <c r="B138" s="18" t="s">
        <v>3</v>
      </c>
      <c r="C138">
        <f t="shared" si="13"/>
        <v>0</v>
      </c>
      <c r="D138">
        <f t="shared" si="13"/>
        <v>0</v>
      </c>
      <c r="E138">
        <f t="shared" si="13"/>
        <v>0</v>
      </c>
      <c r="F138">
        <f t="shared" si="13"/>
        <v>0</v>
      </c>
      <c r="G138">
        <f t="shared" si="13"/>
        <v>1</v>
      </c>
      <c r="H138">
        <f t="shared" si="13"/>
        <v>0</v>
      </c>
      <c r="I138">
        <f t="shared" si="13"/>
        <v>0</v>
      </c>
      <c r="J138">
        <f t="shared" si="13"/>
        <v>0</v>
      </c>
      <c r="K138">
        <f t="shared" si="13"/>
        <v>0</v>
      </c>
      <c r="L138">
        <f t="shared" si="13"/>
        <v>0</v>
      </c>
      <c r="M138">
        <f t="shared" si="13"/>
        <v>0</v>
      </c>
      <c r="N138">
        <v>472</v>
      </c>
    </row>
    <row r="139" spans="1:14" x14ac:dyDescent="0.25">
      <c r="A139" s="18">
        <v>1960</v>
      </c>
      <c r="B139" s="18" t="s">
        <v>4</v>
      </c>
      <c r="C139">
        <f t="shared" si="13"/>
        <v>0</v>
      </c>
      <c r="D139">
        <f t="shared" si="13"/>
        <v>0</v>
      </c>
      <c r="E139">
        <f t="shared" si="13"/>
        <v>0</v>
      </c>
      <c r="F139">
        <f t="shared" si="13"/>
        <v>0</v>
      </c>
      <c r="G139">
        <f t="shared" si="13"/>
        <v>0</v>
      </c>
      <c r="H139">
        <f t="shared" si="13"/>
        <v>1</v>
      </c>
      <c r="I139">
        <f t="shared" si="13"/>
        <v>0</v>
      </c>
      <c r="J139">
        <f t="shared" si="13"/>
        <v>0</v>
      </c>
      <c r="K139">
        <f t="shared" si="13"/>
        <v>0</v>
      </c>
      <c r="L139">
        <f t="shared" si="13"/>
        <v>0</v>
      </c>
      <c r="M139">
        <f t="shared" si="13"/>
        <v>0</v>
      </c>
      <c r="N139">
        <v>535</v>
      </c>
    </row>
    <row r="140" spans="1:14" x14ac:dyDescent="0.25">
      <c r="A140" s="18">
        <v>1960</v>
      </c>
      <c r="B140" s="18" t="s">
        <v>5</v>
      </c>
      <c r="C140">
        <f t="shared" si="13"/>
        <v>0</v>
      </c>
      <c r="D140">
        <f t="shared" si="13"/>
        <v>0</v>
      </c>
      <c r="E140">
        <f t="shared" si="13"/>
        <v>0</v>
      </c>
      <c r="F140">
        <f t="shared" si="13"/>
        <v>0</v>
      </c>
      <c r="G140">
        <f t="shared" si="13"/>
        <v>0</v>
      </c>
      <c r="H140">
        <f t="shared" si="13"/>
        <v>0</v>
      </c>
      <c r="I140">
        <f t="shared" si="13"/>
        <v>1</v>
      </c>
      <c r="J140">
        <f t="shared" si="13"/>
        <v>0</v>
      </c>
      <c r="K140">
        <f t="shared" si="13"/>
        <v>0</v>
      </c>
      <c r="L140">
        <f t="shared" si="13"/>
        <v>0</v>
      </c>
      <c r="M140">
        <f t="shared" si="13"/>
        <v>0</v>
      </c>
      <c r="N140">
        <v>622</v>
      </c>
    </row>
    <row r="141" spans="1:14" x14ac:dyDescent="0.25">
      <c r="A141" s="18">
        <v>1960</v>
      </c>
      <c r="B141" s="18" t="s">
        <v>6</v>
      </c>
      <c r="C141">
        <f t="shared" si="13"/>
        <v>0</v>
      </c>
      <c r="D141">
        <f t="shared" si="13"/>
        <v>0</v>
      </c>
      <c r="E141">
        <f t="shared" si="13"/>
        <v>0</v>
      </c>
      <c r="F141">
        <f t="shared" si="13"/>
        <v>0</v>
      </c>
      <c r="G141">
        <f t="shared" si="13"/>
        <v>0</v>
      </c>
      <c r="H141">
        <f t="shared" si="13"/>
        <v>0</v>
      </c>
      <c r="I141">
        <f t="shared" si="13"/>
        <v>0</v>
      </c>
      <c r="J141">
        <f t="shared" si="13"/>
        <v>1</v>
      </c>
      <c r="K141">
        <f t="shared" si="13"/>
        <v>0</v>
      </c>
      <c r="L141">
        <f t="shared" si="13"/>
        <v>0</v>
      </c>
      <c r="M141">
        <f t="shared" si="13"/>
        <v>0</v>
      </c>
      <c r="N141">
        <v>606</v>
      </c>
    </row>
    <row r="142" spans="1:14" x14ac:dyDescent="0.25">
      <c r="A142" s="18">
        <v>1960</v>
      </c>
      <c r="B142" s="18" t="s">
        <v>7</v>
      </c>
      <c r="C142">
        <f t="shared" si="13"/>
        <v>0</v>
      </c>
      <c r="D142">
        <f t="shared" si="13"/>
        <v>0</v>
      </c>
      <c r="E142">
        <f t="shared" si="13"/>
        <v>0</v>
      </c>
      <c r="F142">
        <f t="shared" si="13"/>
        <v>0</v>
      </c>
      <c r="G142">
        <f t="shared" si="13"/>
        <v>0</v>
      </c>
      <c r="H142">
        <f t="shared" si="13"/>
        <v>0</v>
      </c>
      <c r="I142">
        <f t="shared" si="13"/>
        <v>0</v>
      </c>
      <c r="J142">
        <f t="shared" si="13"/>
        <v>0</v>
      </c>
      <c r="K142">
        <f t="shared" si="13"/>
        <v>1</v>
      </c>
      <c r="L142">
        <f t="shared" si="13"/>
        <v>0</v>
      </c>
      <c r="M142">
        <f t="shared" si="13"/>
        <v>0</v>
      </c>
      <c r="N142">
        <v>508</v>
      </c>
    </row>
    <row r="143" spans="1:14" x14ac:dyDescent="0.25">
      <c r="A143" s="18">
        <v>1960</v>
      </c>
      <c r="B143" s="18" t="s">
        <v>8</v>
      </c>
      <c r="C143">
        <f t="shared" si="13"/>
        <v>0</v>
      </c>
      <c r="D143">
        <f t="shared" si="13"/>
        <v>0</v>
      </c>
      <c r="E143">
        <f t="shared" si="13"/>
        <v>0</v>
      </c>
      <c r="F143">
        <f t="shared" si="13"/>
        <v>0</v>
      </c>
      <c r="G143">
        <f t="shared" si="13"/>
        <v>0</v>
      </c>
      <c r="H143">
        <f t="shared" si="13"/>
        <v>0</v>
      </c>
      <c r="I143">
        <f t="shared" si="13"/>
        <v>0</v>
      </c>
      <c r="J143">
        <f t="shared" si="13"/>
        <v>0</v>
      </c>
      <c r="K143">
        <f t="shared" si="13"/>
        <v>0</v>
      </c>
      <c r="L143">
        <f t="shared" si="13"/>
        <v>1</v>
      </c>
      <c r="M143">
        <f t="shared" si="13"/>
        <v>0</v>
      </c>
      <c r="N143">
        <v>461</v>
      </c>
    </row>
    <row r="144" spans="1:14" x14ac:dyDescent="0.25">
      <c r="A144" s="18">
        <v>1960</v>
      </c>
      <c r="B144" s="18" t="s">
        <v>9</v>
      </c>
      <c r="C144">
        <f t="shared" si="13"/>
        <v>0</v>
      </c>
      <c r="D144">
        <f t="shared" si="13"/>
        <v>0</v>
      </c>
      <c r="E144">
        <f t="shared" si="13"/>
        <v>0</v>
      </c>
      <c r="F144">
        <f t="shared" si="13"/>
        <v>0</v>
      </c>
      <c r="G144">
        <f t="shared" si="13"/>
        <v>0</v>
      </c>
      <c r="H144">
        <f t="shared" si="13"/>
        <v>0</v>
      </c>
      <c r="I144">
        <f t="shared" si="13"/>
        <v>0</v>
      </c>
      <c r="J144">
        <f t="shared" si="13"/>
        <v>0</v>
      </c>
      <c r="K144">
        <f t="shared" si="13"/>
        <v>0</v>
      </c>
      <c r="L144">
        <f t="shared" si="13"/>
        <v>0</v>
      </c>
      <c r="M144">
        <f t="shared" si="13"/>
        <v>1</v>
      </c>
      <c r="N144">
        <v>390</v>
      </c>
    </row>
    <row r="145" spans="1:14" x14ac:dyDescent="0.25">
      <c r="A145" s="18">
        <v>1960</v>
      </c>
      <c r="B145" s="18" t="s">
        <v>11</v>
      </c>
      <c r="C145">
        <f t="shared" si="13"/>
        <v>0</v>
      </c>
      <c r="D145">
        <f t="shared" si="13"/>
        <v>0</v>
      </c>
      <c r="E145">
        <f t="shared" si="13"/>
        <v>0</v>
      </c>
      <c r="F145">
        <f t="shared" si="13"/>
        <v>0</v>
      </c>
      <c r="G145">
        <f t="shared" si="13"/>
        <v>0</v>
      </c>
      <c r="H145">
        <f t="shared" si="13"/>
        <v>0</v>
      </c>
      <c r="I145">
        <f t="shared" si="13"/>
        <v>0</v>
      </c>
      <c r="J145">
        <f t="shared" si="13"/>
        <v>0</v>
      </c>
      <c r="K145">
        <f t="shared" si="13"/>
        <v>0</v>
      </c>
      <c r="L145">
        <f t="shared" si="13"/>
        <v>0</v>
      </c>
      <c r="M145">
        <f t="shared" si="13"/>
        <v>0</v>
      </c>
      <c r="N145">
        <v>432</v>
      </c>
    </row>
  </sheetData>
  <phoneticPr fontId="2"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BDC41-A873-4DB5-9B92-7ADC86A2CD41}">
  <dimension ref="A1:I178"/>
  <sheetViews>
    <sheetView workbookViewId="0">
      <selection activeCell="H9" sqref="H9"/>
    </sheetView>
  </sheetViews>
  <sheetFormatPr defaultRowHeight="15" x14ac:dyDescent="0.25"/>
  <cols>
    <col min="1" max="1" width="29.28515625" customWidth="1"/>
  </cols>
  <sheetData>
    <row r="1" spans="1:9" x14ac:dyDescent="0.25">
      <c r="A1" t="s">
        <v>36</v>
      </c>
    </row>
    <row r="2" spans="1:9" ht="15.75" thickBot="1" x14ac:dyDescent="0.3"/>
    <row r="3" spans="1:9" x14ac:dyDescent="0.25">
      <c r="A3" s="32" t="s">
        <v>37</v>
      </c>
      <c r="B3" s="32"/>
    </row>
    <row r="4" spans="1:9" x14ac:dyDescent="0.25">
      <c r="A4" s="29" t="s">
        <v>38</v>
      </c>
      <c r="B4" s="29">
        <v>0.32574766895343726</v>
      </c>
    </row>
    <row r="5" spans="1:9" x14ac:dyDescent="0.25">
      <c r="A5" s="29" t="s">
        <v>39</v>
      </c>
      <c r="B5" s="29">
        <v>0.10611154382859815</v>
      </c>
    </row>
    <row r="6" spans="1:9" x14ac:dyDescent="0.25">
      <c r="A6" s="29" t="s">
        <v>40</v>
      </c>
      <c r="B6" s="29">
        <v>3.1620839147648003E-2</v>
      </c>
    </row>
    <row r="7" spans="1:9" x14ac:dyDescent="0.25">
      <c r="A7" s="29" t="s">
        <v>41</v>
      </c>
      <c r="B7" s="29">
        <v>118.0543633332551</v>
      </c>
    </row>
    <row r="8" spans="1:9" ht="15.75" thickBot="1" x14ac:dyDescent="0.3">
      <c r="A8" s="30" t="s">
        <v>42</v>
      </c>
      <c r="B8" s="30">
        <v>144</v>
      </c>
    </row>
    <row r="10" spans="1:9" ht="15.75" thickBot="1" x14ac:dyDescent="0.3">
      <c r="A10" t="s">
        <v>43</v>
      </c>
    </row>
    <row r="11" spans="1:9" x14ac:dyDescent="0.25">
      <c r="A11" s="31"/>
      <c r="B11" s="31" t="s">
        <v>48</v>
      </c>
      <c r="C11" s="31" t="s">
        <v>49</v>
      </c>
      <c r="D11" s="31" t="s">
        <v>50</v>
      </c>
      <c r="E11" s="31" t="s">
        <v>51</v>
      </c>
      <c r="F11" s="31" t="s">
        <v>52</v>
      </c>
    </row>
    <row r="12" spans="1:9" x14ac:dyDescent="0.25">
      <c r="A12" s="29" t="s">
        <v>44</v>
      </c>
      <c r="B12" s="29">
        <v>11</v>
      </c>
      <c r="C12" s="29">
        <v>218382.24305555504</v>
      </c>
      <c r="D12" s="29">
        <v>19852.931186868638</v>
      </c>
      <c r="E12" s="29">
        <v>1.4244937577524961</v>
      </c>
      <c r="F12" s="29">
        <v>0.16903864930841289</v>
      </c>
    </row>
    <row r="13" spans="1:9" x14ac:dyDescent="0.25">
      <c r="A13" s="29" t="s">
        <v>45</v>
      </c>
      <c r="B13" s="29">
        <v>132</v>
      </c>
      <c r="C13" s="29">
        <v>1839661.9166666672</v>
      </c>
      <c r="D13" s="29">
        <v>13936.832702020207</v>
      </c>
      <c r="E13" s="29"/>
      <c r="F13" s="29"/>
    </row>
    <row r="14" spans="1:9" ht="15.75" thickBot="1" x14ac:dyDescent="0.3">
      <c r="A14" s="30" t="s">
        <v>46</v>
      </c>
      <c r="B14" s="30">
        <v>143</v>
      </c>
      <c r="C14" s="30">
        <v>2058044.1597222222</v>
      </c>
      <c r="D14" s="30"/>
      <c r="E14" s="30"/>
      <c r="F14" s="30"/>
    </row>
    <row r="15" spans="1:9" ht="15.75" thickBot="1" x14ac:dyDescent="0.3"/>
    <row r="16" spans="1:9" x14ac:dyDescent="0.25">
      <c r="A16" s="31"/>
      <c r="B16" s="31" t="s">
        <v>53</v>
      </c>
      <c r="C16" s="31" t="s">
        <v>41</v>
      </c>
      <c r="D16" s="31" t="s">
        <v>54</v>
      </c>
      <c r="E16" s="31" t="s">
        <v>55</v>
      </c>
      <c r="F16" s="31" t="s">
        <v>56</v>
      </c>
      <c r="G16" s="31" t="s">
        <v>57</v>
      </c>
      <c r="H16" s="31" t="s">
        <v>58</v>
      </c>
      <c r="I16" s="31" t="s">
        <v>59</v>
      </c>
    </row>
    <row r="17" spans="1:9" x14ac:dyDescent="0.25">
      <c r="A17" s="29" t="s">
        <v>47</v>
      </c>
      <c r="B17" s="29">
        <v>261.83333333333343</v>
      </c>
      <c r="C17" s="29">
        <v>34.079359224732364</v>
      </c>
      <c r="D17" s="29">
        <v>7.6830474307543168</v>
      </c>
      <c r="E17" s="29">
        <v>3.1200965832189219E-12</v>
      </c>
      <c r="F17" s="29">
        <v>194.42099231737376</v>
      </c>
      <c r="G17" s="29">
        <v>329.2456743492931</v>
      </c>
      <c r="H17" s="29">
        <v>194.42099231737376</v>
      </c>
      <c r="I17" s="29">
        <v>329.2456743492931</v>
      </c>
    </row>
    <row r="18" spans="1:9" x14ac:dyDescent="0.25">
      <c r="A18" s="29" t="s">
        <v>0</v>
      </c>
      <c r="B18" s="29">
        <v>-20.083333333333595</v>
      </c>
      <c r="C18" s="29">
        <v>48.195492012601207</v>
      </c>
      <c r="D18" s="29">
        <v>-0.41670563977399799</v>
      </c>
      <c r="E18" s="29">
        <v>0.67757057058709147</v>
      </c>
      <c r="F18" s="29">
        <v>-115.41878026942395</v>
      </c>
      <c r="G18" s="29">
        <v>75.252113602756751</v>
      </c>
      <c r="H18" s="29">
        <v>-115.41878026942395</v>
      </c>
      <c r="I18" s="29">
        <v>75.252113602756751</v>
      </c>
    </row>
    <row r="19" spans="1:9" x14ac:dyDescent="0.25">
      <c r="A19" s="29" t="s">
        <v>15</v>
      </c>
      <c r="B19" s="29">
        <v>-26.833333333333442</v>
      </c>
      <c r="C19" s="29">
        <v>48.195492012601235</v>
      </c>
      <c r="D19" s="29">
        <v>-0.55676023239512895</v>
      </c>
      <c r="E19" s="29">
        <v>0.57863398809352962</v>
      </c>
      <c r="F19" s="29">
        <v>-122.16878026942385</v>
      </c>
      <c r="G19" s="29">
        <v>68.502113602756964</v>
      </c>
      <c r="H19" s="29">
        <v>-122.16878026942385</v>
      </c>
      <c r="I19" s="29">
        <v>68.502113602756964</v>
      </c>
    </row>
    <row r="20" spans="1:9" x14ac:dyDescent="0.25">
      <c r="A20" s="29" t="s">
        <v>16</v>
      </c>
      <c r="B20" s="29">
        <v>8.3333333333332433</v>
      </c>
      <c r="C20" s="29">
        <v>48.195492012601079</v>
      </c>
      <c r="D20" s="29">
        <v>0.17290690447053492</v>
      </c>
      <c r="E20" s="29">
        <v>0.86298945207070887</v>
      </c>
      <c r="F20" s="29">
        <v>-87.00211360275685</v>
      </c>
      <c r="G20" s="29">
        <v>103.66878026942334</v>
      </c>
      <c r="H20" s="29">
        <v>-87.00211360275685</v>
      </c>
      <c r="I20" s="29">
        <v>103.66878026942334</v>
      </c>
    </row>
    <row r="21" spans="1:9" x14ac:dyDescent="0.25">
      <c r="A21" s="29" t="s">
        <v>10</v>
      </c>
      <c r="B21" s="29">
        <v>5.2499999999998899</v>
      </c>
      <c r="C21" s="29">
        <v>48.19549201260115</v>
      </c>
      <c r="D21" s="29">
        <v>0.10893134981643572</v>
      </c>
      <c r="E21" s="29">
        <v>0.91342236053502579</v>
      </c>
      <c r="F21" s="29">
        <v>-90.085446936090349</v>
      </c>
      <c r="G21" s="29">
        <v>100.58544693609012</v>
      </c>
      <c r="H21" s="29">
        <v>-90.085446936090349</v>
      </c>
      <c r="I21" s="29">
        <v>100.58544693609012</v>
      </c>
    </row>
    <row r="22" spans="1:9" x14ac:dyDescent="0.25">
      <c r="A22" s="29" t="s">
        <v>3</v>
      </c>
      <c r="B22" s="29">
        <v>9.9999999999998899</v>
      </c>
      <c r="C22" s="29">
        <v>48.19549201260115</v>
      </c>
      <c r="D22" s="29">
        <v>0.20748828536464156</v>
      </c>
      <c r="E22" s="29">
        <v>0.83594830391115382</v>
      </c>
      <c r="F22" s="29">
        <v>-85.335446936090349</v>
      </c>
      <c r="G22" s="29">
        <v>105.33544693609012</v>
      </c>
      <c r="H22" s="29">
        <v>-85.335446936090349</v>
      </c>
      <c r="I22" s="29">
        <v>105.33544693609012</v>
      </c>
    </row>
    <row r="23" spans="1:9" x14ac:dyDescent="0.25">
      <c r="A23" s="29" t="s">
        <v>4</v>
      </c>
      <c r="B23" s="29">
        <v>49.833333333333229</v>
      </c>
      <c r="C23" s="29">
        <v>48.195492012601143</v>
      </c>
      <c r="D23" s="29">
        <v>1.0339832887338065</v>
      </c>
      <c r="E23" s="29">
        <v>0.30303460770356744</v>
      </c>
      <c r="F23" s="29">
        <v>-45.502113602756992</v>
      </c>
      <c r="G23" s="29">
        <v>145.16878026942345</v>
      </c>
      <c r="H23" s="29">
        <v>-45.502113602756992</v>
      </c>
      <c r="I23" s="29">
        <v>145.16878026942345</v>
      </c>
    </row>
    <row r="24" spans="1:9" x14ac:dyDescent="0.25">
      <c r="A24" s="29" t="s">
        <v>5</v>
      </c>
      <c r="B24" s="29">
        <v>89.499999999999858</v>
      </c>
      <c r="C24" s="29">
        <v>48.195492012601129</v>
      </c>
      <c r="D24" s="29">
        <v>1.8570201540135602</v>
      </c>
      <c r="E24" s="29">
        <v>6.5537118938741618E-2</v>
      </c>
      <c r="F24" s="29">
        <v>-5.8354469360903352</v>
      </c>
      <c r="G24" s="29">
        <v>184.83544693609005</v>
      </c>
      <c r="H24" s="29">
        <v>-5.8354469360903352</v>
      </c>
      <c r="I24" s="29">
        <v>184.83544693609005</v>
      </c>
    </row>
    <row r="25" spans="1:9" x14ac:dyDescent="0.25">
      <c r="A25" s="29" t="s">
        <v>6</v>
      </c>
      <c r="B25" s="29">
        <v>89.249999999999957</v>
      </c>
      <c r="C25" s="29">
        <v>48.195492012601164</v>
      </c>
      <c r="D25" s="29">
        <v>1.8518329468794448</v>
      </c>
      <c r="E25" s="29">
        <v>6.6284052358595358E-2</v>
      </c>
      <c r="F25" s="29">
        <v>-6.0854469360903067</v>
      </c>
      <c r="G25" s="29">
        <v>184.58544693609022</v>
      </c>
      <c r="H25" s="29">
        <v>-6.0854469360903067</v>
      </c>
      <c r="I25" s="29">
        <v>184.58544693609022</v>
      </c>
    </row>
    <row r="26" spans="1:9" x14ac:dyDescent="0.25">
      <c r="A26" s="29" t="s">
        <v>7</v>
      </c>
      <c r="B26" s="29">
        <v>40.58333333333325</v>
      </c>
      <c r="C26" s="29">
        <v>48.195492012601129</v>
      </c>
      <c r="D26" s="29">
        <v>0.84205662477151155</v>
      </c>
      <c r="E26" s="29">
        <v>0.40127929554751374</v>
      </c>
      <c r="F26" s="29">
        <v>-54.752113602756943</v>
      </c>
      <c r="G26" s="29">
        <v>135.91878026942345</v>
      </c>
      <c r="H26" s="29">
        <v>-54.752113602756943</v>
      </c>
      <c r="I26" s="29">
        <v>135.91878026942345</v>
      </c>
    </row>
    <row r="27" spans="1:9" x14ac:dyDescent="0.25">
      <c r="A27" s="29" t="s">
        <v>8</v>
      </c>
      <c r="B27" s="29">
        <v>4.7499999999999787</v>
      </c>
      <c r="C27" s="29">
        <v>48.195492012601179</v>
      </c>
      <c r="D27" s="29">
        <v>9.8556935548205327E-2</v>
      </c>
      <c r="E27" s="29">
        <v>0.92163957184857603</v>
      </c>
      <c r="F27" s="29">
        <v>-90.585446936090307</v>
      </c>
      <c r="G27" s="29">
        <v>100.08544693609028</v>
      </c>
      <c r="H27" s="29">
        <v>-90.585446936090307</v>
      </c>
      <c r="I27" s="29">
        <v>100.08544693609028</v>
      </c>
    </row>
    <row r="28" spans="1:9" ht="15.75" thickBot="1" x14ac:dyDescent="0.3">
      <c r="A28" s="30" t="s">
        <v>9</v>
      </c>
      <c r="B28" s="30">
        <v>-29.000000000000099</v>
      </c>
      <c r="C28" s="30">
        <v>48.195492012601157</v>
      </c>
      <c r="D28" s="30">
        <v>-0.60171602755746911</v>
      </c>
      <c r="E28" s="30">
        <v>0.54839524784455329</v>
      </c>
      <c r="F28" s="30">
        <v>-124.33544693609035</v>
      </c>
      <c r="G28" s="30">
        <v>66.33544693609015</v>
      </c>
      <c r="H28" s="30">
        <v>-124.33544693609035</v>
      </c>
      <c r="I28" s="30">
        <v>66.33544693609015</v>
      </c>
    </row>
    <row r="32" spans="1:9" x14ac:dyDescent="0.25">
      <c r="A32" t="s">
        <v>60</v>
      </c>
    </row>
    <row r="33" spans="1:3" ht="15.75" thickBot="1" x14ac:dyDescent="0.3"/>
    <row r="34" spans="1:3" x14ac:dyDescent="0.25">
      <c r="A34" s="31" t="s">
        <v>61</v>
      </c>
      <c r="B34" s="31" t="s">
        <v>62</v>
      </c>
      <c r="C34" s="31" t="s">
        <v>63</v>
      </c>
    </row>
    <row r="35" spans="1:3" x14ac:dyDescent="0.25">
      <c r="A35" s="29">
        <v>1</v>
      </c>
      <c r="B35" s="29">
        <v>241.74999999999983</v>
      </c>
      <c r="C35" s="29">
        <v>-129.74999999999983</v>
      </c>
    </row>
    <row r="36" spans="1:3" x14ac:dyDescent="0.25">
      <c r="A36" s="29">
        <v>2</v>
      </c>
      <c r="B36" s="29">
        <v>235</v>
      </c>
      <c r="C36" s="29">
        <v>-117</v>
      </c>
    </row>
    <row r="37" spans="1:3" x14ac:dyDescent="0.25">
      <c r="A37" s="29">
        <v>3</v>
      </c>
      <c r="B37" s="29">
        <v>270.16666666666669</v>
      </c>
      <c r="C37" s="29">
        <v>-138.16666666666669</v>
      </c>
    </row>
    <row r="38" spans="1:3" x14ac:dyDescent="0.25">
      <c r="A38" s="29">
        <v>4</v>
      </c>
      <c r="B38" s="29">
        <v>267.08333333333331</v>
      </c>
      <c r="C38" s="29">
        <v>-138.08333333333331</v>
      </c>
    </row>
    <row r="39" spans="1:3" x14ac:dyDescent="0.25">
      <c r="A39" s="29">
        <v>5</v>
      </c>
      <c r="B39" s="29">
        <v>271.83333333333331</v>
      </c>
      <c r="C39" s="29">
        <v>-150.83333333333331</v>
      </c>
    </row>
    <row r="40" spans="1:3" x14ac:dyDescent="0.25">
      <c r="A40" s="29">
        <v>6</v>
      </c>
      <c r="B40" s="29">
        <v>311.66666666666663</v>
      </c>
      <c r="C40" s="29">
        <v>-176.66666666666663</v>
      </c>
    </row>
    <row r="41" spans="1:3" x14ac:dyDescent="0.25">
      <c r="A41" s="29">
        <v>7</v>
      </c>
      <c r="B41" s="29">
        <v>351.33333333333326</v>
      </c>
      <c r="C41" s="29">
        <v>-203.33333333333326</v>
      </c>
    </row>
    <row r="42" spans="1:3" x14ac:dyDescent="0.25">
      <c r="A42" s="29">
        <v>8</v>
      </c>
      <c r="B42" s="29">
        <v>351.08333333333337</v>
      </c>
      <c r="C42" s="29">
        <v>-203.08333333333337</v>
      </c>
    </row>
    <row r="43" spans="1:3" x14ac:dyDescent="0.25">
      <c r="A43" s="29">
        <v>9</v>
      </c>
      <c r="B43" s="29">
        <v>302.41666666666669</v>
      </c>
      <c r="C43" s="29">
        <v>-166.41666666666669</v>
      </c>
    </row>
    <row r="44" spans="1:3" x14ac:dyDescent="0.25">
      <c r="A44" s="29">
        <v>10</v>
      </c>
      <c r="B44" s="29">
        <v>266.58333333333343</v>
      </c>
      <c r="C44" s="29">
        <v>-147.58333333333343</v>
      </c>
    </row>
    <row r="45" spans="1:3" x14ac:dyDescent="0.25">
      <c r="A45" s="29">
        <v>11</v>
      </c>
      <c r="B45" s="29">
        <v>232.83333333333331</v>
      </c>
      <c r="C45" s="29">
        <v>-128.83333333333331</v>
      </c>
    </row>
    <row r="46" spans="1:3" x14ac:dyDescent="0.25">
      <c r="A46" s="29">
        <v>12</v>
      </c>
      <c r="B46" s="29">
        <v>261.83333333333343</v>
      </c>
      <c r="C46" s="29">
        <v>-143.83333333333343</v>
      </c>
    </row>
    <row r="47" spans="1:3" x14ac:dyDescent="0.25">
      <c r="A47" s="29">
        <v>13</v>
      </c>
      <c r="B47" s="29">
        <v>241.74999999999983</v>
      </c>
      <c r="C47" s="29">
        <v>-126.74999999999983</v>
      </c>
    </row>
    <row r="48" spans="1:3" x14ac:dyDescent="0.25">
      <c r="A48" s="29">
        <v>14</v>
      </c>
      <c r="B48" s="29">
        <v>235</v>
      </c>
      <c r="C48" s="29">
        <v>-109</v>
      </c>
    </row>
    <row r="49" spans="1:3" x14ac:dyDescent="0.25">
      <c r="A49" s="29">
        <v>15</v>
      </c>
      <c r="B49" s="29">
        <v>270.16666666666669</v>
      </c>
      <c r="C49" s="29">
        <v>-129.16666666666669</v>
      </c>
    </row>
    <row r="50" spans="1:3" x14ac:dyDescent="0.25">
      <c r="A50" s="29">
        <v>16</v>
      </c>
      <c r="B50" s="29">
        <v>267.08333333333331</v>
      </c>
      <c r="C50" s="29">
        <v>-132.08333333333331</v>
      </c>
    </row>
    <row r="51" spans="1:3" x14ac:dyDescent="0.25">
      <c r="A51" s="29">
        <v>17</v>
      </c>
      <c r="B51" s="29">
        <v>271.83333333333331</v>
      </c>
      <c r="C51" s="29">
        <v>-146.83333333333331</v>
      </c>
    </row>
    <row r="52" spans="1:3" x14ac:dyDescent="0.25">
      <c r="A52" s="29">
        <v>18</v>
      </c>
      <c r="B52" s="29">
        <v>311.66666666666663</v>
      </c>
      <c r="C52" s="29">
        <v>-162.66666666666663</v>
      </c>
    </row>
    <row r="53" spans="1:3" x14ac:dyDescent="0.25">
      <c r="A53" s="29">
        <v>19</v>
      </c>
      <c r="B53" s="29">
        <v>351.33333333333326</v>
      </c>
      <c r="C53" s="29">
        <v>-181.33333333333326</v>
      </c>
    </row>
    <row r="54" spans="1:3" x14ac:dyDescent="0.25">
      <c r="A54" s="29">
        <v>20</v>
      </c>
      <c r="B54" s="29">
        <v>351.08333333333337</v>
      </c>
      <c r="C54" s="29">
        <v>-181.08333333333337</v>
      </c>
    </row>
    <row r="55" spans="1:3" x14ac:dyDescent="0.25">
      <c r="A55" s="29">
        <v>21</v>
      </c>
      <c r="B55" s="29">
        <v>302.41666666666669</v>
      </c>
      <c r="C55" s="29">
        <v>-144.41666666666669</v>
      </c>
    </row>
    <row r="56" spans="1:3" x14ac:dyDescent="0.25">
      <c r="A56" s="29">
        <v>22</v>
      </c>
      <c r="B56" s="29">
        <v>266.58333333333343</v>
      </c>
      <c r="C56" s="29">
        <v>-133.58333333333343</v>
      </c>
    </row>
    <row r="57" spans="1:3" x14ac:dyDescent="0.25">
      <c r="A57" s="29">
        <v>23</v>
      </c>
      <c r="B57" s="29">
        <v>232.83333333333331</v>
      </c>
      <c r="C57" s="29">
        <v>-118.83333333333331</v>
      </c>
    </row>
    <row r="58" spans="1:3" x14ac:dyDescent="0.25">
      <c r="A58" s="29">
        <v>24</v>
      </c>
      <c r="B58" s="29">
        <v>261.83333333333343</v>
      </c>
      <c r="C58" s="29">
        <v>-121.83333333333343</v>
      </c>
    </row>
    <row r="59" spans="1:3" x14ac:dyDescent="0.25">
      <c r="A59" s="29">
        <v>25</v>
      </c>
      <c r="B59" s="29">
        <v>241.74999999999983</v>
      </c>
      <c r="C59" s="29">
        <v>-96.749999999999829</v>
      </c>
    </row>
    <row r="60" spans="1:3" x14ac:dyDescent="0.25">
      <c r="A60" s="29">
        <v>26</v>
      </c>
      <c r="B60" s="29">
        <v>235</v>
      </c>
      <c r="C60" s="29">
        <v>-85</v>
      </c>
    </row>
    <row r="61" spans="1:3" x14ac:dyDescent="0.25">
      <c r="A61" s="29">
        <v>27</v>
      </c>
      <c r="B61" s="29">
        <v>270.16666666666669</v>
      </c>
      <c r="C61" s="29">
        <v>-92.166666666666686</v>
      </c>
    </row>
    <row r="62" spans="1:3" x14ac:dyDescent="0.25">
      <c r="A62" s="29">
        <v>28</v>
      </c>
      <c r="B62" s="29">
        <v>267.08333333333331</v>
      </c>
      <c r="C62" s="29">
        <v>-104.08333333333331</v>
      </c>
    </row>
    <row r="63" spans="1:3" x14ac:dyDescent="0.25">
      <c r="A63" s="29">
        <v>29</v>
      </c>
      <c r="B63" s="29">
        <v>271.83333333333331</v>
      </c>
      <c r="C63" s="29">
        <v>-99.833333333333314</v>
      </c>
    </row>
    <row r="64" spans="1:3" x14ac:dyDescent="0.25">
      <c r="A64" s="29">
        <v>30</v>
      </c>
      <c r="B64" s="29">
        <v>311.66666666666663</v>
      </c>
      <c r="C64" s="29">
        <v>-133.66666666666663</v>
      </c>
    </row>
    <row r="65" spans="1:3" x14ac:dyDescent="0.25">
      <c r="A65" s="29">
        <v>31</v>
      </c>
      <c r="B65" s="29">
        <v>351.33333333333326</v>
      </c>
      <c r="C65" s="29">
        <v>-152.33333333333326</v>
      </c>
    </row>
    <row r="66" spans="1:3" x14ac:dyDescent="0.25">
      <c r="A66" s="29">
        <v>32</v>
      </c>
      <c r="B66" s="29">
        <v>351.08333333333337</v>
      </c>
      <c r="C66" s="29">
        <v>-152.08333333333337</v>
      </c>
    </row>
    <row r="67" spans="1:3" x14ac:dyDescent="0.25">
      <c r="A67" s="29">
        <v>33</v>
      </c>
      <c r="B67" s="29">
        <v>302.41666666666669</v>
      </c>
      <c r="C67" s="29">
        <v>-118.41666666666669</v>
      </c>
    </row>
    <row r="68" spans="1:3" x14ac:dyDescent="0.25">
      <c r="A68" s="29">
        <v>34</v>
      </c>
      <c r="B68" s="29">
        <v>266.58333333333343</v>
      </c>
      <c r="C68" s="29">
        <v>-104.58333333333343</v>
      </c>
    </row>
    <row r="69" spans="1:3" x14ac:dyDescent="0.25">
      <c r="A69" s="29">
        <v>35</v>
      </c>
      <c r="B69" s="29">
        <v>232.83333333333331</v>
      </c>
      <c r="C69" s="29">
        <v>-86.833333333333314</v>
      </c>
    </row>
    <row r="70" spans="1:3" x14ac:dyDescent="0.25">
      <c r="A70" s="29">
        <v>36</v>
      </c>
      <c r="B70" s="29">
        <v>261.83333333333343</v>
      </c>
      <c r="C70" s="29">
        <v>-95.833333333333428</v>
      </c>
    </row>
    <row r="71" spans="1:3" x14ac:dyDescent="0.25">
      <c r="A71" s="29">
        <v>37</v>
      </c>
      <c r="B71" s="29">
        <v>241.74999999999983</v>
      </c>
      <c r="C71" s="29">
        <v>-70.749999999999829</v>
      </c>
    </row>
    <row r="72" spans="1:3" x14ac:dyDescent="0.25">
      <c r="A72" s="29">
        <v>38</v>
      </c>
      <c r="B72" s="29">
        <v>235</v>
      </c>
      <c r="C72" s="29">
        <v>-55</v>
      </c>
    </row>
    <row r="73" spans="1:3" x14ac:dyDescent="0.25">
      <c r="A73" s="29">
        <v>39</v>
      </c>
      <c r="B73" s="29">
        <v>270.16666666666669</v>
      </c>
      <c r="C73" s="29">
        <v>-77.166666666666686</v>
      </c>
    </row>
    <row r="74" spans="1:3" x14ac:dyDescent="0.25">
      <c r="A74" s="29">
        <v>40</v>
      </c>
      <c r="B74" s="29">
        <v>267.08333333333331</v>
      </c>
      <c r="C74" s="29">
        <v>-86.083333333333314</v>
      </c>
    </row>
    <row r="75" spans="1:3" x14ac:dyDescent="0.25">
      <c r="A75" s="29">
        <v>41</v>
      </c>
      <c r="B75" s="29">
        <v>271.83333333333331</v>
      </c>
      <c r="C75" s="29">
        <v>-88.833333333333314</v>
      </c>
    </row>
    <row r="76" spans="1:3" x14ac:dyDescent="0.25">
      <c r="A76" s="29">
        <v>42</v>
      </c>
      <c r="B76" s="29">
        <v>311.66666666666663</v>
      </c>
      <c r="C76" s="29">
        <v>-93.666666666666629</v>
      </c>
    </row>
    <row r="77" spans="1:3" x14ac:dyDescent="0.25">
      <c r="A77" s="29">
        <v>43</v>
      </c>
      <c r="B77" s="29">
        <v>351.33333333333326</v>
      </c>
      <c r="C77" s="29">
        <v>-121.33333333333326</v>
      </c>
    </row>
    <row r="78" spans="1:3" x14ac:dyDescent="0.25">
      <c r="A78" s="29">
        <v>44</v>
      </c>
      <c r="B78" s="29">
        <v>351.08333333333337</v>
      </c>
      <c r="C78" s="29">
        <v>-109.08333333333337</v>
      </c>
    </row>
    <row r="79" spans="1:3" x14ac:dyDescent="0.25">
      <c r="A79" s="29">
        <v>45</v>
      </c>
      <c r="B79" s="29">
        <v>302.41666666666669</v>
      </c>
      <c r="C79" s="29">
        <v>-93.416666666666686</v>
      </c>
    </row>
    <row r="80" spans="1:3" x14ac:dyDescent="0.25">
      <c r="A80" s="29">
        <v>46</v>
      </c>
      <c r="B80" s="29">
        <v>266.58333333333343</v>
      </c>
      <c r="C80" s="29">
        <v>-75.583333333333428</v>
      </c>
    </row>
    <row r="81" spans="1:3" x14ac:dyDescent="0.25">
      <c r="A81" s="29">
        <v>47</v>
      </c>
      <c r="B81" s="29">
        <v>232.83333333333331</v>
      </c>
      <c r="C81" s="29">
        <v>-60.833333333333314</v>
      </c>
    </row>
    <row r="82" spans="1:3" x14ac:dyDescent="0.25">
      <c r="A82" s="29">
        <v>48</v>
      </c>
      <c r="B82" s="29">
        <v>261.83333333333343</v>
      </c>
      <c r="C82" s="29">
        <v>-67.833333333333428</v>
      </c>
    </row>
    <row r="83" spans="1:3" x14ac:dyDescent="0.25">
      <c r="A83" s="29">
        <v>49</v>
      </c>
      <c r="B83" s="29">
        <v>241.74999999999983</v>
      </c>
      <c r="C83" s="29">
        <v>-45.749999999999829</v>
      </c>
    </row>
    <row r="84" spans="1:3" x14ac:dyDescent="0.25">
      <c r="A84" s="29">
        <v>50</v>
      </c>
      <c r="B84" s="29">
        <v>235</v>
      </c>
      <c r="C84" s="29">
        <v>-39</v>
      </c>
    </row>
    <row r="85" spans="1:3" x14ac:dyDescent="0.25">
      <c r="A85" s="29">
        <v>51</v>
      </c>
      <c r="B85" s="29">
        <v>270.16666666666669</v>
      </c>
      <c r="C85" s="29">
        <v>-34.166666666666686</v>
      </c>
    </row>
    <row r="86" spans="1:3" x14ac:dyDescent="0.25">
      <c r="A86" s="29">
        <v>52</v>
      </c>
      <c r="B86" s="29">
        <v>267.08333333333331</v>
      </c>
      <c r="C86" s="29">
        <v>-32.083333333333314</v>
      </c>
    </row>
    <row r="87" spans="1:3" x14ac:dyDescent="0.25">
      <c r="A87" s="29">
        <v>53</v>
      </c>
      <c r="B87" s="29">
        <v>271.83333333333331</v>
      </c>
      <c r="C87" s="29">
        <v>-42.833333333333314</v>
      </c>
    </row>
    <row r="88" spans="1:3" x14ac:dyDescent="0.25">
      <c r="A88" s="29">
        <v>54</v>
      </c>
      <c r="B88" s="29">
        <v>311.66666666666663</v>
      </c>
      <c r="C88" s="29">
        <v>-68.666666666666629</v>
      </c>
    </row>
    <row r="89" spans="1:3" x14ac:dyDescent="0.25">
      <c r="A89" s="29">
        <v>55</v>
      </c>
      <c r="B89" s="29">
        <v>351.33333333333326</v>
      </c>
      <c r="C89" s="29">
        <v>-87.333333333333258</v>
      </c>
    </row>
    <row r="90" spans="1:3" x14ac:dyDescent="0.25">
      <c r="A90" s="29">
        <v>56</v>
      </c>
      <c r="B90" s="29">
        <v>351.08333333333337</v>
      </c>
      <c r="C90" s="29">
        <v>-79.083333333333371</v>
      </c>
    </row>
    <row r="91" spans="1:3" x14ac:dyDescent="0.25">
      <c r="A91" s="29">
        <v>57</v>
      </c>
      <c r="B91" s="29">
        <v>302.41666666666669</v>
      </c>
      <c r="C91" s="29">
        <v>-65.416666666666686</v>
      </c>
    </row>
    <row r="92" spans="1:3" x14ac:dyDescent="0.25">
      <c r="A92" s="29">
        <v>58</v>
      </c>
      <c r="B92" s="29">
        <v>266.58333333333343</v>
      </c>
      <c r="C92" s="29">
        <v>-55.583333333333428</v>
      </c>
    </row>
    <row r="93" spans="1:3" x14ac:dyDescent="0.25">
      <c r="A93" s="29">
        <v>59</v>
      </c>
      <c r="B93" s="29">
        <v>232.83333333333331</v>
      </c>
      <c r="C93" s="29">
        <v>-52.833333333333314</v>
      </c>
    </row>
    <row r="94" spans="1:3" x14ac:dyDescent="0.25">
      <c r="A94" s="29">
        <v>60</v>
      </c>
      <c r="B94" s="29">
        <v>261.83333333333343</v>
      </c>
      <c r="C94" s="29">
        <v>-60.833333333333428</v>
      </c>
    </row>
    <row r="95" spans="1:3" x14ac:dyDescent="0.25">
      <c r="A95" s="29">
        <v>61</v>
      </c>
      <c r="B95" s="29">
        <v>241.74999999999983</v>
      </c>
      <c r="C95" s="29">
        <v>-37.749999999999829</v>
      </c>
    </row>
    <row r="96" spans="1:3" x14ac:dyDescent="0.25">
      <c r="A96" s="29">
        <v>62</v>
      </c>
      <c r="B96" s="29">
        <v>235</v>
      </c>
      <c r="C96" s="29">
        <v>-47</v>
      </c>
    </row>
    <row r="97" spans="1:3" x14ac:dyDescent="0.25">
      <c r="A97" s="29">
        <v>63</v>
      </c>
      <c r="B97" s="29">
        <v>270.16666666666669</v>
      </c>
      <c r="C97" s="29">
        <v>-35.166666666666686</v>
      </c>
    </row>
    <row r="98" spans="1:3" x14ac:dyDescent="0.25">
      <c r="A98" s="29">
        <v>64</v>
      </c>
      <c r="B98" s="29">
        <v>267.08333333333331</v>
      </c>
      <c r="C98" s="29">
        <v>-40.083333333333314</v>
      </c>
    </row>
    <row r="99" spans="1:3" x14ac:dyDescent="0.25">
      <c r="A99" s="29">
        <v>65</v>
      </c>
      <c r="B99" s="29">
        <v>271.83333333333331</v>
      </c>
      <c r="C99" s="29">
        <v>-37.833333333333314</v>
      </c>
    </row>
    <row r="100" spans="1:3" x14ac:dyDescent="0.25">
      <c r="A100" s="29">
        <v>66</v>
      </c>
      <c r="B100" s="29">
        <v>311.66666666666663</v>
      </c>
      <c r="C100" s="29">
        <v>-47.666666666666629</v>
      </c>
    </row>
    <row r="101" spans="1:3" x14ac:dyDescent="0.25">
      <c r="A101" s="29">
        <v>67</v>
      </c>
      <c r="B101" s="29">
        <v>351.33333333333326</v>
      </c>
      <c r="C101" s="29">
        <v>-49.333333333333258</v>
      </c>
    </row>
    <row r="102" spans="1:3" x14ac:dyDescent="0.25">
      <c r="A102" s="29">
        <v>68</v>
      </c>
      <c r="B102" s="29">
        <v>351.08333333333337</v>
      </c>
      <c r="C102" s="29">
        <v>-58.083333333333371</v>
      </c>
    </row>
    <row r="103" spans="1:3" x14ac:dyDescent="0.25">
      <c r="A103" s="29">
        <v>69</v>
      </c>
      <c r="B103" s="29">
        <v>302.41666666666669</v>
      </c>
      <c r="C103" s="29">
        <v>-43.416666666666686</v>
      </c>
    </row>
    <row r="104" spans="1:3" x14ac:dyDescent="0.25">
      <c r="A104" s="29">
        <v>70</v>
      </c>
      <c r="B104" s="29">
        <v>266.58333333333343</v>
      </c>
      <c r="C104" s="29">
        <v>-37.583333333333428</v>
      </c>
    </row>
    <row r="105" spans="1:3" x14ac:dyDescent="0.25">
      <c r="A105" s="29">
        <v>71</v>
      </c>
      <c r="B105" s="29">
        <v>232.83333333333331</v>
      </c>
      <c r="C105" s="29">
        <v>-29.833333333333314</v>
      </c>
    </row>
    <row r="106" spans="1:3" x14ac:dyDescent="0.25">
      <c r="A106" s="29">
        <v>72</v>
      </c>
      <c r="B106" s="29">
        <v>261.83333333333343</v>
      </c>
      <c r="C106" s="29">
        <v>-32.833333333333428</v>
      </c>
    </row>
    <row r="107" spans="1:3" x14ac:dyDescent="0.25">
      <c r="A107" s="29">
        <v>73</v>
      </c>
      <c r="B107" s="29">
        <v>241.74999999999983</v>
      </c>
      <c r="C107" s="29">
        <v>0.25000000000017053</v>
      </c>
    </row>
    <row r="108" spans="1:3" x14ac:dyDescent="0.25">
      <c r="A108" s="29">
        <v>74</v>
      </c>
      <c r="B108" s="29">
        <v>235</v>
      </c>
      <c r="C108" s="29">
        <v>-2</v>
      </c>
    </row>
    <row r="109" spans="1:3" x14ac:dyDescent="0.25">
      <c r="A109" s="29">
        <v>75</v>
      </c>
      <c r="B109" s="29">
        <v>270.16666666666669</v>
      </c>
      <c r="C109" s="29">
        <v>-3.1666666666666856</v>
      </c>
    </row>
    <row r="110" spans="1:3" x14ac:dyDescent="0.25">
      <c r="A110" s="29">
        <v>76</v>
      </c>
      <c r="B110" s="29">
        <v>267.08333333333331</v>
      </c>
      <c r="C110" s="29">
        <v>1.9166666666666856</v>
      </c>
    </row>
    <row r="111" spans="1:3" x14ac:dyDescent="0.25">
      <c r="A111" s="29">
        <v>77</v>
      </c>
      <c r="B111" s="29">
        <v>271.83333333333331</v>
      </c>
      <c r="C111" s="29">
        <v>-1.8333333333333144</v>
      </c>
    </row>
    <row r="112" spans="1:3" x14ac:dyDescent="0.25">
      <c r="A112" s="29">
        <v>78</v>
      </c>
      <c r="B112" s="29">
        <v>311.66666666666663</v>
      </c>
      <c r="C112" s="29">
        <v>3.3333333333333712</v>
      </c>
    </row>
    <row r="113" spans="1:3" x14ac:dyDescent="0.25">
      <c r="A113" s="29">
        <v>79</v>
      </c>
      <c r="B113" s="29">
        <v>351.33333333333326</v>
      </c>
      <c r="C113" s="29">
        <v>12.666666666666742</v>
      </c>
    </row>
    <row r="114" spans="1:3" x14ac:dyDescent="0.25">
      <c r="A114" s="29">
        <v>80</v>
      </c>
      <c r="B114" s="29">
        <v>351.08333333333337</v>
      </c>
      <c r="C114" s="29">
        <v>-4.0833333333333712</v>
      </c>
    </row>
    <row r="115" spans="1:3" x14ac:dyDescent="0.25">
      <c r="A115" s="29">
        <v>81</v>
      </c>
      <c r="B115" s="29">
        <v>302.41666666666669</v>
      </c>
      <c r="C115" s="29">
        <v>9.5833333333333144</v>
      </c>
    </row>
    <row r="116" spans="1:3" x14ac:dyDescent="0.25">
      <c r="A116" s="29">
        <v>82</v>
      </c>
      <c r="B116" s="29">
        <v>266.58333333333343</v>
      </c>
      <c r="C116" s="29">
        <v>7.4166666666665719</v>
      </c>
    </row>
    <row r="117" spans="1:3" x14ac:dyDescent="0.25">
      <c r="A117" s="29">
        <v>83</v>
      </c>
      <c r="B117" s="29">
        <v>232.83333333333331</v>
      </c>
      <c r="C117" s="29">
        <v>4.1666666666666856</v>
      </c>
    </row>
    <row r="118" spans="1:3" x14ac:dyDescent="0.25">
      <c r="A118" s="29">
        <v>84</v>
      </c>
      <c r="B118" s="29">
        <v>261.83333333333343</v>
      </c>
      <c r="C118" s="29">
        <v>16.166666666666572</v>
      </c>
    </row>
    <row r="119" spans="1:3" x14ac:dyDescent="0.25">
      <c r="A119" s="29">
        <v>85</v>
      </c>
      <c r="B119" s="29">
        <v>241.74999999999983</v>
      </c>
      <c r="C119" s="29">
        <v>42.250000000000171</v>
      </c>
    </row>
    <row r="120" spans="1:3" x14ac:dyDescent="0.25">
      <c r="A120" s="29">
        <v>86</v>
      </c>
      <c r="B120" s="29">
        <v>235</v>
      </c>
      <c r="C120" s="29">
        <v>42</v>
      </c>
    </row>
    <row r="121" spans="1:3" x14ac:dyDescent="0.25">
      <c r="A121" s="29">
        <v>87</v>
      </c>
      <c r="B121" s="29">
        <v>270.16666666666669</v>
      </c>
      <c r="C121" s="29">
        <v>46.833333333333314</v>
      </c>
    </row>
    <row r="122" spans="1:3" x14ac:dyDescent="0.25">
      <c r="A122" s="29">
        <v>88</v>
      </c>
      <c r="B122" s="29">
        <v>267.08333333333331</v>
      </c>
      <c r="C122" s="29">
        <v>45.916666666666686</v>
      </c>
    </row>
    <row r="123" spans="1:3" x14ac:dyDescent="0.25">
      <c r="A123" s="29">
        <v>89</v>
      </c>
      <c r="B123" s="29">
        <v>271.83333333333331</v>
      </c>
      <c r="C123" s="29">
        <v>46.166666666666686</v>
      </c>
    </row>
    <row r="124" spans="1:3" x14ac:dyDescent="0.25">
      <c r="A124" s="29">
        <v>90</v>
      </c>
      <c r="B124" s="29">
        <v>311.66666666666663</v>
      </c>
      <c r="C124" s="29">
        <v>62.333333333333371</v>
      </c>
    </row>
    <row r="125" spans="1:3" x14ac:dyDescent="0.25">
      <c r="A125" s="29">
        <v>91</v>
      </c>
      <c r="B125" s="29">
        <v>351.33333333333326</v>
      </c>
      <c r="C125" s="29">
        <v>61.666666666666742</v>
      </c>
    </row>
    <row r="126" spans="1:3" x14ac:dyDescent="0.25">
      <c r="A126" s="29">
        <v>92</v>
      </c>
      <c r="B126" s="29">
        <v>351.08333333333337</v>
      </c>
      <c r="C126" s="29">
        <v>53.916666666666629</v>
      </c>
    </row>
    <row r="127" spans="1:3" x14ac:dyDescent="0.25">
      <c r="A127" s="29">
        <v>93</v>
      </c>
      <c r="B127" s="29">
        <v>302.41666666666669</v>
      </c>
      <c r="C127" s="29">
        <v>52.583333333333314</v>
      </c>
    </row>
    <row r="128" spans="1:3" x14ac:dyDescent="0.25">
      <c r="A128" s="29">
        <v>94</v>
      </c>
      <c r="B128" s="29">
        <v>266.58333333333343</v>
      </c>
      <c r="C128" s="29">
        <v>39.416666666666572</v>
      </c>
    </row>
    <row r="129" spans="1:3" x14ac:dyDescent="0.25">
      <c r="A129" s="29">
        <v>95</v>
      </c>
      <c r="B129" s="29">
        <v>232.83333333333331</v>
      </c>
      <c r="C129" s="29">
        <v>38.166666666666686</v>
      </c>
    </row>
    <row r="130" spans="1:3" x14ac:dyDescent="0.25">
      <c r="A130" s="29">
        <v>96</v>
      </c>
      <c r="B130" s="29">
        <v>261.83333333333343</v>
      </c>
      <c r="C130" s="29">
        <v>44.166666666666572</v>
      </c>
    </row>
    <row r="131" spans="1:3" x14ac:dyDescent="0.25">
      <c r="A131" s="29">
        <v>97</v>
      </c>
      <c r="B131" s="29">
        <v>241.74999999999983</v>
      </c>
      <c r="C131" s="29">
        <v>73.250000000000171</v>
      </c>
    </row>
    <row r="132" spans="1:3" x14ac:dyDescent="0.25">
      <c r="A132" s="29">
        <v>98</v>
      </c>
      <c r="B132" s="29">
        <v>235</v>
      </c>
      <c r="C132" s="29">
        <v>66</v>
      </c>
    </row>
    <row r="133" spans="1:3" x14ac:dyDescent="0.25">
      <c r="A133" s="29">
        <v>99</v>
      </c>
      <c r="B133" s="29">
        <v>270.16666666666669</v>
      </c>
      <c r="C133" s="29">
        <v>85.833333333333314</v>
      </c>
    </row>
    <row r="134" spans="1:3" x14ac:dyDescent="0.25">
      <c r="A134" s="29">
        <v>100</v>
      </c>
      <c r="B134" s="29">
        <v>267.08333333333331</v>
      </c>
      <c r="C134" s="29">
        <v>80.916666666666686</v>
      </c>
    </row>
    <row r="135" spans="1:3" x14ac:dyDescent="0.25">
      <c r="A135" s="29">
        <v>101</v>
      </c>
      <c r="B135" s="29">
        <v>271.83333333333331</v>
      </c>
      <c r="C135" s="29">
        <v>83.166666666666686</v>
      </c>
    </row>
    <row r="136" spans="1:3" x14ac:dyDescent="0.25">
      <c r="A136" s="29">
        <v>102</v>
      </c>
      <c r="B136" s="29">
        <v>311.66666666666663</v>
      </c>
      <c r="C136" s="29">
        <v>110.33333333333337</v>
      </c>
    </row>
    <row r="137" spans="1:3" x14ac:dyDescent="0.25">
      <c r="A137" s="29">
        <v>103</v>
      </c>
      <c r="B137" s="29">
        <v>351.33333333333326</v>
      </c>
      <c r="C137" s="29">
        <v>113.66666666666674</v>
      </c>
    </row>
    <row r="138" spans="1:3" x14ac:dyDescent="0.25">
      <c r="A138" s="29">
        <v>104</v>
      </c>
      <c r="B138" s="29">
        <v>351.08333333333337</v>
      </c>
      <c r="C138" s="29">
        <v>115.91666666666663</v>
      </c>
    </row>
    <row r="139" spans="1:3" x14ac:dyDescent="0.25">
      <c r="A139" s="29">
        <v>105</v>
      </c>
      <c r="B139" s="29">
        <v>302.41666666666669</v>
      </c>
      <c r="C139" s="29">
        <v>101.58333333333331</v>
      </c>
    </row>
    <row r="140" spans="1:3" x14ac:dyDescent="0.25">
      <c r="A140" s="29">
        <v>106</v>
      </c>
      <c r="B140" s="29">
        <v>266.58333333333343</v>
      </c>
      <c r="C140" s="29">
        <v>80.416666666666572</v>
      </c>
    </row>
    <row r="141" spans="1:3" x14ac:dyDescent="0.25">
      <c r="A141" s="29">
        <v>107</v>
      </c>
      <c r="B141" s="29">
        <v>232.83333333333331</v>
      </c>
      <c r="C141" s="29">
        <v>72.166666666666686</v>
      </c>
    </row>
    <row r="142" spans="1:3" x14ac:dyDescent="0.25">
      <c r="A142" s="29">
        <v>108</v>
      </c>
      <c r="B142" s="29">
        <v>261.83333333333343</v>
      </c>
      <c r="C142" s="29">
        <v>74.166666666666572</v>
      </c>
    </row>
    <row r="143" spans="1:3" x14ac:dyDescent="0.25">
      <c r="A143" s="29">
        <v>109</v>
      </c>
      <c r="B143" s="29">
        <v>241.74999999999983</v>
      </c>
      <c r="C143" s="29">
        <v>98.250000000000171</v>
      </c>
    </row>
    <row r="144" spans="1:3" x14ac:dyDescent="0.25">
      <c r="A144" s="29">
        <v>110</v>
      </c>
      <c r="B144" s="29">
        <v>235</v>
      </c>
      <c r="C144" s="29">
        <v>83</v>
      </c>
    </row>
    <row r="145" spans="1:3" x14ac:dyDescent="0.25">
      <c r="A145" s="29">
        <v>111</v>
      </c>
      <c r="B145" s="29">
        <v>270.16666666666669</v>
      </c>
      <c r="C145" s="29">
        <v>91.833333333333314</v>
      </c>
    </row>
    <row r="146" spans="1:3" x14ac:dyDescent="0.25">
      <c r="A146" s="29">
        <v>112</v>
      </c>
      <c r="B146" s="29">
        <v>267.08333333333331</v>
      </c>
      <c r="C146" s="29">
        <v>80.916666666666686</v>
      </c>
    </row>
    <row r="147" spans="1:3" x14ac:dyDescent="0.25">
      <c r="A147" s="29">
        <v>113</v>
      </c>
      <c r="B147" s="29">
        <v>271.83333333333331</v>
      </c>
      <c r="C147" s="29">
        <v>91.166666666666686</v>
      </c>
    </row>
    <row r="148" spans="1:3" x14ac:dyDescent="0.25">
      <c r="A148" s="29">
        <v>114</v>
      </c>
      <c r="B148" s="29">
        <v>311.66666666666663</v>
      </c>
      <c r="C148" s="29">
        <v>123.33333333333337</v>
      </c>
    </row>
    <row r="149" spans="1:3" x14ac:dyDescent="0.25">
      <c r="A149" s="29">
        <v>115</v>
      </c>
      <c r="B149" s="29">
        <v>351.33333333333326</v>
      </c>
      <c r="C149" s="29">
        <v>139.66666666666674</v>
      </c>
    </row>
    <row r="150" spans="1:3" x14ac:dyDescent="0.25">
      <c r="A150" s="29">
        <v>116</v>
      </c>
      <c r="B150" s="29">
        <v>351.08333333333337</v>
      </c>
      <c r="C150" s="29">
        <v>153.91666666666663</v>
      </c>
    </row>
    <row r="151" spans="1:3" x14ac:dyDescent="0.25">
      <c r="A151" s="29">
        <v>117</v>
      </c>
      <c r="B151" s="29">
        <v>302.41666666666669</v>
      </c>
      <c r="C151" s="29">
        <v>101.58333333333331</v>
      </c>
    </row>
    <row r="152" spans="1:3" x14ac:dyDescent="0.25">
      <c r="A152" s="29">
        <v>118</v>
      </c>
      <c r="B152" s="29">
        <v>266.58333333333343</v>
      </c>
      <c r="C152" s="29">
        <v>92.416666666666572</v>
      </c>
    </row>
    <row r="153" spans="1:3" x14ac:dyDescent="0.25">
      <c r="A153" s="29">
        <v>119</v>
      </c>
      <c r="B153" s="29">
        <v>232.83333333333331</v>
      </c>
      <c r="C153" s="29">
        <v>77.166666666666686</v>
      </c>
    </row>
    <row r="154" spans="1:3" x14ac:dyDescent="0.25">
      <c r="A154" s="29">
        <v>120</v>
      </c>
      <c r="B154" s="29">
        <v>261.83333333333343</v>
      </c>
      <c r="C154" s="29">
        <v>75.166666666666572</v>
      </c>
    </row>
    <row r="155" spans="1:3" x14ac:dyDescent="0.25">
      <c r="A155" s="29">
        <v>121</v>
      </c>
      <c r="B155" s="29">
        <v>241.74999999999983</v>
      </c>
      <c r="C155" s="29">
        <v>118.25000000000017</v>
      </c>
    </row>
    <row r="156" spans="1:3" x14ac:dyDescent="0.25">
      <c r="A156" s="29">
        <v>122</v>
      </c>
      <c r="B156" s="29">
        <v>235</v>
      </c>
      <c r="C156" s="29">
        <v>107</v>
      </c>
    </row>
    <row r="157" spans="1:3" x14ac:dyDescent="0.25">
      <c r="A157" s="29">
        <v>123</v>
      </c>
      <c r="B157" s="29">
        <v>270.16666666666669</v>
      </c>
      <c r="C157" s="29">
        <v>135.83333333333331</v>
      </c>
    </row>
    <row r="158" spans="1:3" x14ac:dyDescent="0.25">
      <c r="A158" s="29">
        <v>124</v>
      </c>
      <c r="B158" s="29">
        <v>267.08333333333331</v>
      </c>
      <c r="C158" s="29">
        <v>128.91666666666669</v>
      </c>
    </row>
    <row r="159" spans="1:3" x14ac:dyDescent="0.25">
      <c r="A159" s="29">
        <v>125</v>
      </c>
      <c r="B159" s="29">
        <v>271.83333333333331</v>
      </c>
      <c r="C159" s="29">
        <v>148.16666666666669</v>
      </c>
    </row>
    <row r="160" spans="1:3" x14ac:dyDescent="0.25">
      <c r="A160" s="29">
        <v>126</v>
      </c>
      <c r="B160" s="29">
        <v>311.66666666666663</v>
      </c>
      <c r="C160" s="29">
        <v>160.33333333333337</v>
      </c>
    </row>
    <row r="161" spans="1:3" x14ac:dyDescent="0.25">
      <c r="A161" s="29">
        <v>127</v>
      </c>
      <c r="B161" s="29">
        <v>351.33333333333326</v>
      </c>
      <c r="C161" s="29">
        <v>196.66666666666674</v>
      </c>
    </row>
    <row r="162" spans="1:3" x14ac:dyDescent="0.25">
      <c r="A162" s="29">
        <v>128</v>
      </c>
      <c r="B162" s="29">
        <v>351.08333333333337</v>
      </c>
      <c r="C162" s="29">
        <v>207.91666666666663</v>
      </c>
    </row>
    <row r="163" spans="1:3" x14ac:dyDescent="0.25">
      <c r="A163" s="29">
        <v>129</v>
      </c>
      <c r="B163" s="29">
        <v>302.41666666666669</v>
      </c>
      <c r="C163" s="29">
        <v>160.58333333333331</v>
      </c>
    </row>
    <row r="164" spans="1:3" x14ac:dyDescent="0.25">
      <c r="A164" s="29">
        <v>130</v>
      </c>
      <c r="B164" s="29">
        <v>266.58333333333343</v>
      </c>
      <c r="C164" s="29">
        <v>140.41666666666657</v>
      </c>
    </row>
    <row r="165" spans="1:3" x14ac:dyDescent="0.25">
      <c r="A165" s="29">
        <v>131</v>
      </c>
      <c r="B165" s="29">
        <v>232.83333333333331</v>
      </c>
      <c r="C165" s="29">
        <v>129.16666666666669</v>
      </c>
    </row>
    <row r="166" spans="1:3" x14ac:dyDescent="0.25">
      <c r="A166" s="29">
        <v>132</v>
      </c>
      <c r="B166" s="29">
        <v>261.83333333333343</v>
      </c>
      <c r="C166" s="29">
        <v>143.16666666666657</v>
      </c>
    </row>
    <row r="167" spans="1:3" x14ac:dyDescent="0.25">
      <c r="A167" s="29">
        <v>133</v>
      </c>
      <c r="B167" s="29">
        <v>241.74999999999983</v>
      </c>
      <c r="C167" s="29">
        <v>175.25000000000017</v>
      </c>
    </row>
    <row r="168" spans="1:3" x14ac:dyDescent="0.25">
      <c r="A168" s="29">
        <v>134</v>
      </c>
      <c r="B168" s="29">
        <v>235</v>
      </c>
      <c r="C168" s="29">
        <v>156</v>
      </c>
    </row>
    <row r="169" spans="1:3" x14ac:dyDescent="0.25">
      <c r="A169" s="29">
        <v>135</v>
      </c>
      <c r="B169" s="29">
        <v>270.16666666666669</v>
      </c>
      <c r="C169" s="29">
        <v>148.83333333333331</v>
      </c>
    </row>
    <row r="170" spans="1:3" x14ac:dyDescent="0.25">
      <c r="A170" s="29">
        <v>136</v>
      </c>
      <c r="B170" s="29">
        <v>267.08333333333331</v>
      </c>
      <c r="C170" s="29">
        <v>193.91666666666669</v>
      </c>
    </row>
    <row r="171" spans="1:3" x14ac:dyDescent="0.25">
      <c r="A171" s="29">
        <v>137</v>
      </c>
      <c r="B171" s="29">
        <v>271.83333333333331</v>
      </c>
      <c r="C171" s="29">
        <v>200.16666666666669</v>
      </c>
    </row>
    <row r="172" spans="1:3" x14ac:dyDescent="0.25">
      <c r="A172" s="29">
        <v>138</v>
      </c>
      <c r="B172" s="29">
        <v>311.66666666666663</v>
      </c>
      <c r="C172" s="29">
        <v>223.33333333333337</v>
      </c>
    </row>
    <row r="173" spans="1:3" x14ac:dyDescent="0.25">
      <c r="A173" s="29">
        <v>139</v>
      </c>
      <c r="B173" s="29">
        <v>351.33333333333326</v>
      </c>
      <c r="C173" s="29">
        <v>270.66666666666674</v>
      </c>
    </row>
    <row r="174" spans="1:3" x14ac:dyDescent="0.25">
      <c r="A174" s="29">
        <v>140</v>
      </c>
      <c r="B174" s="29">
        <v>351.08333333333337</v>
      </c>
      <c r="C174" s="29">
        <v>254.91666666666663</v>
      </c>
    </row>
    <row r="175" spans="1:3" x14ac:dyDescent="0.25">
      <c r="A175" s="29">
        <v>141</v>
      </c>
      <c r="B175" s="29">
        <v>302.41666666666669</v>
      </c>
      <c r="C175" s="29">
        <v>205.58333333333331</v>
      </c>
    </row>
    <row r="176" spans="1:3" x14ac:dyDescent="0.25">
      <c r="A176" s="29">
        <v>142</v>
      </c>
      <c r="B176" s="29">
        <v>266.58333333333343</v>
      </c>
      <c r="C176" s="29">
        <v>194.41666666666657</v>
      </c>
    </row>
    <row r="177" spans="1:3" x14ac:dyDescent="0.25">
      <c r="A177" s="29">
        <v>143</v>
      </c>
      <c r="B177" s="29">
        <v>232.83333333333331</v>
      </c>
      <c r="C177" s="29">
        <v>157.16666666666669</v>
      </c>
    </row>
    <row r="178" spans="1:3" ht="15.75" thickBot="1" x14ac:dyDescent="0.3">
      <c r="A178" s="30">
        <v>144</v>
      </c>
      <c r="B178" s="30">
        <v>261.83333333333343</v>
      </c>
      <c r="C178" s="30">
        <v>170.16666666666657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440D8-D06D-4605-8600-60C2C520CC9E}">
  <dimension ref="A6:M183"/>
  <sheetViews>
    <sheetView topLeftCell="H1" zoomScaleNormal="100" workbookViewId="0">
      <selection activeCell="F17" sqref="F17"/>
    </sheetView>
  </sheetViews>
  <sheetFormatPr defaultRowHeight="15" x14ac:dyDescent="0.25"/>
  <cols>
    <col min="1" max="1" width="18.7109375" customWidth="1"/>
    <col min="2" max="2" width="31.42578125" bestFit="1" customWidth="1"/>
    <col min="3" max="3" width="27.42578125" customWidth="1"/>
    <col min="4" max="4" width="31.140625" customWidth="1"/>
    <col min="6" max="6" width="13.85546875" customWidth="1"/>
    <col min="7" max="7" width="14.5703125" customWidth="1"/>
    <col min="9" max="9" width="15" customWidth="1"/>
    <col min="10" max="10" width="12.28515625" customWidth="1"/>
    <col min="12" max="12" width="18.42578125" customWidth="1"/>
    <col min="13" max="13" width="18.42578125" bestFit="1" customWidth="1"/>
  </cols>
  <sheetData>
    <row r="6" spans="1:6" x14ac:dyDescent="0.25">
      <c r="A6" t="s">
        <v>36</v>
      </c>
    </row>
    <row r="7" spans="1:6" ht="15.75" thickBot="1" x14ac:dyDescent="0.3"/>
    <row r="8" spans="1:6" x14ac:dyDescent="0.25">
      <c r="A8" s="21" t="s">
        <v>37</v>
      </c>
      <c r="B8" s="21"/>
    </row>
    <row r="9" spans="1:6" x14ac:dyDescent="0.25">
      <c r="A9" t="s">
        <v>38</v>
      </c>
      <c r="B9">
        <v>0.32574766895343726</v>
      </c>
    </row>
    <row r="10" spans="1:6" x14ac:dyDescent="0.25">
      <c r="A10" t="s">
        <v>39</v>
      </c>
      <c r="B10">
        <v>0.10611154382859815</v>
      </c>
      <c r="C10" s="23"/>
    </row>
    <row r="11" spans="1:6" x14ac:dyDescent="0.25">
      <c r="A11" t="s">
        <v>40</v>
      </c>
      <c r="B11">
        <v>3.1620839147648003E-2</v>
      </c>
    </row>
    <row r="12" spans="1:6" x14ac:dyDescent="0.25">
      <c r="A12" t="s">
        <v>41</v>
      </c>
      <c r="B12">
        <v>118.0543633332551</v>
      </c>
      <c r="D12" s="26"/>
    </row>
    <row r="13" spans="1:6" ht="15.75" thickBot="1" x14ac:dyDescent="0.3">
      <c r="A13" s="19" t="s">
        <v>42</v>
      </c>
      <c r="B13" s="19">
        <v>144</v>
      </c>
    </row>
    <row r="15" spans="1:6" ht="15.75" thickBot="1" x14ac:dyDescent="0.3">
      <c r="A15" t="s">
        <v>43</v>
      </c>
    </row>
    <row r="16" spans="1:6" x14ac:dyDescent="0.25">
      <c r="A16" s="20"/>
      <c r="B16" s="20" t="s">
        <v>48</v>
      </c>
      <c r="C16" s="20" t="s">
        <v>49</v>
      </c>
      <c r="D16" s="20" t="s">
        <v>50</v>
      </c>
      <c r="E16" s="20" t="s">
        <v>51</v>
      </c>
      <c r="F16" s="20" t="s">
        <v>52</v>
      </c>
    </row>
    <row r="17" spans="1:9" x14ac:dyDescent="0.25">
      <c r="A17" t="s">
        <v>44</v>
      </c>
      <c r="B17">
        <v>11</v>
      </c>
      <c r="C17" s="23">
        <v>218382.24305555504</v>
      </c>
      <c r="D17" s="23">
        <v>19852.931186868602</v>
      </c>
      <c r="E17">
        <v>1.4244937577524961</v>
      </c>
      <c r="F17" s="43">
        <v>0.16903864930841289</v>
      </c>
    </row>
    <row r="18" spans="1:9" x14ac:dyDescent="0.25">
      <c r="A18" t="s">
        <v>45</v>
      </c>
      <c r="B18">
        <v>132</v>
      </c>
      <c r="C18" s="23">
        <v>1839661.9166666672</v>
      </c>
      <c r="D18" s="23">
        <v>13936.832702020207</v>
      </c>
    </row>
    <row r="19" spans="1:9" ht="15.75" thickBot="1" x14ac:dyDescent="0.3">
      <c r="A19" s="19" t="s">
        <v>46</v>
      </c>
      <c r="B19" s="19">
        <v>143</v>
      </c>
      <c r="C19" s="25">
        <v>2058044.1597222222</v>
      </c>
      <c r="D19" s="25"/>
      <c r="E19" s="19"/>
      <c r="F19" s="19"/>
    </row>
    <row r="20" spans="1:9" ht="15.75" thickBot="1" x14ac:dyDescent="0.3"/>
    <row r="21" spans="1:9" x14ac:dyDescent="0.25">
      <c r="A21" s="20"/>
      <c r="B21" s="20" t="s">
        <v>53</v>
      </c>
      <c r="C21" s="20" t="s">
        <v>41</v>
      </c>
      <c r="D21" s="20" t="s">
        <v>54</v>
      </c>
      <c r="E21" s="20" t="s">
        <v>55</v>
      </c>
      <c r="F21" s="20" t="s">
        <v>56</v>
      </c>
      <c r="G21" s="20" t="s">
        <v>57</v>
      </c>
      <c r="H21" s="20" t="s">
        <v>58</v>
      </c>
      <c r="I21" s="20" t="s">
        <v>59</v>
      </c>
    </row>
    <row r="22" spans="1:9" x14ac:dyDescent="0.25">
      <c r="A22" t="s">
        <v>47</v>
      </c>
      <c r="B22">
        <v>261.83333333333343</v>
      </c>
      <c r="C22">
        <v>34.079359224732364</v>
      </c>
      <c r="D22">
        <v>7.6830474307543168</v>
      </c>
      <c r="E22">
        <v>3.1200965832189219E-12</v>
      </c>
      <c r="F22">
        <v>194.42099231737376</v>
      </c>
      <c r="G22">
        <v>329.2456743492931</v>
      </c>
      <c r="H22">
        <v>194.42099231737376</v>
      </c>
      <c r="I22">
        <v>329.2456743492931</v>
      </c>
    </row>
    <row r="23" spans="1:9" x14ac:dyDescent="0.25">
      <c r="A23" t="s">
        <v>0</v>
      </c>
      <c r="B23">
        <v>-20.083333333333595</v>
      </c>
      <c r="C23">
        <v>48.195492012601207</v>
      </c>
      <c r="D23">
        <v>-0.41670563977399799</v>
      </c>
      <c r="E23">
        <v>0.67757057058709147</v>
      </c>
      <c r="F23">
        <v>-115.41878026942395</v>
      </c>
      <c r="G23">
        <v>75.252113602756751</v>
      </c>
      <c r="H23">
        <v>-115.41878026942395</v>
      </c>
      <c r="I23">
        <v>75.252113602756751</v>
      </c>
    </row>
    <row r="24" spans="1:9" x14ac:dyDescent="0.25">
      <c r="A24" t="s">
        <v>15</v>
      </c>
      <c r="B24">
        <v>-26.833333333333442</v>
      </c>
      <c r="C24">
        <v>48.195492012601235</v>
      </c>
      <c r="D24">
        <v>-0.55676023239512895</v>
      </c>
      <c r="E24">
        <v>0.57863398809352962</v>
      </c>
      <c r="F24">
        <v>-122.16878026942385</v>
      </c>
      <c r="G24">
        <v>68.502113602756964</v>
      </c>
      <c r="H24">
        <v>-122.16878026942385</v>
      </c>
      <c r="I24">
        <v>68.502113602756964</v>
      </c>
    </row>
    <row r="25" spans="1:9" x14ac:dyDescent="0.25">
      <c r="A25" t="s">
        <v>16</v>
      </c>
      <c r="B25">
        <v>8.3333333333332433</v>
      </c>
      <c r="C25">
        <v>48.195492012601079</v>
      </c>
      <c r="D25">
        <v>0.17290690447053492</v>
      </c>
      <c r="E25">
        <v>0.86298945207070887</v>
      </c>
      <c r="F25">
        <v>-87.00211360275685</v>
      </c>
      <c r="G25">
        <v>103.66878026942334</v>
      </c>
      <c r="H25">
        <v>-87.00211360275685</v>
      </c>
      <c r="I25">
        <v>103.66878026942334</v>
      </c>
    </row>
    <row r="26" spans="1:9" x14ac:dyDescent="0.25">
      <c r="A26" t="s">
        <v>10</v>
      </c>
      <c r="B26">
        <v>5.2499999999998899</v>
      </c>
      <c r="C26">
        <v>48.19549201260115</v>
      </c>
      <c r="D26">
        <v>0.10893134981643572</v>
      </c>
      <c r="E26">
        <v>0.91342236053502579</v>
      </c>
      <c r="F26">
        <v>-90.085446936090349</v>
      </c>
      <c r="G26">
        <v>100.58544693609012</v>
      </c>
      <c r="H26">
        <v>-90.085446936090349</v>
      </c>
      <c r="I26">
        <v>100.58544693609012</v>
      </c>
    </row>
    <row r="27" spans="1:9" x14ac:dyDescent="0.25">
      <c r="A27" t="s">
        <v>3</v>
      </c>
      <c r="B27">
        <v>9.9999999999998899</v>
      </c>
      <c r="C27">
        <v>48.19549201260115</v>
      </c>
      <c r="D27">
        <v>0.20748828536464156</v>
      </c>
      <c r="E27">
        <v>0.83594830391115382</v>
      </c>
      <c r="F27">
        <v>-85.335446936090349</v>
      </c>
      <c r="G27">
        <v>105.33544693609012</v>
      </c>
      <c r="H27">
        <v>-85.335446936090349</v>
      </c>
      <c r="I27">
        <v>105.33544693609012</v>
      </c>
    </row>
    <row r="28" spans="1:9" x14ac:dyDescent="0.25">
      <c r="A28" t="s">
        <v>4</v>
      </c>
      <c r="B28">
        <v>49.833333333333229</v>
      </c>
      <c r="C28">
        <v>48.195492012601143</v>
      </c>
      <c r="D28">
        <v>1.0339832887338065</v>
      </c>
      <c r="E28">
        <v>0.30303460770356744</v>
      </c>
      <c r="F28">
        <v>-45.502113602756992</v>
      </c>
      <c r="G28">
        <v>145.16878026942345</v>
      </c>
      <c r="H28">
        <v>-45.502113602756992</v>
      </c>
      <c r="I28">
        <v>145.16878026942345</v>
      </c>
    </row>
    <row r="29" spans="1:9" x14ac:dyDescent="0.25">
      <c r="A29" t="s">
        <v>5</v>
      </c>
      <c r="B29">
        <v>89.499999999999858</v>
      </c>
      <c r="C29">
        <v>48.195492012601129</v>
      </c>
      <c r="D29">
        <v>1.8570201540135602</v>
      </c>
      <c r="E29">
        <v>6.5537118938741618E-2</v>
      </c>
      <c r="F29">
        <v>-5.8354469360903352</v>
      </c>
      <c r="G29">
        <v>184.83544693609005</v>
      </c>
      <c r="H29">
        <v>-5.8354469360903352</v>
      </c>
      <c r="I29">
        <v>184.83544693609005</v>
      </c>
    </row>
    <row r="30" spans="1:9" x14ac:dyDescent="0.25">
      <c r="A30" t="s">
        <v>6</v>
      </c>
      <c r="B30">
        <v>89.249999999999957</v>
      </c>
      <c r="C30">
        <v>48.195492012601164</v>
      </c>
      <c r="D30">
        <v>1.8518329468794448</v>
      </c>
      <c r="E30">
        <v>6.6284052358595358E-2</v>
      </c>
      <c r="F30">
        <v>-6.0854469360903067</v>
      </c>
      <c r="G30">
        <v>184.58544693609022</v>
      </c>
      <c r="H30">
        <v>-6.0854469360903067</v>
      </c>
      <c r="I30">
        <v>184.58544693609022</v>
      </c>
    </row>
    <row r="31" spans="1:9" x14ac:dyDescent="0.25">
      <c r="A31" t="s">
        <v>7</v>
      </c>
      <c r="B31">
        <v>40.58333333333325</v>
      </c>
      <c r="C31">
        <v>48.195492012601129</v>
      </c>
      <c r="D31">
        <v>0.84205662477151155</v>
      </c>
      <c r="E31">
        <v>0.40127929554751374</v>
      </c>
      <c r="F31">
        <v>-54.752113602756943</v>
      </c>
      <c r="G31">
        <v>135.91878026942345</v>
      </c>
      <c r="H31">
        <v>-54.752113602756943</v>
      </c>
      <c r="I31">
        <v>135.91878026942345</v>
      </c>
    </row>
    <row r="32" spans="1:9" x14ac:dyDescent="0.25">
      <c r="A32" t="s">
        <v>8</v>
      </c>
      <c r="B32">
        <v>4.7499999999999787</v>
      </c>
      <c r="C32">
        <v>48.195492012601179</v>
      </c>
      <c r="D32">
        <v>9.8556935548205327E-2</v>
      </c>
      <c r="E32">
        <v>0.92163957184857603</v>
      </c>
      <c r="F32">
        <v>-90.585446936090307</v>
      </c>
      <c r="G32">
        <v>100.08544693609028</v>
      </c>
      <c r="H32">
        <v>-90.585446936090307</v>
      </c>
      <c r="I32">
        <v>100.08544693609028</v>
      </c>
    </row>
    <row r="33" spans="1:13" ht="15.75" thickBot="1" x14ac:dyDescent="0.3">
      <c r="A33" s="19" t="s">
        <v>9</v>
      </c>
      <c r="B33" s="19">
        <v>-29.000000000000099</v>
      </c>
      <c r="C33" s="19">
        <v>48.195492012601157</v>
      </c>
      <c r="D33" s="19">
        <v>-0.60171602755746911</v>
      </c>
      <c r="E33" s="19">
        <v>0.54839524784455329</v>
      </c>
      <c r="F33" s="19">
        <v>-124.33544693609035</v>
      </c>
      <c r="G33" s="19">
        <v>66.33544693609015</v>
      </c>
      <c r="H33" s="19">
        <v>-124.33544693609035</v>
      </c>
      <c r="I33" s="19">
        <v>66.33544693609015</v>
      </c>
    </row>
    <row r="34" spans="1:13" ht="47.25" customHeight="1" x14ac:dyDescent="0.25"/>
    <row r="36" spans="1:13" x14ac:dyDescent="0.25">
      <c r="C36" t="s">
        <v>82</v>
      </c>
    </row>
    <row r="37" spans="1:13" x14ac:dyDescent="0.25">
      <c r="A37" t="s">
        <v>60</v>
      </c>
      <c r="F37" t="s">
        <v>65</v>
      </c>
    </row>
    <row r="38" spans="1:13" ht="15.75" thickBot="1" x14ac:dyDescent="0.3">
      <c r="C38" t="s">
        <v>78</v>
      </c>
      <c r="G38" t="s">
        <v>68</v>
      </c>
      <c r="I38" t="s">
        <v>69</v>
      </c>
    </row>
    <row r="39" spans="1:13" ht="45" x14ac:dyDescent="0.25">
      <c r="A39" s="20" t="s">
        <v>61</v>
      </c>
      <c r="B39" s="20" t="s">
        <v>62</v>
      </c>
      <c r="C39" s="20" t="s">
        <v>63</v>
      </c>
      <c r="D39" s="20" t="s">
        <v>67</v>
      </c>
      <c r="F39" s="20" t="s">
        <v>66</v>
      </c>
      <c r="G39" s="20" t="s">
        <v>18</v>
      </c>
      <c r="I39" s="24" t="s">
        <v>18</v>
      </c>
      <c r="J39" s="24" t="s">
        <v>79</v>
      </c>
    </row>
    <row r="40" spans="1:13" x14ac:dyDescent="0.25">
      <c r="A40">
        <v>1</v>
      </c>
      <c r="B40">
        <v>241.74999999999983</v>
      </c>
      <c r="C40">
        <v>-129.74999999999983</v>
      </c>
      <c r="D40">
        <v>-1.1439482447094191</v>
      </c>
      <c r="F40">
        <v>0.34722222222222221</v>
      </c>
      <c r="G40">
        <v>104</v>
      </c>
      <c r="I40">
        <v>112</v>
      </c>
      <c r="J40">
        <f>C40^2</f>
        <v>16835.062499999956</v>
      </c>
      <c r="L40" t="s">
        <v>80</v>
      </c>
      <c r="M40" s="23">
        <f>AVERAGE(J40:J183)</f>
        <v>12775.429976851856</v>
      </c>
    </row>
    <row r="41" spans="1:13" x14ac:dyDescent="0.25">
      <c r="A41">
        <v>2</v>
      </c>
      <c r="B41">
        <v>235</v>
      </c>
      <c r="C41">
        <v>-117</v>
      </c>
      <c r="D41">
        <v>-1.0315371455183215</v>
      </c>
      <c r="F41">
        <v>1.0416666666666665</v>
      </c>
      <c r="G41">
        <v>112</v>
      </c>
      <c r="I41">
        <v>118</v>
      </c>
      <c r="J41">
        <f t="shared" ref="J41:J104" si="0">C41^2</f>
        <v>13689</v>
      </c>
    </row>
    <row r="42" spans="1:13" x14ac:dyDescent="0.25">
      <c r="A42">
        <v>3</v>
      </c>
      <c r="B42">
        <v>270.16666666666669</v>
      </c>
      <c r="C42">
        <v>-138.16666666666669</v>
      </c>
      <c r="D42">
        <v>-1.2181542644368784</v>
      </c>
      <c r="F42">
        <v>1.7361111111111112</v>
      </c>
      <c r="G42">
        <v>114</v>
      </c>
      <c r="I42">
        <v>132</v>
      </c>
      <c r="J42">
        <f t="shared" si="0"/>
        <v>19090.027777777785</v>
      </c>
      <c r="L42" t="s">
        <v>85</v>
      </c>
      <c r="M42" s="23">
        <f>M44/M46</f>
        <v>13936.832702020207</v>
      </c>
    </row>
    <row r="43" spans="1:13" x14ac:dyDescent="0.25">
      <c r="A43">
        <v>4</v>
      </c>
      <c r="B43">
        <v>267.08333333333331</v>
      </c>
      <c r="C43">
        <v>-138.08333333333331</v>
      </c>
      <c r="D43">
        <v>-1.2174195513702697</v>
      </c>
      <c r="F43">
        <v>2.4305555555555554</v>
      </c>
      <c r="G43">
        <v>115</v>
      </c>
      <c r="I43">
        <v>129</v>
      </c>
      <c r="J43">
        <f t="shared" si="0"/>
        <v>19067.006944444438</v>
      </c>
    </row>
    <row r="44" spans="1:13" x14ac:dyDescent="0.25">
      <c r="A44">
        <v>5</v>
      </c>
      <c r="B44">
        <v>271.83333333333331</v>
      </c>
      <c r="C44">
        <v>-150.83333333333331</v>
      </c>
      <c r="D44">
        <v>-1.3298306505613688</v>
      </c>
      <c r="F44">
        <v>3.125</v>
      </c>
      <c r="G44">
        <v>118</v>
      </c>
      <c r="I44">
        <v>121</v>
      </c>
      <c r="J44">
        <f t="shared" si="0"/>
        <v>22750.694444444438</v>
      </c>
      <c r="L44" t="s">
        <v>86</v>
      </c>
      <c r="M44" s="23">
        <f>SUM(J40:J183)</f>
        <v>1839661.9166666672</v>
      </c>
    </row>
    <row r="45" spans="1:13" x14ac:dyDescent="0.25">
      <c r="A45">
        <v>6</v>
      </c>
      <c r="B45">
        <v>311.66666666666663</v>
      </c>
      <c r="C45">
        <v>-176.66666666666663</v>
      </c>
      <c r="D45">
        <v>-1.5575917012100009</v>
      </c>
      <c r="F45">
        <v>3.8194444444444446</v>
      </c>
      <c r="G45">
        <v>118</v>
      </c>
      <c r="I45">
        <v>135</v>
      </c>
      <c r="J45">
        <f t="shared" si="0"/>
        <v>31211.111111111099</v>
      </c>
    </row>
    <row r="46" spans="1:13" x14ac:dyDescent="0.25">
      <c r="A46">
        <v>7</v>
      </c>
      <c r="B46">
        <v>351.33333333333326</v>
      </c>
      <c r="C46">
        <v>-203.33333333333326</v>
      </c>
      <c r="D46">
        <v>-1.7926998825247176</v>
      </c>
      <c r="F46">
        <v>4.5138888888888884</v>
      </c>
      <c r="G46">
        <v>119</v>
      </c>
      <c r="I46">
        <v>148</v>
      </c>
      <c r="J46">
        <f t="shared" si="0"/>
        <v>41344.444444444416</v>
      </c>
      <c r="L46" t="s">
        <v>100</v>
      </c>
      <c r="M46">
        <f>COUNTA(A40:A183)-COUNTA(A22:A33)</f>
        <v>132</v>
      </c>
    </row>
    <row r="47" spans="1:13" x14ac:dyDescent="0.25">
      <c r="A47">
        <v>8</v>
      </c>
      <c r="B47">
        <v>351.08333333333337</v>
      </c>
      <c r="C47">
        <v>-203.08333333333337</v>
      </c>
      <c r="D47">
        <v>-1.7904957433248931</v>
      </c>
      <c r="F47">
        <v>5.208333333333333</v>
      </c>
      <c r="G47">
        <v>121</v>
      </c>
      <c r="I47">
        <v>148</v>
      </c>
      <c r="J47">
        <f t="shared" si="0"/>
        <v>41242.840277777796</v>
      </c>
    </row>
    <row r="48" spans="1:13" x14ac:dyDescent="0.25">
      <c r="A48">
        <v>9</v>
      </c>
      <c r="B48">
        <v>302.41666666666669</v>
      </c>
      <c r="C48">
        <v>-166.41666666666669</v>
      </c>
      <c r="D48">
        <v>-1.4672219940171569</v>
      </c>
      <c r="F48">
        <v>5.9027777777777777</v>
      </c>
      <c r="G48">
        <v>125</v>
      </c>
      <c r="I48">
        <v>136</v>
      </c>
      <c r="J48">
        <f t="shared" si="0"/>
        <v>27694.506944444453</v>
      </c>
      <c r="L48" t="s">
        <v>101</v>
      </c>
      <c r="M48">
        <f>SQRT(M40)</f>
        <v>113.02844764417432</v>
      </c>
    </row>
    <row r="49" spans="1:13" x14ac:dyDescent="0.25">
      <c r="A49">
        <v>10</v>
      </c>
      <c r="B49">
        <v>266.58333333333343</v>
      </c>
      <c r="C49">
        <v>-147.58333333333343</v>
      </c>
      <c r="D49">
        <v>-1.3011768409636386</v>
      </c>
      <c r="F49">
        <v>6.5972222222222223</v>
      </c>
      <c r="G49">
        <v>126</v>
      </c>
      <c r="I49">
        <v>119</v>
      </c>
      <c r="J49">
        <f t="shared" si="0"/>
        <v>21780.840277777806</v>
      </c>
    </row>
    <row r="50" spans="1:13" x14ac:dyDescent="0.25">
      <c r="A50">
        <v>11</v>
      </c>
      <c r="B50">
        <v>232.83333333333331</v>
      </c>
      <c r="C50">
        <v>-128.83333333333331</v>
      </c>
      <c r="D50">
        <v>-1.1358664009767272</v>
      </c>
      <c r="F50">
        <v>7.291666666666667</v>
      </c>
      <c r="G50">
        <v>129</v>
      </c>
      <c r="I50">
        <v>104</v>
      </c>
      <c r="J50">
        <f t="shared" si="0"/>
        <v>16598.027777777774</v>
      </c>
      <c r="L50" t="s">
        <v>102</v>
      </c>
      <c r="M50">
        <f>SQRT(M42)</f>
        <v>118.0543633332551</v>
      </c>
    </row>
    <row r="51" spans="1:13" x14ac:dyDescent="0.25">
      <c r="A51">
        <v>12</v>
      </c>
      <c r="B51">
        <v>261.83333333333343</v>
      </c>
      <c r="C51">
        <v>-143.83333333333343</v>
      </c>
      <c r="D51">
        <v>-1.2681147529662564</v>
      </c>
      <c r="F51">
        <v>7.9861111111111107</v>
      </c>
      <c r="G51">
        <v>132</v>
      </c>
      <c r="I51">
        <v>118</v>
      </c>
      <c r="J51">
        <f t="shared" si="0"/>
        <v>20688.027777777806</v>
      </c>
    </row>
    <row r="52" spans="1:13" x14ac:dyDescent="0.25">
      <c r="A52">
        <v>13</v>
      </c>
      <c r="B52">
        <v>241.74999999999983</v>
      </c>
      <c r="C52">
        <v>-126.74999999999983</v>
      </c>
      <c r="D52">
        <v>-1.1174985743115136</v>
      </c>
      <c r="F52">
        <v>8.6805555555555536</v>
      </c>
      <c r="G52">
        <v>133</v>
      </c>
      <c r="I52">
        <v>115</v>
      </c>
      <c r="J52">
        <f t="shared" si="0"/>
        <v>16065.562499999956</v>
      </c>
    </row>
    <row r="53" spans="1:13" x14ac:dyDescent="0.25">
      <c r="A53">
        <v>14</v>
      </c>
      <c r="B53">
        <v>235</v>
      </c>
      <c r="C53">
        <v>-109</v>
      </c>
      <c r="D53">
        <v>-0.96100469112390641</v>
      </c>
      <c r="F53">
        <v>9.3749999999999982</v>
      </c>
      <c r="G53">
        <v>135</v>
      </c>
      <c r="I53">
        <v>126</v>
      </c>
      <c r="J53">
        <f t="shared" si="0"/>
        <v>11881</v>
      </c>
    </row>
    <row r="54" spans="1:13" x14ac:dyDescent="0.25">
      <c r="A54">
        <v>15</v>
      </c>
      <c r="B54">
        <v>270.16666666666669</v>
      </c>
      <c r="C54">
        <v>-129.16666666666669</v>
      </c>
      <c r="D54">
        <v>-1.1388052532431614</v>
      </c>
      <c r="F54">
        <v>10.069444444444443</v>
      </c>
      <c r="G54">
        <v>135</v>
      </c>
      <c r="I54">
        <v>141</v>
      </c>
      <c r="J54">
        <f t="shared" si="0"/>
        <v>16684.027777777781</v>
      </c>
    </row>
    <row r="55" spans="1:13" x14ac:dyDescent="0.25">
      <c r="A55">
        <v>16</v>
      </c>
      <c r="B55">
        <v>267.08333333333331</v>
      </c>
      <c r="C55">
        <v>-132.08333333333331</v>
      </c>
      <c r="D55">
        <v>-1.1645202105744583</v>
      </c>
      <c r="F55">
        <v>10.763888888888888</v>
      </c>
      <c r="G55">
        <v>136</v>
      </c>
      <c r="I55">
        <v>135</v>
      </c>
      <c r="J55">
        <f t="shared" si="0"/>
        <v>17446.006944444438</v>
      </c>
    </row>
    <row r="56" spans="1:13" x14ac:dyDescent="0.25">
      <c r="A56">
        <v>17</v>
      </c>
      <c r="B56">
        <v>271.83333333333331</v>
      </c>
      <c r="C56">
        <v>-146.83333333333331</v>
      </c>
      <c r="D56">
        <v>-1.2945644233641611</v>
      </c>
      <c r="F56">
        <v>11.458333333333332</v>
      </c>
      <c r="G56">
        <v>140</v>
      </c>
      <c r="I56">
        <v>125</v>
      </c>
      <c r="J56">
        <f t="shared" si="0"/>
        <v>21560.027777777774</v>
      </c>
    </row>
    <row r="57" spans="1:13" x14ac:dyDescent="0.25">
      <c r="A57">
        <v>18</v>
      </c>
      <c r="B57">
        <v>311.66666666666663</v>
      </c>
      <c r="C57">
        <v>-162.66666666666663</v>
      </c>
      <c r="D57">
        <v>-1.4341599060197743</v>
      </c>
      <c r="F57">
        <v>12.152777777777777</v>
      </c>
      <c r="G57">
        <v>141</v>
      </c>
      <c r="I57">
        <v>149</v>
      </c>
      <c r="J57">
        <f t="shared" si="0"/>
        <v>26460.444444444431</v>
      </c>
    </row>
    <row r="58" spans="1:13" x14ac:dyDescent="0.25">
      <c r="A58">
        <v>19</v>
      </c>
      <c r="B58">
        <v>351.33333333333326</v>
      </c>
      <c r="C58">
        <v>-181.33333333333326</v>
      </c>
      <c r="D58">
        <v>-1.5987356329400759</v>
      </c>
      <c r="F58">
        <v>12.847222222222221</v>
      </c>
      <c r="G58">
        <v>145</v>
      </c>
      <c r="I58">
        <v>170</v>
      </c>
      <c r="J58">
        <f t="shared" si="0"/>
        <v>32881.777777777752</v>
      </c>
    </row>
    <row r="59" spans="1:13" x14ac:dyDescent="0.25">
      <c r="A59">
        <v>20</v>
      </c>
      <c r="B59">
        <v>351.08333333333337</v>
      </c>
      <c r="C59">
        <v>-181.08333333333337</v>
      </c>
      <c r="D59">
        <v>-1.5965314937402515</v>
      </c>
      <c r="F59">
        <v>13.541666666666666</v>
      </c>
      <c r="G59">
        <v>146</v>
      </c>
      <c r="I59">
        <v>170</v>
      </c>
      <c r="J59">
        <f t="shared" si="0"/>
        <v>32791.173611111124</v>
      </c>
    </row>
    <row r="60" spans="1:13" x14ac:dyDescent="0.25">
      <c r="A60">
        <v>21</v>
      </c>
      <c r="B60">
        <v>302.41666666666669</v>
      </c>
      <c r="C60">
        <v>-144.41666666666669</v>
      </c>
      <c r="D60">
        <v>-1.2732577444325153</v>
      </c>
      <c r="F60">
        <v>14.236111111111111</v>
      </c>
      <c r="G60">
        <v>148</v>
      </c>
      <c r="I60">
        <v>158</v>
      </c>
      <c r="J60">
        <f t="shared" si="0"/>
        <v>20856.173611111117</v>
      </c>
    </row>
    <row r="61" spans="1:13" x14ac:dyDescent="0.25">
      <c r="A61">
        <v>22</v>
      </c>
      <c r="B61">
        <v>266.58333333333343</v>
      </c>
      <c r="C61">
        <v>-133.58333333333343</v>
      </c>
      <c r="D61">
        <v>-1.177745045773412</v>
      </c>
      <c r="F61">
        <v>14.930555555555554</v>
      </c>
      <c r="G61">
        <v>148</v>
      </c>
      <c r="I61">
        <v>133</v>
      </c>
      <c r="J61">
        <f t="shared" si="0"/>
        <v>17844.506944444471</v>
      </c>
    </row>
    <row r="62" spans="1:13" x14ac:dyDescent="0.25">
      <c r="A62">
        <v>23</v>
      </c>
      <c r="B62">
        <v>232.83333333333331</v>
      </c>
      <c r="C62">
        <v>-118.83333333333331</v>
      </c>
      <c r="D62">
        <v>-1.0477008329837081</v>
      </c>
      <c r="F62">
        <v>15.624999999999998</v>
      </c>
      <c r="G62">
        <v>149</v>
      </c>
      <c r="I62">
        <v>114</v>
      </c>
      <c r="J62">
        <f t="shared" si="0"/>
        <v>14121.361111111106</v>
      </c>
    </row>
    <row r="63" spans="1:13" x14ac:dyDescent="0.25">
      <c r="A63">
        <v>24</v>
      </c>
      <c r="B63">
        <v>261.83333333333343</v>
      </c>
      <c r="C63">
        <v>-121.83333333333343</v>
      </c>
      <c r="D63">
        <v>-1.0741505033816148</v>
      </c>
      <c r="F63">
        <v>16.319444444444443</v>
      </c>
      <c r="G63">
        <v>150</v>
      </c>
      <c r="I63">
        <v>140</v>
      </c>
      <c r="J63">
        <f t="shared" si="0"/>
        <v>14843.361111111135</v>
      </c>
    </row>
    <row r="64" spans="1:13" x14ac:dyDescent="0.25">
      <c r="A64">
        <v>25</v>
      </c>
      <c r="B64">
        <v>241.74999999999983</v>
      </c>
      <c r="C64">
        <v>-96.749999999999829</v>
      </c>
      <c r="D64">
        <v>-0.85300187033245667</v>
      </c>
      <c r="F64">
        <v>17.013888888888886</v>
      </c>
      <c r="G64">
        <v>158</v>
      </c>
      <c r="I64">
        <v>145</v>
      </c>
      <c r="J64">
        <f t="shared" si="0"/>
        <v>9360.5624999999673</v>
      </c>
    </row>
    <row r="65" spans="1:10" x14ac:dyDescent="0.25">
      <c r="A65">
        <v>26</v>
      </c>
      <c r="B65">
        <v>235</v>
      </c>
      <c r="C65">
        <v>-85</v>
      </c>
      <c r="D65">
        <v>-0.74940732794066089</v>
      </c>
      <c r="F65">
        <v>17.708333333333332</v>
      </c>
      <c r="G65">
        <v>162</v>
      </c>
      <c r="I65">
        <v>150</v>
      </c>
      <c r="J65">
        <f t="shared" si="0"/>
        <v>7225</v>
      </c>
    </row>
    <row r="66" spans="1:10" x14ac:dyDescent="0.25">
      <c r="A66">
        <v>27</v>
      </c>
      <c r="B66">
        <v>270.16666666666669</v>
      </c>
      <c r="C66">
        <v>-92.166666666666686</v>
      </c>
      <c r="D66">
        <v>-0.81259265166899131</v>
      </c>
      <c r="F66">
        <v>18.402777777777775</v>
      </c>
      <c r="G66">
        <v>163</v>
      </c>
      <c r="I66">
        <v>178</v>
      </c>
      <c r="J66">
        <f t="shared" si="0"/>
        <v>8494.6944444444471</v>
      </c>
    </row>
    <row r="67" spans="1:10" x14ac:dyDescent="0.25">
      <c r="A67">
        <v>28</v>
      </c>
      <c r="B67">
        <v>267.08333333333331</v>
      </c>
      <c r="C67">
        <v>-104.08333333333331</v>
      </c>
      <c r="D67">
        <v>-0.91765662019400529</v>
      </c>
      <c r="F67">
        <v>19.097222222222221</v>
      </c>
      <c r="G67">
        <v>166</v>
      </c>
      <c r="I67">
        <v>163</v>
      </c>
      <c r="J67">
        <f t="shared" si="0"/>
        <v>10833.340277777774</v>
      </c>
    </row>
    <row r="68" spans="1:10" x14ac:dyDescent="0.25">
      <c r="A68">
        <v>29</v>
      </c>
      <c r="B68">
        <v>271.83333333333331</v>
      </c>
      <c r="C68">
        <v>-99.833333333333314</v>
      </c>
      <c r="D68">
        <v>-0.88018625379697224</v>
      </c>
      <c r="F68">
        <v>19.791666666666664</v>
      </c>
      <c r="G68">
        <v>170</v>
      </c>
      <c r="I68">
        <v>172</v>
      </c>
      <c r="J68">
        <f t="shared" si="0"/>
        <v>9966.6944444444398</v>
      </c>
    </row>
    <row r="69" spans="1:10" x14ac:dyDescent="0.25">
      <c r="A69">
        <v>30</v>
      </c>
      <c r="B69">
        <v>311.66666666666663</v>
      </c>
      <c r="C69">
        <v>-133.66666666666663</v>
      </c>
      <c r="D69">
        <v>-1.1784797588400193</v>
      </c>
      <c r="F69">
        <v>20.486111111111111</v>
      </c>
      <c r="G69">
        <v>170</v>
      </c>
      <c r="I69">
        <v>178</v>
      </c>
      <c r="J69">
        <f t="shared" si="0"/>
        <v>17866.777777777766</v>
      </c>
    </row>
    <row r="70" spans="1:10" x14ac:dyDescent="0.25">
      <c r="A70">
        <v>31</v>
      </c>
      <c r="B70">
        <v>351.33333333333326</v>
      </c>
      <c r="C70">
        <v>-152.33333333333326</v>
      </c>
      <c r="D70">
        <v>-1.3430554857603212</v>
      </c>
      <c r="F70">
        <v>21.180555555555554</v>
      </c>
      <c r="G70">
        <v>171</v>
      </c>
      <c r="I70">
        <v>199</v>
      </c>
      <c r="J70">
        <f t="shared" si="0"/>
        <v>23205.44444444442</v>
      </c>
    </row>
    <row r="71" spans="1:10" x14ac:dyDescent="0.25">
      <c r="A71">
        <v>32</v>
      </c>
      <c r="B71">
        <v>351.08333333333337</v>
      </c>
      <c r="C71">
        <v>-152.08333333333337</v>
      </c>
      <c r="D71">
        <v>-1.3408513465604965</v>
      </c>
      <c r="F71">
        <v>21.875</v>
      </c>
      <c r="G71">
        <v>172</v>
      </c>
      <c r="I71">
        <v>199</v>
      </c>
      <c r="J71">
        <f t="shared" si="0"/>
        <v>23129.340277777788</v>
      </c>
    </row>
    <row r="72" spans="1:10" x14ac:dyDescent="0.25">
      <c r="A72">
        <v>33</v>
      </c>
      <c r="B72">
        <v>302.41666666666669</v>
      </c>
      <c r="C72">
        <v>-118.41666666666669</v>
      </c>
      <c r="D72">
        <v>-1.0440272676506661</v>
      </c>
      <c r="F72">
        <v>22.569444444444443</v>
      </c>
      <c r="G72">
        <v>172</v>
      </c>
      <c r="I72">
        <v>184</v>
      </c>
      <c r="J72">
        <f t="shared" si="0"/>
        <v>14022.506944444449</v>
      </c>
    </row>
    <row r="73" spans="1:10" x14ac:dyDescent="0.25">
      <c r="A73">
        <v>34</v>
      </c>
      <c r="B73">
        <v>266.58333333333343</v>
      </c>
      <c r="C73">
        <v>-104.58333333333343</v>
      </c>
      <c r="D73">
        <v>-0.92206489859365715</v>
      </c>
      <c r="F73">
        <v>23.263888888888886</v>
      </c>
      <c r="G73">
        <v>178</v>
      </c>
      <c r="I73">
        <v>162</v>
      </c>
      <c r="J73">
        <f t="shared" si="0"/>
        <v>10937.673611111131</v>
      </c>
    </row>
    <row r="74" spans="1:10" x14ac:dyDescent="0.25">
      <c r="A74">
        <v>35</v>
      </c>
      <c r="B74">
        <v>232.83333333333331</v>
      </c>
      <c r="C74">
        <v>-86.833333333333314</v>
      </c>
      <c r="D74">
        <v>-0.76557101540604755</v>
      </c>
      <c r="F74">
        <v>23.958333333333332</v>
      </c>
      <c r="G74">
        <v>178</v>
      </c>
      <c r="I74">
        <v>146</v>
      </c>
      <c r="J74">
        <f t="shared" si="0"/>
        <v>7540.0277777777746</v>
      </c>
    </row>
    <row r="75" spans="1:10" x14ac:dyDescent="0.25">
      <c r="A75">
        <v>36</v>
      </c>
      <c r="B75">
        <v>261.83333333333343</v>
      </c>
      <c r="C75">
        <v>-95.833333333333428</v>
      </c>
      <c r="D75">
        <v>-0.84492002659976562</v>
      </c>
      <c r="F75">
        <v>24.652777777777775</v>
      </c>
      <c r="G75">
        <v>180</v>
      </c>
      <c r="I75">
        <v>166</v>
      </c>
      <c r="J75">
        <f t="shared" si="0"/>
        <v>9184.0277777777956</v>
      </c>
    </row>
    <row r="76" spans="1:10" x14ac:dyDescent="0.25">
      <c r="A76">
        <v>37</v>
      </c>
      <c r="B76">
        <v>241.74999999999983</v>
      </c>
      <c r="C76">
        <v>-70.749999999999829</v>
      </c>
      <c r="D76">
        <v>-0.62377139355060751</v>
      </c>
      <c r="F76">
        <v>25.347222222222221</v>
      </c>
      <c r="G76">
        <v>180</v>
      </c>
      <c r="I76">
        <v>171</v>
      </c>
      <c r="J76">
        <f t="shared" si="0"/>
        <v>5005.5624999999754</v>
      </c>
    </row>
    <row r="77" spans="1:10" x14ac:dyDescent="0.25">
      <c r="A77">
        <v>38</v>
      </c>
      <c r="B77">
        <v>235</v>
      </c>
      <c r="C77">
        <v>-55</v>
      </c>
      <c r="D77">
        <v>-0.48491062396160411</v>
      </c>
      <c r="F77">
        <v>26.041666666666664</v>
      </c>
      <c r="G77">
        <v>181</v>
      </c>
      <c r="I77">
        <v>180</v>
      </c>
      <c r="J77">
        <f t="shared" si="0"/>
        <v>3025</v>
      </c>
    </row>
    <row r="78" spans="1:10" x14ac:dyDescent="0.25">
      <c r="A78">
        <v>39</v>
      </c>
      <c r="B78">
        <v>270.16666666666669</v>
      </c>
      <c r="C78">
        <v>-77.166666666666686</v>
      </c>
      <c r="D78">
        <v>-0.68034429967946297</v>
      </c>
      <c r="F78">
        <v>26.736111111111111</v>
      </c>
      <c r="G78">
        <v>183</v>
      </c>
      <c r="I78">
        <v>193</v>
      </c>
      <c r="J78">
        <f t="shared" si="0"/>
        <v>5954.6944444444471</v>
      </c>
    </row>
    <row r="79" spans="1:10" x14ac:dyDescent="0.25">
      <c r="A79">
        <v>40</v>
      </c>
      <c r="B79">
        <v>267.08333333333331</v>
      </c>
      <c r="C79">
        <v>-86.083333333333314</v>
      </c>
      <c r="D79">
        <v>-0.75895859780657116</v>
      </c>
      <c r="F79">
        <v>27.430555555555554</v>
      </c>
      <c r="G79">
        <v>184</v>
      </c>
      <c r="I79">
        <v>181</v>
      </c>
      <c r="J79">
        <f t="shared" si="0"/>
        <v>7410.3402777777746</v>
      </c>
    </row>
    <row r="80" spans="1:10" x14ac:dyDescent="0.25">
      <c r="A80">
        <v>41</v>
      </c>
      <c r="B80">
        <v>271.83333333333331</v>
      </c>
      <c r="C80">
        <v>-88.833333333333314</v>
      </c>
      <c r="D80">
        <v>-0.78320412900465142</v>
      </c>
      <c r="F80">
        <v>28.125</v>
      </c>
      <c r="G80">
        <v>188</v>
      </c>
      <c r="I80">
        <v>183</v>
      </c>
      <c r="J80">
        <f t="shared" si="0"/>
        <v>7891.3611111111077</v>
      </c>
    </row>
    <row r="81" spans="1:10" x14ac:dyDescent="0.25">
      <c r="A81">
        <v>42</v>
      </c>
      <c r="B81">
        <v>311.66666666666663</v>
      </c>
      <c r="C81">
        <v>-93.666666666666629</v>
      </c>
      <c r="D81">
        <v>-0.82581748686794365</v>
      </c>
      <c r="F81">
        <v>28.819444444444443</v>
      </c>
      <c r="G81">
        <v>191</v>
      </c>
      <c r="I81">
        <v>218</v>
      </c>
      <c r="J81">
        <f t="shared" si="0"/>
        <v>8773.444444444438</v>
      </c>
    </row>
    <row r="82" spans="1:10" x14ac:dyDescent="0.25">
      <c r="A82">
        <v>43</v>
      </c>
      <c r="B82">
        <v>351.33333333333326</v>
      </c>
      <c r="C82">
        <v>-121.33333333333326</v>
      </c>
      <c r="D82">
        <v>-1.0697422249819624</v>
      </c>
      <c r="F82">
        <v>29.513888888888886</v>
      </c>
      <c r="G82">
        <v>193</v>
      </c>
      <c r="I82">
        <v>230</v>
      </c>
      <c r="J82">
        <f t="shared" si="0"/>
        <v>14721.777777777759</v>
      </c>
    </row>
    <row r="83" spans="1:10" x14ac:dyDescent="0.25">
      <c r="A83">
        <v>44</v>
      </c>
      <c r="B83">
        <v>351.08333333333337</v>
      </c>
      <c r="C83">
        <v>-109.08333333333337</v>
      </c>
      <c r="D83">
        <v>-0.96173940419051518</v>
      </c>
      <c r="F83">
        <v>30.208333333333332</v>
      </c>
      <c r="G83">
        <v>194</v>
      </c>
      <c r="I83">
        <v>242</v>
      </c>
      <c r="J83">
        <f t="shared" si="0"/>
        <v>11899.173611111119</v>
      </c>
    </row>
    <row r="84" spans="1:10" x14ac:dyDescent="0.25">
      <c r="A84">
        <v>45</v>
      </c>
      <c r="B84">
        <v>302.41666666666669</v>
      </c>
      <c r="C84">
        <v>-93.416666666666686</v>
      </c>
      <c r="D84">
        <v>-0.82361334766811867</v>
      </c>
      <c r="F84">
        <v>30.902777777777775</v>
      </c>
      <c r="G84">
        <v>196</v>
      </c>
      <c r="I84">
        <v>209</v>
      </c>
      <c r="J84">
        <f t="shared" si="0"/>
        <v>8726.673611111115</v>
      </c>
    </row>
    <row r="85" spans="1:10" x14ac:dyDescent="0.25">
      <c r="A85">
        <v>46</v>
      </c>
      <c r="B85">
        <v>266.58333333333343</v>
      </c>
      <c r="C85">
        <v>-75.583333333333428</v>
      </c>
      <c r="D85">
        <v>-0.6663847514139023</v>
      </c>
      <c r="F85">
        <v>31.597222222222221</v>
      </c>
      <c r="G85">
        <v>196</v>
      </c>
      <c r="I85">
        <v>191</v>
      </c>
      <c r="J85">
        <f t="shared" si="0"/>
        <v>5712.8402777777919</v>
      </c>
    </row>
    <row r="86" spans="1:10" x14ac:dyDescent="0.25">
      <c r="A86">
        <v>47</v>
      </c>
      <c r="B86">
        <v>232.83333333333331</v>
      </c>
      <c r="C86">
        <v>-60.833333333333314</v>
      </c>
      <c r="D86">
        <v>-0.53634053862419839</v>
      </c>
      <c r="F86">
        <v>32.291666666666664</v>
      </c>
      <c r="G86">
        <v>199</v>
      </c>
      <c r="I86">
        <v>172</v>
      </c>
      <c r="J86">
        <f t="shared" si="0"/>
        <v>3700.6944444444421</v>
      </c>
    </row>
    <row r="87" spans="1:10" x14ac:dyDescent="0.25">
      <c r="A87">
        <v>48</v>
      </c>
      <c r="B87">
        <v>261.83333333333343</v>
      </c>
      <c r="C87">
        <v>-67.833333333333428</v>
      </c>
      <c r="D87">
        <v>-0.59805643621931259</v>
      </c>
      <c r="F87">
        <v>32.986111111111107</v>
      </c>
      <c r="G87">
        <v>199</v>
      </c>
      <c r="I87">
        <v>194</v>
      </c>
      <c r="J87">
        <f t="shared" si="0"/>
        <v>4601.361111111124</v>
      </c>
    </row>
    <row r="88" spans="1:10" x14ac:dyDescent="0.25">
      <c r="A88">
        <v>49</v>
      </c>
      <c r="B88">
        <v>241.74999999999983</v>
      </c>
      <c r="C88">
        <v>-45.749999999999829</v>
      </c>
      <c r="D88">
        <v>-0.40335747356806012</v>
      </c>
      <c r="F88">
        <v>33.68055555555555</v>
      </c>
      <c r="G88">
        <v>201</v>
      </c>
      <c r="I88">
        <v>196</v>
      </c>
      <c r="J88">
        <f t="shared" si="0"/>
        <v>2093.0624999999845</v>
      </c>
    </row>
    <row r="89" spans="1:10" x14ac:dyDescent="0.25">
      <c r="A89">
        <v>50</v>
      </c>
      <c r="B89">
        <v>235</v>
      </c>
      <c r="C89">
        <v>-39</v>
      </c>
      <c r="D89">
        <v>-0.34384571517277385</v>
      </c>
      <c r="F89">
        <v>34.375</v>
      </c>
      <c r="G89">
        <v>203</v>
      </c>
      <c r="I89">
        <v>196</v>
      </c>
      <c r="J89">
        <f t="shared" si="0"/>
        <v>1521</v>
      </c>
    </row>
    <row r="90" spans="1:10" x14ac:dyDescent="0.25">
      <c r="A90">
        <v>51</v>
      </c>
      <c r="B90">
        <v>270.16666666666669</v>
      </c>
      <c r="C90">
        <v>-34.166666666666686</v>
      </c>
      <c r="D90">
        <v>-0.3012323573094815</v>
      </c>
      <c r="F90">
        <v>35.069444444444443</v>
      </c>
      <c r="G90">
        <v>204</v>
      </c>
      <c r="I90">
        <v>236</v>
      </c>
      <c r="J90">
        <f t="shared" si="0"/>
        <v>1167.3611111111125</v>
      </c>
    </row>
    <row r="91" spans="1:10" x14ac:dyDescent="0.25">
      <c r="A91">
        <v>52</v>
      </c>
      <c r="B91">
        <v>267.08333333333331</v>
      </c>
      <c r="C91">
        <v>-32.083333333333314</v>
      </c>
      <c r="D91">
        <v>-0.28286453064426892</v>
      </c>
      <c r="F91">
        <v>35.763888888888886</v>
      </c>
      <c r="G91">
        <v>209</v>
      </c>
      <c r="I91">
        <v>235</v>
      </c>
      <c r="J91">
        <f t="shared" si="0"/>
        <v>1029.3402777777765</v>
      </c>
    </row>
    <row r="92" spans="1:10" x14ac:dyDescent="0.25">
      <c r="A92">
        <v>53</v>
      </c>
      <c r="B92">
        <v>271.83333333333331</v>
      </c>
      <c r="C92">
        <v>-42.833333333333314</v>
      </c>
      <c r="D92">
        <v>-0.37764251623676426</v>
      </c>
      <c r="F92">
        <v>36.458333333333329</v>
      </c>
      <c r="G92">
        <v>211</v>
      </c>
      <c r="I92">
        <v>229</v>
      </c>
      <c r="J92">
        <f t="shared" si="0"/>
        <v>1834.6944444444428</v>
      </c>
    </row>
    <row r="93" spans="1:10" x14ac:dyDescent="0.25">
      <c r="A93">
        <v>54</v>
      </c>
      <c r="B93">
        <v>311.66666666666663</v>
      </c>
      <c r="C93">
        <v>-68.666666666666629</v>
      </c>
      <c r="D93">
        <v>-0.60540356688539632</v>
      </c>
      <c r="F93">
        <v>37.152777777777779</v>
      </c>
      <c r="G93">
        <v>218</v>
      </c>
      <c r="I93">
        <v>243</v>
      </c>
      <c r="J93">
        <f t="shared" si="0"/>
        <v>4715.1111111111059</v>
      </c>
    </row>
    <row r="94" spans="1:10" x14ac:dyDescent="0.25">
      <c r="A94">
        <v>55</v>
      </c>
      <c r="B94">
        <v>351.33333333333326</v>
      </c>
      <c r="C94">
        <v>-87.333333333333258</v>
      </c>
      <c r="D94">
        <v>-0.76997929380569807</v>
      </c>
      <c r="F94">
        <v>37.847222222222221</v>
      </c>
      <c r="G94">
        <v>227</v>
      </c>
      <c r="I94">
        <v>264</v>
      </c>
      <c r="J94">
        <f t="shared" si="0"/>
        <v>7627.1111111110977</v>
      </c>
    </row>
    <row r="95" spans="1:10" x14ac:dyDescent="0.25">
      <c r="A95">
        <v>56</v>
      </c>
      <c r="B95">
        <v>351.08333333333337</v>
      </c>
      <c r="C95">
        <v>-79.083333333333371</v>
      </c>
      <c r="D95">
        <v>-0.6972427002114584</v>
      </c>
      <c r="F95">
        <v>38.541666666666664</v>
      </c>
      <c r="G95">
        <v>229</v>
      </c>
      <c r="I95">
        <v>272</v>
      </c>
      <c r="J95">
        <f t="shared" si="0"/>
        <v>6254.1736111111168</v>
      </c>
    </row>
    <row r="96" spans="1:10" x14ac:dyDescent="0.25">
      <c r="A96">
        <v>57</v>
      </c>
      <c r="B96">
        <v>302.41666666666669</v>
      </c>
      <c r="C96">
        <v>-65.416666666666686</v>
      </c>
      <c r="D96">
        <v>-0.57674975728766564</v>
      </c>
      <c r="F96">
        <v>39.236111111111107</v>
      </c>
      <c r="G96">
        <v>229</v>
      </c>
      <c r="I96">
        <v>237</v>
      </c>
      <c r="J96">
        <f t="shared" si="0"/>
        <v>4279.3402777777801</v>
      </c>
    </row>
    <row r="97" spans="1:10" x14ac:dyDescent="0.25">
      <c r="A97">
        <v>58</v>
      </c>
      <c r="B97">
        <v>266.58333333333343</v>
      </c>
      <c r="C97">
        <v>-55.583333333333428</v>
      </c>
      <c r="D97">
        <v>-0.49005361542786441</v>
      </c>
      <c r="F97">
        <v>39.93055555555555</v>
      </c>
      <c r="G97">
        <v>229</v>
      </c>
      <c r="I97">
        <v>211</v>
      </c>
      <c r="J97">
        <f t="shared" si="0"/>
        <v>3089.5069444444548</v>
      </c>
    </row>
    <row r="98" spans="1:10" x14ac:dyDescent="0.25">
      <c r="A98">
        <v>59</v>
      </c>
      <c r="B98">
        <v>232.83333333333331</v>
      </c>
      <c r="C98">
        <v>-52.833333333333314</v>
      </c>
      <c r="D98">
        <v>-0.4658080842297832</v>
      </c>
      <c r="F98">
        <v>40.625</v>
      </c>
      <c r="G98">
        <v>230</v>
      </c>
      <c r="I98">
        <v>180</v>
      </c>
      <c r="J98">
        <f t="shared" si="0"/>
        <v>2791.361111111109</v>
      </c>
    </row>
    <row r="99" spans="1:10" x14ac:dyDescent="0.25">
      <c r="A99">
        <v>60</v>
      </c>
      <c r="B99">
        <v>261.83333333333343</v>
      </c>
      <c r="C99">
        <v>-60.833333333333428</v>
      </c>
      <c r="D99">
        <v>-0.53634053862419939</v>
      </c>
      <c r="F99">
        <v>41.319444444444443</v>
      </c>
      <c r="G99">
        <v>233</v>
      </c>
      <c r="I99">
        <v>201</v>
      </c>
      <c r="J99">
        <f t="shared" si="0"/>
        <v>3700.6944444444562</v>
      </c>
    </row>
    <row r="100" spans="1:10" x14ac:dyDescent="0.25">
      <c r="A100">
        <v>61</v>
      </c>
      <c r="B100">
        <v>241.74999999999983</v>
      </c>
      <c r="C100">
        <v>-37.749999999999829</v>
      </c>
      <c r="D100">
        <v>-0.33282501917364499</v>
      </c>
      <c r="F100">
        <v>42.013888888888886</v>
      </c>
      <c r="G100">
        <v>234</v>
      </c>
      <c r="I100">
        <v>204</v>
      </c>
      <c r="J100">
        <f t="shared" si="0"/>
        <v>1425.062499999987</v>
      </c>
    </row>
    <row r="101" spans="1:10" x14ac:dyDescent="0.25">
      <c r="A101">
        <v>62</v>
      </c>
      <c r="B101">
        <v>235</v>
      </c>
      <c r="C101">
        <v>-47</v>
      </c>
      <c r="D101">
        <v>-0.41437816956718898</v>
      </c>
      <c r="F101">
        <v>42.708333333333329</v>
      </c>
      <c r="G101">
        <v>235</v>
      </c>
      <c r="I101">
        <v>188</v>
      </c>
      <c r="J101">
        <f t="shared" si="0"/>
        <v>2209</v>
      </c>
    </row>
    <row r="102" spans="1:10" x14ac:dyDescent="0.25">
      <c r="A102">
        <v>63</v>
      </c>
      <c r="B102">
        <v>270.16666666666669</v>
      </c>
      <c r="C102">
        <v>-35.166666666666686</v>
      </c>
      <c r="D102">
        <v>-0.31004891410878344</v>
      </c>
      <c r="F102">
        <v>43.402777777777779</v>
      </c>
      <c r="G102">
        <v>235</v>
      </c>
      <c r="I102">
        <v>235</v>
      </c>
      <c r="J102">
        <f t="shared" si="0"/>
        <v>1236.6944444444457</v>
      </c>
    </row>
    <row r="103" spans="1:10" x14ac:dyDescent="0.25">
      <c r="A103">
        <v>64</v>
      </c>
      <c r="B103">
        <v>267.08333333333331</v>
      </c>
      <c r="C103">
        <v>-40.083333333333314</v>
      </c>
      <c r="D103">
        <v>-0.35339698503868405</v>
      </c>
      <c r="F103">
        <v>44.097222222222221</v>
      </c>
      <c r="G103">
        <v>236</v>
      </c>
      <c r="I103">
        <v>227</v>
      </c>
      <c r="J103">
        <f t="shared" si="0"/>
        <v>1606.6736111111095</v>
      </c>
    </row>
    <row r="104" spans="1:10" x14ac:dyDescent="0.25">
      <c r="A104">
        <v>65</v>
      </c>
      <c r="B104">
        <v>271.83333333333331</v>
      </c>
      <c r="C104">
        <v>-37.833333333333314</v>
      </c>
      <c r="D104">
        <v>-0.33355973224025481</v>
      </c>
      <c r="F104">
        <v>44.791666666666664</v>
      </c>
      <c r="G104">
        <v>237</v>
      </c>
      <c r="I104">
        <v>234</v>
      </c>
      <c r="J104">
        <f t="shared" si="0"/>
        <v>1431.3611111111097</v>
      </c>
    </row>
    <row r="105" spans="1:10" x14ac:dyDescent="0.25">
      <c r="A105">
        <v>66</v>
      </c>
      <c r="B105">
        <v>311.66666666666663</v>
      </c>
      <c r="C105">
        <v>-47.666666666666629</v>
      </c>
      <c r="D105">
        <v>-0.4202558741000566</v>
      </c>
      <c r="F105">
        <v>45.486111111111107</v>
      </c>
      <c r="G105">
        <v>237</v>
      </c>
      <c r="I105">
        <v>264</v>
      </c>
      <c r="J105">
        <f t="shared" ref="J105:J168" si="1">C105^2</f>
        <v>2272.1111111111077</v>
      </c>
    </row>
    <row r="106" spans="1:10" x14ac:dyDescent="0.25">
      <c r="A106">
        <v>67</v>
      </c>
      <c r="B106">
        <v>351.33333333333326</v>
      </c>
      <c r="C106">
        <v>-49.333333333333258</v>
      </c>
      <c r="D106">
        <v>-0.43495013543222605</v>
      </c>
      <c r="F106">
        <v>46.18055555555555</v>
      </c>
      <c r="G106">
        <v>242</v>
      </c>
      <c r="I106">
        <v>302</v>
      </c>
      <c r="J106">
        <f t="shared" si="1"/>
        <v>2433.7777777777701</v>
      </c>
    </row>
    <row r="107" spans="1:10" x14ac:dyDescent="0.25">
      <c r="A107">
        <v>68</v>
      </c>
      <c r="B107">
        <v>351.08333333333337</v>
      </c>
      <c r="C107">
        <v>-58.083333333333371</v>
      </c>
      <c r="D107">
        <v>-0.51209500742611869</v>
      </c>
      <c r="F107">
        <v>46.875</v>
      </c>
      <c r="G107">
        <v>242</v>
      </c>
      <c r="I107">
        <v>293</v>
      </c>
      <c r="J107">
        <f t="shared" si="1"/>
        <v>3373.6736111111154</v>
      </c>
    </row>
    <row r="108" spans="1:10" x14ac:dyDescent="0.25">
      <c r="A108">
        <v>69</v>
      </c>
      <c r="B108">
        <v>302.41666666666669</v>
      </c>
      <c r="C108">
        <v>-43.416666666666686</v>
      </c>
      <c r="D108">
        <v>-0.38278550770302405</v>
      </c>
      <c r="F108">
        <v>47.569444444444443</v>
      </c>
      <c r="G108">
        <v>243</v>
      </c>
      <c r="I108">
        <v>259</v>
      </c>
      <c r="J108">
        <f t="shared" si="1"/>
        <v>1885.0069444444462</v>
      </c>
    </row>
    <row r="109" spans="1:10" x14ac:dyDescent="0.25">
      <c r="A109">
        <v>70</v>
      </c>
      <c r="B109">
        <v>266.58333333333343</v>
      </c>
      <c r="C109">
        <v>-37.583333333333428</v>
      </c>
      <c r="D109">
        <v>-0.33135559304043033</v>
      </c>
      <c r="F109">
        <v>48.263888888888886</v>
      </c>
      <c r="G109">
        <v>259</v>
      </c>
      <c r="I109">
        <v>229</v>
      </c>
      <c r="J109">
        <f t="shared" si="1"/>
        <v>1412.5069444444516</v>
      </c>
    </row>
    <row r="110" spans="1:10" x14ac:dyDescent="0.25">
      <c r="A110">
        <v>71</v>
      </c>
      <c r="B110">
        <v>232.83333333333331</v>
      </c>
      <c r="C110">
        <v>-29.833333333333314</v>
      </c>
      <c r="D110">
        <v>-0.26302727784583968</v>
      </c>
      <c r="F110">
        <v>48.958333333333329</v>
      </c>
      <c r="G110">
        <v>264</v>
      </c>
      <c r="I110">
        <v>203</v>
      </c>
      <c r="J110">
        <f t="shared" si="1"/>
        <v>890.02777777777669</v>
      </c>
    </row>
    <row r="111" spans="1:10" x14ac:dyDescent="0.25">
      <c r="A111">
        <v>72</v>
      </c>
      <c r="B111">
        <v>261.83333333333343</v>
      </c>
      <c r="C111">
        <v>-32.833333333333428</v>
      </c>
      <c r="D111">
        <v>-0.28947694824374631</v>
      </c>
      <c r="F111">
        <v>49.652777777777779</v>
      </c>
      <c r="G111">
        <v>264</v>
      </c>
      <c r="I111">
        <v>229</v>
      </c>
      <c r="J111">
        <f t="shared" si="1"/>
        <v>1078.027777777784</v>
      </c>
    </row>
    <row r="112" spans="1:10" x14ac:dyDescent="0.25">
      <c r="A112">
        <v>73</v>
      </c>
      <c r="B112">
        <v>241.74999999999983</v>
      </c>
      <c r="C112">
        <v>0.25000000000017053</v>
      </c>
      <c r="D112">
        <v>2.2041391998269769E-3</v>
      </c>
      <c r="F112">
        <v>50.347222222222221</v>
      </c>
      <c r="G112">
        <v>267</v>
      </c>
      <c r="I112">
        <v>242</v>
      </c>
      <c r="J112">
        <f t="shared" si="1"/>
        <v>6.2500000000085265E-2</v>
      </c>
    </row>
    <row r="113" spans="1:10" x14ac:dyDescent="0.25">
      <c r="A113">
        <v>74</v>
      </c>
      <c r="B113">
        <v>235</v>
      </c>
      <c r="C113">
        <v>-2</v>
      </c>
      <c r="D113">
        <v>-1.7633113598603787E-2</v>
      </c>
      <c r="F113">
        <v>51.041666666666664</v>
      </c>
      <c r="G113">
        <v>269</v>
      </c>
      <c r="I113">
        <v>233</v>
      </c>
      <c r="J113">
        <f t="shared" si="1"/>
        <v>4</v>
      </c>
    </row>
    <row r="114" spans="1:10" x14ac:dyDescent="0.25">
      <c r="A114">
        <v>75</v>
      </c>
      <c r="B114">
        <v>270.16666666666669</v>
      </c>
      <c r="C114">
        <v>-3.1666666666666856</v>
      </c>
      <c r="D114">
        <v>-2.7919096531122831E-2</v>
      </c>
      <c r="F114">
        <v>51.736111111111107</v>
      </c>
      <c r="G114">
        <v>270</v>
      </c>
      <c r="I114">
        <v>267</v>
      </c>
      <c r="J114">
        <f t="shared" si="1"/>
        <v>10.027777777777898</v>
      </c>
    </row>
    <row r="115" spans="1:10" x14ac:dyDescent="0.25">
      <c r="A115">
        <v>76</v>
      </c>
      <c r="B115">
        <v>267.08333333333331</v>
      </c>
      <c r="C115">
        <v>1.9166666666666856</v>
      </c>
      <c r="D115">
        <v>1.6898400531995462E-2</v>
      </c>
      <c r="F115">
        <v>52.43055555555555</v>
      </c>
      <c r="G115">
        <v>271</v>
      </c>
      <c r="I115">
        <v>269</v>
      </c>
      <c r="J115">
        <f t="shared" si="1"/>
        <v>3.6736111111111835</v>
      </c>
    </row>
    <row r="116" spans="1:10" x14ac:dyDescent="0.25">
      <c r="A116">
        <v>77</v>
      </c>
      <c r="B116">
        <v>271.83333333333331</v>
      </c>
      <c r="C116">
        <v>-1.8333333333333144</v>
      </c>
      <c r="D116">
        <v>-1.6163687465386638E-2</v>
      </c>
      <c r="F116">
        <v>53.125</v>
      </c>
      <c r="G116">
        <v>272</v>
      </c>
      <c r="I116">
        <v>270</v>
      </c>
      <c r="J116">
        <f t="shared" si="1"/>
        <v>3.3611111111110414</v>
      </c>
    </row>
    <row r="117" spans="1:10" x14ac:dyDescent="0.25">
      <c r="A117">
        <v>78</v>
      </c>
      <c r="B117">
        <v>311.66666666666663</v>
      </c>
      <c r="C117">
        <v>3.3333333333333712</v>
      </c>
      <c r="D117">
        <v>2.9388522664339979E-2</v>
      </c>
      <c r="F117">
        <v>53.819444444444443</v>
      </c>
      <c r="G117">
        <v>274</v>
      </c>
      <c r="I117">
        <v>315</v>
      </c>
      <c r="J117">
        <f t="shared" si="1"/>
        <v>11.111111111111363</v>
      </c>
    </row>
    <row r="118" spans="1:10" x14ac:dyDescent="0.25">
      <c r="A118">
        <v>79</v>
      </c>
      <c r="B118">
        <v>351.33333333333326</v>
      </c>
      <c r="C118">
        <v>12.666666666666742</v>
      </c>
      <c r="D118">
        <v>0.11167638612449132</v>
      </c>
      <c r="F118">
        <v>54.513888888888886</v>
      </c>
      <c r="G118">
        <v>277</v>
      </c>
      <c r="I118">
        <v>364</v>
      </c>
      <c r="J118">
        <f t="shared" si="1"/>
        <v>160.44444444444636</v>
      </c>
    </row>
    <row r="119" spans="1:10" x14ac:dyDescent="0.25">
      <c r="A119">
        <v>80</v>
      </c>
      <c r="B119">
        <v>351.08333333333337</v>
      </c>
      <c r="C119">
        <v>-4.0833333333333712</v>
      </c>
      <c r="D119">
        <v>-3.6000940263816401E-2</v>
      </c>
      <c r="F119">
        <v>55.208333333333329</v>
      </c>
      <c r="G119">
        <v>278</v>
      </c>
      <c r="I119">
        <v>347</v>
      </c>
      <c r="J119">
        <f t="shared" si="1"/>
        <v>16.67361111111142</v>
      </c>
    </row>
    <row r="120" spans="1:10" x14ac:dyDescent="0.25">
      <c r="A120">
        <v>81</v>
      </c>
      <c r="B120">
        <v>302.41666666666669</v>
      </c>
      <c r="C120">
        <v>9.5833333333333144</v>
      </c>
      <c r="D120">
        <v>8.4492002659976306E-2</v>
      </c>
      <c r="F120">
        <v>55.902777777777779</v>
      </c>
      <c r="G120">
        <v>284</v>
      </c>
      <c r="I120">
        <v>312</v>
      </c>
      <c r="J120">
        <f t="shared" si="1"/>
        <v>91.840277777777416</v>
      </c>
    </row>
    <row r="121" spans="1:10" x14ac:dyDescent="0.25">
      <c r="A121">
        <v>82</v>
      </c>
      <c r="B121">
        <v>266.58333333333343</v>
      </c>
      <c r="C121">
        <v>7.4166666666665719</v>
      </c>
      <c r="D121">
        <v>6.5389462928154868E-2</v>
      </c>
      <c r="F121">
        <v>56.597222222222221</v>
      </c>
      <c r="G121">
        <v>293</v>
      </c>
      <c r="I121">
        <v>274</v>
      </c>
      <c r="J121">
        <f t="shared" si="1"/>
        <v>55.006944444443036</v>
      </c>
    </row>
    <row r="122" spans="1:10" x14ac:dyDescent="0.25">
      <c r="A122">
        <v>83</v>
      </c>
      <c r="B122">
        <v>232.83333333333331</v>
      </c>
      <c r="C122">
        <v>4.1666666666666856</v>
      </c>
      <c r="D122">
        <v>3.6735653330424722E-2</v>
      </c>
      <c r="F122">
        <v>57.291666666666664</v>
      </c>
      <c r="G122">
        <v>301</v>
      </c>
      <c r="I122">
        <v>237</v>
      </c>
      <c r="J122">
        <f t="shared" si="1"/>
        <v>17.361111111111271</v>
      </c>
    </row>
    <row r="123" spans="1:10" x14ac:dyDescent="0.25">
      <c r="A123">
        <v>84</v>
      </c>
      <c r="B123">
        <v>261.83333333333343</v>
      </c>
      <c r="C123">
        <v>16.166666666666572</v>
      </c>
      <c r="D123">
        <v>0.14253433492204645</v>
      </c>
      <c r="F123">
        <v>57.986111111111107</v>
      </c>
      <c r="G123">
        <v>302</v>
      </c>
      <c r="I123">
        <v>278</v>
      </c>
      <c r="J123">
        <f t="shared" si="1"/>
        <v>261.36111111110807</v>
      </c>
    </row>
    <row r="124" spans="1:10" x14ac:dyDescent="0.25">
      <c r="A124">
        <v>85</v>
      </c>
      <c r="B124">
        <v>241.74999999999983</v>
      </c>
      <c r="C124">
        <v>42.250000000000171</v>
      </c>
      <c r="D124">
        <v>0.37249952477050652</v>
      </c>
      <c r="F124">
        <v>58.68055555555555</v>
      </c>
      <c r="G124">
        <v>305</v>
      </c>
      <c r="I124">
        <v>284</v>
      </c>
      <c r="J124">
        <f t="shared" si="1"/>
        <v>1785.0625000000143</v>
      </c>
    </row>
    <row r="125" spans="1:10" x14ac:dyDescent="0.25">
      <c r="A125">
        <v>86</v>
      </c>
      <c r="B125">
        <v>235</v>
      </c>
      <c r="C125">
        <v>42</v>
      </c>
      <c r="D125">
        <v>0.37029538557067954</v>
      </c>
      <c r="F125">
        <v>59.375</v>
      </c>
      <c r="G125">
        <v>306</v>
      </c>
      <c r="I125">
        <v>277</v>
      </c>
      <c r="J125">
        <f t="shared" si="1"/>
        <v>1764</v>
      </c>
    </row>
    <row r="126" spans="1:10" x14ac:dyDescent="0.25">
      <c r="A126">
        <v>87</v>
      </c>
      <c r="B126">
        <v>270.16666666666669</v>
      </c>
      <c r="C126">
        <v>46.833333333333314</v>
      </c>
      <c r="D126">
        <v>0.41290874343397183</v>
      </c>
      <c r="F126">
        <v>60.069444444444443</v>
      </c>
      <c r="G126">
        <v>306</v>
      </c>
      <c r="I126">
        <v>317</v>
      </c>
      <c r="J126">
        <f t="shared" si="1"/>
        <v>2193.3611111111095</v>
      </c>
    </row>
    <row r="127" spans="1:10" x14ac:dyDescent="0.25">
      <c r="A127">
        <v>88</v>
      </c>
      <c r="B127">
        <v>267.08333333333331</v>
      </c>
      <c r="C127">
        <v>45.916666666666686</v>
      </c>
      <c r="D127">
        <v>0.40482689970127878</v>
      </c>
      <c r="F127">
        <v>60.763888888888886</v>
      </c>
      <c r="G127">
        <v>310</v>
      </c>
      <c r="I127">
        <v>313</v>
      </c>
      <c r="J127">
        <f t="shared" si="1"/>
        <v>2108.3402777777796</v>
      </c>
    </row>
    <row r="128" spans="1:10" x14ac:dyDescent="0.25">
      <c r="A128">
        <v>89</v>
      </c>
      <c r="B128">
        <v>271.83333333333331</v>
      </c>
      <c r="C128">
        <v>46.166666666666686</v>
      </c>
      <c r="D128">
        <v>0.40703103890110426</v>
      </c>
      <c r="F128">
        <v>61.458333333333329</v>
      </c>
      <c r="G128">
        <v>312</v>
      </c>
      <c r="I128">
        <v>318</v>
      </c>
      <c r="J128">
        <f t="shared" si="1"/>
        <v>2131.3611111111127</v>
      </c>
    </row>
    <row r="129" spans="1:10" x14ac:dyDescent="0.25">
      <c r="A129">
        <v>90</v>
      </c>
      <c r="B129">
        <v>311.66666666666663</v>
      </c>
      <c r="C129">
        <v>62.333333333333371</v>
      </c>
      <c r="D129">
        <v>0.54956537382315174</v>
      </c>
      <c r="F129">
        <v>62.152777777777771</v>
      </c>
      <c r="G129">
        <v>313</v>
      </c>
      <c r="I129">
        <v>374</v>
      </c>
      <c r="J129">
        <f t="shared" si="1"/>
        <v>3885.4444444444493</v>
      </c>
    </row>
    <row r="130" spans="1:10" x14ac:dyDescent="0.25">
      <c r="A130">
        <v>91</v>
      </c>
      <c r="B130">
        <v>351.33333333333326</v>
      </c>
      <c r="C130">
        <v>61.666666666666742</v>
      </c>
      <c r="D130">
        <v>0.54368766929028411</v>
      </c>
      <c r="F130">
        <v>62.847222222222221</v>
      </c>
      <c r="G130">
        <v>315</v>
      </c>
      <c r="I130">
        <v>413</v>
      </c>
      <c r="J130">
        <f t="shared" si="1"/>
        <v>3802.7777777777869</v>
      </c>
    </row>
    <row r="131" spans="1:10" x14ac:dyDescent="0.25">
      <c r="A131">
        <v>92</v>
      </c>
      <c r="B131">
        <v>351.08333333333337</v>
      </c>
      <c r="C131">
        <v>53.916666666666629</v>
      </c>
      <c r="D131">
        <v>0.47535935409569341</v>
      </c>
      <c r="F131">
        <v>63.541666666666664</v>
      </c>
      <c r="G131">
        <v>315</v>
      </c>
      <c r="I131">
        <v>405</v>
      </c>
      <c r="J131">
        <f t="shared" si="1"/>
        <v>2907.0069444444403</v>
      </c>
    </row>
    <row r="132" spans="1:10" x14ac:dyDescent="0.25">
      <c r="A132">
        <v>93</v>
      </c>
      <c r="B132">
        <v>302.41666666666669</v>
      </c>
      <c r="C132">
        <v>52.583333333333314</v>
      </c>
      <c r="D132">
        <v>0.46360394502995772</v>
      </c>
      <c r="F132">
        <v>64.236111111111114</v>
      </c>
      <c r="G132">
        <v>317</v>
      </c>
      <c r="I132">
        <v>355</v>
      </c>
      <c r="J132">
        <f t="shared" si="1"/>
        <v>2765.0069444444425</v>
      </c>
    </row>
    <row r="133" spans="1:10" x14ac:dyDescent="0.25">
      <c r="A133">
        <v>94</v>
      </c>
      <c r="B133">
        <v>266.58333333333343</v>
      </c>
      <c r="C133">
        <v>39.416666666666572</v>
      </c>
      <c r="D133">
        <v>0.34751928050581549</v>
      </c>
      <c r="F133">
        <v>64.930555555555557</v>
      </c>
      <c r="G133">
        <v>318</v>
      </c>
      <c r="I133">
        <v>306</v>
      </c>
      <c r="J133">
        <f t="shared" si="1"/>
        <v>1553.6736111111036</v>
      </c>
    </row>
    <row r="134" spans="1:10" x14ac:dyDescent="0.25">
      <c r="A134">
        <v>95</v>
      </c>
      <c r="B134">
        <v>232.83333333333331</v>
      </c>
      <c r="C134">
        <v>38.166666666666686</v>
      </c>
      <c r="D134">
        <v>0.33649858450668912</v>
      </c>
      <c r="F134">
        <v>65.625</v>
      </c>
      <c r="G134">
        <v>318</v>
      </c>
      <c r="I134">
        <v>271</v>
      </c>
      <c r="J134">
        <f t="shared" si="1"/>
        <v>1456.6944444444459</v>
      </c>
    </row>
    <row r="135" spans="1:10" x14ac:dyDescent="0.25">
      <c r="A135">
        <v>96</v>
      </c>
      <c r="B135">
        <v>261.83333333333343</v>
      </c>
      <c r="C135">
        <v>44.166666666666572</v>
      </c>
      <c r="D135">
        <v>0.38939792530249945</v>
      </c>
      <c r="F135">
        <v>66.319444444444443</v>
      </c>
      <c r="G135">
        <v>336</v>
      </c>
      <c r="I135">
        <v>306</v>
      </c>
      <c r="J135">
        <f t="shared" si="1"/>
        <v>1950.6944444444362</v>
      </c>
    </row>
    <row r="136" spans="1:10" x14ac:dyDescent="0.25">
      <c r="A136">
        <v>97</v>
      </c>
      <c r="B136">
        <v>241.74999999999983</v>
      </c>
      <c r="C136">
        <v>73.250000000000171</v>
      </c>
      <c r="D136">
        <v>0.64581278554886523</v>
      </c>
      <c r="F136">
        <v>67.013888888888886</v>
      </c>
      <c r="G136">
        <v>337</v>
      </c>
      <c r="I136">
        <v>315</v>
      </c>
      <c r="J136">
        <f t="shared" si="1"/>
        <v>5365.5625000000246</v>
      </c>
    </row>
    <row r="137" spans="1:10" x14ac:dyDescent="0.25">
      <c r="A137">
        <v>98</v>
      </c>
      <c r="B137">
        <v>235</v>
      </c>
      <c r="C137">
        <v>66</v>
      </c>
      <c r="D137">
        <v>0.58189274875392494</v>
      </c>
      <c r="F137">
        <v>67.708333333333343</v>
      </c>
      <c r="G137">
        <v>340</v>
      </c>
      <c r="I137">
        <v>301</v>
      </c>
      <c r="J137">
        <f t="shared" si="1"/>
        <v>4356</v>
      </c>
    </row>
    <row r="138" spans="1:10" x14ac:dyDescent="0.25">
      <c r="A138">
        <v>99</v>
      </c>
      <c r="B138">
        <v>270.16666666666669</v>
      </c>
      <c r="C138">
        <v>85.833333333333314</v>
      </c>
      <c r="D138">
        <v>0.75675445860674573</v>
      </c>
      <c r="F138">
        <v>68.402777777777786</v>
      </c>
      <c r="G138">
        <v>342</v>
      </c>
      <c r="I138">
        <v>356</v>
      </c>
      <c r="J138">
        <f t="shared" si="1"/>
        <v>7367.3611111111077</v>
      </c>
    </row>
    <row r="139" spans="1:10" x14ac:dyDescent="0.25">
      <c r="A139">
        <v>100</v>
      </c>
      <c r="B139">
        <v>267.08333333333331</v>
      </c>
      <c r="C139">
        <v>80.916666666666686</v>
      </c>
      <c r="D139">
        <v>0.71340638767684506</v>
      </c>
      <c r="F139">
        <v>69.097222222222229</v>
      </c>
      <c r="G139">
        <v>347</v>
      </c>
      <c r="I139">
        <v>348</v>
      </c>
      <c r="J139">
        <f t="shared" si="1"/>
        <v>6547.5069444444471</v>
      </c>
    </row>
    <row r="140" spans="1:10" x14ac:dyDescent="0.25">
      <c r="A140">
        <v>101</v>
      </c>
      <c r="B140">
        <v>271.83333333333331</v>
      </c>
      <c r="C140">
        <v>83.166666666666686</v>
      </c>
      <c r="D140">
        <v>0.73324364047527435</v>
      </c>
      <c r="F140">
        <v>69.791666666666671</v>
      </c>
      <c r="G140">
        <v>347</v>
      </c>
      <c r="I140">
        <v>355</v>
      </c>
      <c r="J140">
        <f t="shared" si="1"/>
        <v>6916.694444444448</v>
      </c>
    </row>
    <row r="141" spans="1:10" x14ac:dyDescent="0.25">
      <c r="A141">
        <v>102</v>
      </c>
      <c r="B141">
        <v>311.66666666666663</v>
      </c>
      <c r="C141">
        <v>110.33333333333337</v>
      </c>
      <c r="D141">
        <v>0.97276010018964254</v>
      </c>
      <c r="F141">
        <v>70.486111111111114</v>
      </c>
      <c r="G141">
        <v>348</v>
      </c>
      <c r="I141">
        <v>422</v>
      </c>
      <c r="J141">
        <f t="shared" si="1"/>
        <v>12173.444444444453</v>
      </c>
    </row>
    <row r="142" spans="1:10" x14ac:dyDescent="0.25">
      <c r="A142">
        <v>103</v>
      </c>
      <c r="B142">
        <v>351.33333333333326</v>
      </c>
      <c r="C142">
        <v>113.66666666666674</v>
      </c>
      <c r="D142">
        <v>1.0021486228539827</v>
      </c>
      <c r="F142">
        <v>71.180555555555557</v>
      </c>
      <c r="G142">
        <v>348</v>
      </c>
      <c r="I142">
        <v>465</v>
      </c>
      <c r="J142">
        <f t="shared" si="1"/>
        <v>12920.111111111128</v>
      </c>
    </row>
    <row r="143" spans="1:10" x14ac:dyDescent="0.25">
      <c r="A143">
        <v>104</v>
      </c>
      <c r="B143">
        <v>351.08333333333337</v>
      </c>
      <c r="C143">
        <v>115.91666666666663</v>
      </c>
      <c r="D143">
        <v>1.0219858756524107</v>
      </c>
      <c r="F143">
        <v>71.875</v>
      </c>
      <c r="G143">
        <v>355</v>
      </c>
      <c r="I143">
        <v>467</v>
      </c>
      <c r="J143">
        <f t="shared" si="1"/>
        <v>13436.673611111102</v>
      </c>
    </row>
    <row r="144" spans="1:10" x14ac:dyDescent="0.25">
      <c r="A144">
        <v>105</v>
      </c>
      <c r="B144">
        <v>302.41666666666669</v>
      </c>
      <c r="C144">
        <v>101.58333333333331</v>
      </c>
      <c r="D144">
        <v>0.89561522819575046</v>
      </c>
      <c r="F144">
        <v>72.569444444444443</v>
      </c>
      <c r="G144">
        <v>355</v>
      </c>
      <c r="I144">
        <v>404</v>
      </c>
      <c r="J144">
        <f t="shared" si="1"/>
        <v>10319.173611111108</v>
      </c>
    </row>
    <row r="145" spans="1:10" x14ac:dyDescent="0.25">
      <c r="A145">
        <v>106</v>
      </c>
      <c r="B145">
        <v>266.58333333333343</v>
      </c>
      <c r="C145">
        <v>80.416666666666572</v>
      </c>
      <c r="D145">
        <v>0.70899810927719309</v>
      </c>
      <c r="F145">
        <v>73.263888888888886</v>
      </c>
      <c r="G145">
        <v>356</v>
      </c>
      <c r="I145">
        <v>347</v>
      </c>
      <c r="J145">
        <f t="shared" si="1"/>
        <v>6466.8402777777628</v>
      </c>
    </row>
    <row r="146" spans="1:10" x14ac:dyDescent="0.25">
      <c r="A146">
        <v>107</v>
      </c>
      <c r="B146">
        <v>232.83333333333331</v>
      </c>
      <c r="C146">
        <v>72.166666666666686</v>
      </c>
      <c r="D146">
        <v>0.63626151568295353</v>
      </c>
      <c r="F146">
        <v>73.958333333333343</v>
      </c>
      <c r="G146">
        <v>359</v>
      </c>
      <c r="I146">
        <v>305</v>
      </c>
      <c r="J146">
        <f t="shared" si="1"/>
        <v>5208.0277777777801</v>
      </c>
    </row>
    <row r="147" spans="1:10" x14ac:dyDescent="0.25">
      <c r="A147">
        <v>108</v>
      </c>
      <c r="B147">
        <v>261.83333333333343</v>
      </c>
      <c r="C147">
        <v>74.166666666666572</v>
      </c>
      <c r="D147">
        <v>0.65389462928155628</v>
      </c>
      <c r="F147">
        <v>74.652777777777786</v>
      </c>
      <c r="G147">
        <v>360</v>
      </c>
      <c r="I147">
        <v>336</v>
      </c>
      <c r="J147">
        <f t="shared" si="1"/>
        <v>5500.6944444444307</v>
      </c>
    </row>
    <row r="148" spans="1:10" x14ac:dyDescent="0.25">
      <c r="A148">
        <v>109</v>
      </c>
      <c r="B148">
        <v>241.74999999999983</v>
      </c>
      <c r="C148">
        <v>98.250000000000171</v>
      </c>
      <c r="D148">
        <v>0.86622670553141257</v>
      </c>
      <c r="F148">
        <v>75.347222222222229</v>
      </c>
      <c r="G148">
        <v>362</v>
      </c>
      <c r="I148">
        <v>340</v>
      </c>
      <c r="J148">
        <f t="shared" si="1"/>
        <v>9653.0625000000327</v>
      </c>
    </row>
    <row r="149" spans="1:10" x14ac:dyDescent="0.25">
      <c r="A149">
        <v>110</v>
      </c>
      <c r="B149">
        <v>235</v>
      </c>
      <c r="C149">
        <v>83</v>
      </c>
      <c r="D149">
        <v>0.73177421434205714</v>
      </c>
      <c r="F149">
        <v>76.041666666666671</v>
      </c>
      <c r="G149">
        <v>362</v>
      </c>
      <c r="I149">
        <v>318</v>
      </c>
      <c r="J149">
        <f t="shared" si="1"/>
        <v>6889</v>
      </c>
    </row>
    <row r="150" spans="1:10" x14ac:dyDescent="0.25">
      <c r="A150">
        <v>111</v>
      </c>
      <c r="B150">
        <v>270.16666666666669</v>
      </c>
      <c r="C150">
        <v>91.833333333333314</v>
      </c>
      <c r="D150">
        <v>0.809653799402557</v>
      </c>
      <c r="F150">
        <v>76.736111111111114</v>
      </c>
      <c r="G150">
        <v>363</v>
      </c>
      <c r="I150">
        <v>362</v>
      </c>
      <c r="J150">
        <f t="shared" si="1"/>
        <v>8433.3611111111077</v>
      </c>
    </row>
    <row r="151" spans="1:10" x14ac:dyDescent="0.25">
      <c r="A151">
        <v>112</v>
      </c>
      <c r="B151">
        <v>267.08333333333331</v>
      </c>
      <c r="C151">
        <v>80.916666666666686</v>
      </c>
      <c r="D151">
        <v>0.71340638767684506</v>
      </c>
      <c r="F151">
        <v>77.430555555555557</v>
      </c>
      <c r="G151">
        <v>364</v>
      </c>
      <c r="I151">
        <v>348</v>
      </c>
      <c r="J151">
        <f t="shared" si="1"/>
        <v>6547.5069444444471</v>
      </c>
    </row>
    <row r="152" spans="1:10" x14ac:dyDescent="0.25">
      <c r="A152">
        <v>113</v>
      </c>
      <c r="B152">
        <v>271.83333333333331</v>
      </c>
      <c r="C152">
        <v>91.166666666666686</v>
      </c>
      <c r="D152">
        <v>0.80377609486968948</v>
      </c>
      <c r="F152">
        <v>78.125</v>
      </c>
      <c r="G152">
        <v>374</v>
      </c>
      <c r="I152">
        <v>363</v>
      </c>
      <c r="J152">
        <f t="shared" si="1"/>
        <v>8311.361111111115</v>
      </c>
    </row>
    <row r="153" spans="1:10" x14ac:dyDescent="0.25">
      <c r="A153">
        <v>114</v>
      </c>
      <c r="B153">
        <v>311.66666666666663</v>
      </c>
      <c r="C153">
        <v>123.33333333333337</v>
      </c>
      <c r="D153">
        <v>1.0873753385805671</v>
      </c>
      <c r="F153">
        <v>78.819444444444443</v>
      </c>
      <c r="G153">
        <v>390</v>
      </c>
      <c r="I153">
        <v>435</v>
      </c>
      <c r="J153">
        <f t="shared" si="1"/>
        <v>15211.11111111112</v>
      </c>
    </row>
    <row r="154" spans="1:10" x14ac:dyDescent="0.25">
      <c r="A154">
        <v>115</v>
      </c>
      <c r="B154">
        <v>351.33333333333326</v>
      </c>
      <c r="C154">
        <v>139.66666666666674</v>
      </c>
      <c r="D154">
        <v>1.2313790996358318</v>
      </c>
      <c r="F154">
        <v>79.513888888888886</v>
      </c>
      <c r="G154">
        <v>391</v>
      </c>
      <c r="I154">
        <v>491</v>
      </c>
      <c r="J154">
        <f t="shared" si="1"/>
        <v>19506.777777777799</v>
      </c>
    </row>
    <row r="155" spans="1:10" x14ac:dyDescent="0.25">
      <c r="A155">
        <v>116</v>
      </c>
      <c r="B155">
        <v>351.08333333333337</v>
      </c>
      <c r="C155">
        <v>153.91666666666663</v>
      </c>
      <c r="D155">
        <v>1.3570150340258829</v>
      </c>
      <c r="F155">
        <v>80.208333333333343</v>
      </c>
      <c r="G155">
        <v>396</v>
      </c>
      <c r="I155">
        <v>505</v>
      </c>
      <c r="J155">
        <f t="shared" si="1"/>
        <v>23690.340277777766</v>
      </c>
    </row>
    <row r="156" spans="1:10" x14ac:dyDescent="0.25">
      <c r="A156">
        <v>117</v>
      </c>
      <c r="B156">
        <v>302.41666666666669</v>
      </c>
      <c r="C156">
        <v>101.58333333333331</v>
      </c>
      <c r="D156">
        <v>0.89561522819575046</v>
      </c>
      <c r="F156">
        <v>80.902777777777786</v>
      </c>
      <c r="G156">
        <v>404</v>
      </c>
      <c r="I156">
        <v>404</v>
      </c>
      <c r="J156">
        <f t="shared" si="1"/>
        <v>10319.173611111108</v>
      </c>
    </row>
    <row r="157" spans="1:10" x14ac:dyDescent="0.25">
      <c r="A157">
        <v>118</v>
      </c>
      <c r="B157">
        <v>266.58333333333343</v>
      </c>
      <c r="C157">
        <v>92.416666666666572</v>
      </c>
      <c r="D157">
        <v>0.81479679086881585</v>
      </c>
      <c r="F157">
        <v>81.597222222222229</v>
      </c>
      <c r="G157">
        <v>404</v>
      </c>
      <c r="I157">
        <v>359</v>
      </c>
      <c r="J157">
        <f t="shared" si="1"/>
        <v>8540.840277777761</v>
      </c>
    </row>
    <row r="158" spans="1:10" x14ac:dyDescent="0.25">
      <c r="A158">
        <v>119</v>
      </c>
      <c r="B158">
        <v>232.83333333333331</v>
      </c>
      <c r="C158">
        <v>77.166666666666686</v>
      </c>
      <c r="D158">
        <v>0.68034429967946297</v>
      </c>
      <c r="F158">
        <v>82.291666666666671</v>
      </c>
      <c r="G158">
        <v>405</v>
      </c>
      <c r="I158">
        <v>310</v>
      </c>
      <c r="J158">
        <f t="shared" si="1"/>
        <v>5954.6944444444471</v>
      </c>
    </row>
    <row r="159" spans="1:10" x14ac:dyDescent="0.25">
      <c r="A159">
        <v>120</v>
      </c>
      <c r="B159">
        <v>261.83333333333343</v>
      </c>
      <c r="C159">
        <v>75.166666666666572</v>
      </c>
      <c r="D159">
        <v>0.66271118608085811</v>
      </c>
      <c r="F159">
        <v>82.986111111111114</v>
      </c>
      <c r="G159">
        <v>405</v>
      </c>
      <c r="I159">
        <v>337</v>
      </c>
      <c r="J159">
        <f t="shared" si="1"/>
        <v>5650.0277777777637</v>
      </c>
    </row>
    <row r="160" spans="1:10" x14ac:dyDescent="0.25">
      <c r="A160">
        <v>121</v>
      </c>
      <c r="B160">
        <v>241.74999999999983</v>
      </c>
      <c r="C160">
        <v>118.25000000000017</v>
      </c>
      <c r="D160">
        <v>1.0425578415174503</v>
      </c>
      <c r="F160">
        <v>83.680555555555557</v>
      </c>
      <c r="G160">
        <v>406</v>
      </c>
      <c r="I160">
        <v>360</v>
      </c>
      <c r="J160">
        <f t="shared" si="1"/>
        <v>13983.06250000004</v>
      </c>
    </row>
    <row r="161" spans="1:10" x14ac:dyDescent="0.25">
      <c r="A161">
        <v>122</v>
      </c>
      <c r="B161">
        <v>235</v>
      </c>
      <c r="C161">
        <v>107</v>
      </c>
      <c r="D161">
        <v>0.94337157752530265</v>
      </c>
      <c r="F161">
        <v>84.375</v>
      </c>
      <c r="G161">
        <v>407</v>
      </c>
      <c r="I161">
        <v>342</v>
      </c>
      <c r="J161">
        <f t="shared" si="1"/>
        <v>11449</v>
      </c>
    </row>
    <row r="162" spans="1:10" x14ac:dyDescent="0.25">
      <c r="A162">
        <v>123</v>
      </c>
      <c r="B162">
        <v>270.16666666666669</v>
      </c>
      <c r="C162">
        <v>135.83333333333331</v>
      </c>
      <c r="D162">
        <v>1.1975822985718403</v>
      </c>
      <c r="F162">
        <v>85.069444444444443</v>
      </c>
      <c r="G162">
        <v>413</v>
      </c>
      <c r="I162">
        <v>406</v>
      </c>
      <c r="J162">
        <f t="shared" si="1"/>
        <v>18450.694444444438</v>
      </c>
    </row>
    <row r="163" spans="1:10" x14ac:dyDescent="0.25">
      <c r="A163">
        <v>124</v>
      </c>
      <c r="B163">
        <v>267.08333333333331</v>
      </c>
      <c r="C163">
        <v>128.91666666666669</v>
      </c>
      <c r="D163">
        <v>1.1366011140433359</v>
      </c>
      <c r="F163">
        <v>85.763888888888886</v>
      </c>
      <c r="G163">
        <v>417</v>
      </c>
      <c r="I163">
        <v>396</v>
      </c>
      <c r="J163">
        <f t="shared" si="1"/>
        <v>16619.506944444449</v>
      </c>
    </row>
    <row r="164" spans="1:10" x14ac:dyDescent="0.25">
      <c r="A164">
        <v>125</v>
      </c>
      <c r="B164">
        <v>271.83333333333331</v>
      </c>
      <c r="C164">
        <v>148.16666666666669</v>
      </c>
      <c r="D164">
        <v>1.3063198324298975</v>
      </c>
      <c r="F164">
        <v>86.458333333333343</v>
      </c>
      <c r="G164">
        <v>419</v>
      </c>
      <c r="I164">
        <v>420</v>
      </c>
      <c r="J164">
        <f t="shared" si="1"/>
        <v>21953.361111111117</v>
      </c>
    </row>
    <row r="165" spans="1:10" x14ac:dyDescent="0.25">
      <c r="A165">
        <v>126</v>
      </c>
      <c r="B165">
        <v>311.66666666666663</v>
      </c>
      <c r="C165">
        <v>160.33333333333337</v>
      </c>
      <c r="D165">
        <v>1.4135879401547373</v>
      </c>
      <c r="F165">
        <v>87.152777777777786</v>
      </c>
      <c r="G165">
        <v>420</v>
      </c>
      <c r="I165">
        <v>472</v>
      </c>
      <c r="J165">
        <f t="shared" si="1"/>
        <v>25706.777777777788</v>
      </c>
    </row>
    <row r="166" spans="1:10" x14ac:dyDescent="0.25">
      <c r="A166">
        <v>127</v>
      </c>
      <c r="B166">
        <v>351.33333333333326</v>
      </c>
      <c r="C166">
        <v>196.66666666666674</v>
      </c>
      <c r="D166">
        <v>1.7339228371960398</v>
      </c>
      <c r="F166">
        <v>87.847222222222229</v>
      </c>
      <c r="G166">
        <v>422</v>
      </c>
      <c r="I166">
        <v>548</v>
      </c>
      <c r="J166">
        <f t="shared" si="1"/>
        <v>38677.77777777781</v>
      </c>
    </row>
    <row r="167" spans="1:10" x14ac:dyDescent="0.25">
      <c r="A167">
        <v>128</v>
      </c>
      <c r="B167">
        <v>351.08333333333337</v>
      </c>
      <c r="C167">
        <v>207.91666666666663</v>
      </c>
      <c r="D167">
        <v>1.833109101188185</v>
      </c>
      <c r="F167">
        <v>88.541666666666671</v>
      </c>
      <c r="G167">
        <v>432</v>
      </c>
      <c r="I167">
        <v>559</v>
      </c>
      <c r="J167">
        <f t="shared" si="1"/>
        <v>43229.340277777759</v>
      </c>
    </row>
    <row r="168" spans="1:10" x14ac:dyDescent="0.25">
      <c r="A168">
        <v>129</v>
      </c>
      <c r="B168">
        <v>302.41666666666669</v>
      </c>
      <c r="C168">
        <v>160.58333333333331</v>
      </c>
      <c r="D168">
        <v>1.4157920793545622</v>
      </c>
      <c r="F168">
        <v>89.236111111111114</v>
      </c>
      <c r="G168">
        <v>435</v>
      </c>
      <c r="I168">
        <v>463</v>
      </c>
      <c r="J168">
        <f t="shared" si="1"/>
        <v>25787.006944444438</v>
      </c>
    </row>
    <row r="169" spans="1:10" x14ac:dyDescent="0.25">
      <c r="A169">
        <v>130</v>
      </c>
      <c r="B169">
        <v>266.58333333333343</v>
      </c>
      <c r="C169">
        <v>140.41666666666657</v>
      </c>
      <c r="D169">
        <v>1.2379915172353066</v>
      </c>
      <c r="F169">
        <v>89.930555555555557</v>
      </c>
      <c r="G169">
        <v>461</v>
      </c>
      <c r="I169">
        <v>407</v>
      </c>
      <c r="J169">
        <f t="shared" ref="J169:J183" si="2">C169^2</f>
        <v>19716.840277777752</v>
      </c>
    </row>
    <row r="170" spans="1:10" x14ac:dyDescent="0.25">
      <c r="A170">
        <v>131</v>
      </c>
      <c r="B170">
        <v>232.83333333333331</v>
      </c>
      <c r="C170">
        <v>129.16666666666669</v>
      </c>
      <c r="D170">
        <v>1.1388052532431614</v>
      </c>
      <c r="F170">
        <v>90.625</v>
      </c>
      <c r="G170">
        <v>461</v>
      </c>
      <c r="I170">
        <v>362</v>
      </c>
      <c r="J170">
        <f t="shared" si="2"/>
        <v>16684.027777777781</v>
      </c>
    </row>
    <row r="171" spans="1:10" x14ac:dyDescent="0.25">
      <c r="A171">
        <v>132</v>
      </c>
      <c r="B171">
        <v>261.83333333333343</v>
      </c>
      <c r="C171">
        <v>143.16666666666657</v>
      </c>
      <c r="D171">
        <v>1.2622370484333869</v>
      </c>
      <c r="F171">
        <v>91.319444444444443</v>
      </c>
      <c r="G171">
        <v>463</v>
      </c>
      <c r="I171">
        <v>405</v>
      </c>
      <c r="J171">
        <f t="shared" si="2"/>
        <v>20496.694444444416</v>
      </c>
    </row>
    <row r="172" spans="1:10" x14ac:dyDescent="0.25">
      <c r="A172">
        <v>133</v>
      </c>
      <c r="B172">
        <v>241.74999999999983</v>
      </c>
      <c r="C172">
        <v>175.25000000000017</v>
      </c>
      <c r="D172">
        <v>1.5451015790776583</v>
      </c>
      <c r="F172">
        <v>92.013888888888886</v>
      </c>
      <c r="G172">
        <v>465</v>
      </c>
      <c r="I172">
        <v>417</v>
      </c>
      <c r="J172">
        <f t="shared" si="2"/>
        <v>30712.562500000058</v>
      </c>
    </row>
    <row r="173" spans="1:10" x14ac:dyDescent="0.25">
      <c r="A173">
        <v>134</v>
      </c>
      <c r="B173">
        <v>235</v>
      </c>
      <c r="C173">
        <v>156</v>
      </c>
      <c r="D173">
        <v>1.3753828606910954</v>
      </c>
      <c r="F173">
        <v>92.708333333333343</v>
      </c>
      <c r="G173">
        <v>467</v>
      </c>
      <c r="I173">
        <v>391</v>
      </c>
      <c r="J173">
        <f t="shared" si="2"/>
        <v>24336</v>
      </c>
    </row>
    <row r="174" spans="1:10" x14ac:dyDescent="0.25">
      <c r="A174">
        <v>135</v>
      </c>
      <c r="B174">
        <v>270.16666666666669</v>
      </c>
      <c r="C174">
        <v>148.83333333333331</v>
      </c>
      <c r="D174">
        <v>1.312197536962765</v>
      </c>
      <c r="F174">
        <v>93.402777777777786</v>
      </c>
      <c r="G174">
        <v>472</v>
      </c>
      <c r="I174">
        <v>419</v>
      </c>
      <c r="J174">
        <f t="shared" si="2"/>
        <v>22151.361111111106</v>
      </c>
    </row>
    <row r="175" spans="1:10" x14ac:dyDescent="0.25">
      <c r="A175">
        <v>136</v>
      </c>
      <c r="B175">
        <v>267.08333333333331</v>
      </c>
      <c r="C175">
        <v>193.91666666666669</v>
      </c>
      <c r="D175">
        <v>1.7096773059979591</v>
      </c>
      <c r="F175">
        <v>94.097222222222229</v>
      </c>
      <c r="G175">
        <v>472</v>
      </c>
      <c r="I175">
        <v>461</v>
      </c>
      <c r="J175">
        <f t="shared" si="2"/>
        <v>37603.673611111117</v>
      </c>
    </row>
    <row r="176" spans="1:10" x14ac:dyDescent="0.25">
      <c r="A176">
        <v>137</v>
      </c>
      <c r="B176">
        <v>271.83333333333331</v>
      </c>
      <c r="C176">
        <v>200.16666666666669</v>
      </c>
      <c r="D176">
        <v>1.7647807859935958</v>
      </c>
      <c r="F176">
        <v>94.791666666666671</v>
      </c>
      <c r="G176">
        <v>491</v>
      </c>
      <c r="I176">
        <v>472</v>
      </c>
      <c r="J176">
        <f t="shared" si="2"/>
        <v>40066.694444444453</v>
      </c>
    </row>
    <row r="177" spans="1:10" x14ac:dyDescent="0.25">
      <c r="A177">
        <v>138</v>
      </c>
      <c r="B177">
        <v>311.66666666666663</v>
      </c>
      <c r="C177">
        <v>223.33333333333337</v>
      </c>
      <c r="D177">
        <v>1.9690310185107565</v>
      </c>
      <c r="F177">
        <v>95.486111111111114</v>
      </c>
      <c r="G177">
        <v>505</v>
      </c>
      <c r="I177">
        <v>535</v>
      </c>
      <c r="J177">
        <f t="shared" si="2"/>
        <v>49877.777777777796</v>
      </c>
    </row>
    <row r="178" spans="1:10" x14ac:dyDescent="0.25">
      <c r="A178">
        <v>139</v>
      </c>
      <c r="B178">
        <v>351.33333333333326</v>
      </c>
      <c r="C178">
        <v>270.66666666666674</v>
      </c>
      <c r="D178">
        <v>2.3863480403443798</v>
      </c>
      <c r="F178">
        <v>96.180555555555557</v>
      </c>
      <c r="G178">
        <v>508</v>
      </c>
      <c r="I178">
        <v>622</v>
      </c>
      <c r="J178">
        <f t="shared" si="2"/>
        <v>73260.444444444482</v>
      </c>
    </row>
    <row r="179" spans="1:10" x14ac:dyDescent="0.25">
      <c r="A179">
        <v>140</v>
      </c>
      <c r="B179">
        <v>351.08333333333337</v>
      </c>
      <c r="C179">
        <v>254.91666666666663</v>
      </c>
      <c r="D179">
        <v>2.2474872707553741</v>
      </c>
      <c r="F179">
        <v>96.875</v>
      </c>
      <c r="G179">
        <v>535</v>
      </c>
      <c r="I179">
        <v>606</v>
      </c>
      <c r="J179">
        <f t="shared" si="2"/>
        <v>64982.506944444423</v>
      </c>
    </row>
    <row r="180" spans="1:10" x14ac:dyDescent="0.25">
      <c r="A180">
        <v>141</v>
      </c>
      <c r="B180">
        <v>302.41666666666669</v>
      </c>
      <c r="C180">
        <v>205.58333333333331</v>
      </c>
      <c r="D180">
        <v>1.8125371353231474</v>
      </c>
      <c r="F180">
        <v>97.569444444444443</v>
      </c>
      <c r="G180">
        <v>548</v>
      </c>
      <c r="I180">
        <v>508</v>
      </c>
      <c r="J180">
        <f t="shared" si="2"/>
        <v>42264.506944444438</v>
      </c>
    </row>
    <row r="181" spans="1:10" x14ac:dyDescent="0.25">
      <c r="A181">
        <v>142</v>
      </c>
      <c r="B181">
        <v>266.58333333333343</v>
      </c>
      <c r="C181">
        <v>194.41666666666657</v>
      </c>
      <c r="D181">
        <v>1.7140855843976091</v>
      </c>
      <c r="F181">
        <v>98.263888888888886</v>
      </c>
      <c r="G181">
        <v>559</v>
      </c>
      <c r="I181">
        <v>461</v>
      </c>
      <c r="J181">
        <f t="shared" si="2"/>
        <v>37797.840277777737</v>
      </c>
    </row>
    <row r="182" spans="1:10" x14ac:dyDescent="0.25">
      <c r="A182">
        <v>143</v>
      </c>
      <c r="B182">
        <v>232.83333333333331</v>
      </c>
      <c r="C182">
        <v>157.16666666666669</v>
      </c>
      <c r="D182">
        <v>1.3856688436236144</v>
      </c>
      <c r="F182">
        <v>98.958333333333343</v>
      </c>
      <c r="G182">
        <v>606</v>
      </c>
      <c r="I182">
        <v>390</v>
      </c>
      <c r="J182">
        <f t="shared" si="2"/>
        <v>24701.361111111117</v>
      </c>
    </row>
    <row r="183" spans="1:10" ht="15.75" thickBot="1" x14ac:dyDescent="0.3">
      <c r="A183" s="19">
        <v>144</v>
      </c>
      <c r="B183" s="19">
        <v>261.83333333333343</v>
      </c>
      <c r="C183" s="19">
        <v>170.16666666666657</v>
      </c>
      <c r="D183" s="19">
        <v>1.500284082014538</v>
      </c>
      <c r="F183" s="19">
        <v>99.652777777777786</v>
      </c>
      <c r="G183" s="19">
        <v>622</v>
      </c>
      <c r="I183">
        <v>432</v>
      </c>
      <c r="J183">
        <f t="shared" si="2"/>
        <v>28956.694444444413</v>
      </c>
    </row>
  </sheetData>
  <sortState xmlns:xlrd2="http://schemas.microsoft.com/office/spreadsheetml/2017/richdata2" ref="G40:G183">
    <sortCondition ref="G40"/>
  </sortState>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186D6-56D7-45D0-B3C1-1EA500CED2C1}">
  <dimension ref="A1:M168"/>
  <sheetViews>
    <sheetView zoomScale="84" zoomScaleNormal="84" workbookViewId="0">
      <selection activeCell="I6" sqref="I6"/>
    </sheetView>
  </sheetViews>
  <sheetFormatPr defaultRowHeight="15" x14ac:dyDescent="0.25"/>
  <cols>
    <col min="2" max="2" width="20.28515625" customWidth="1"/>
    <col min="5" max="5" width="26.42578125" customWidth="1"/>
    <col min="6" max="6" width="23.85546875" customWidth="1"/>
    <col min="7" max="7" width="23" customWidth="1"/>
    <col min="8" max="8" width="19.42578125" customWidth="1"/>
    <col min="10" max="10" width="11.85546875" bestFit="1" customWidth="1"/>
    <col min="13" max="13" width="12.42578125" bestFit="1" customWidth="1"/>
  </cols>
  <sheetData>
    <row r="1" spans="1:13" x14ac:dyDescent="0.25">
      <c r="A1" t="s">
        <v>23</v>
      </c>
      <c r="B1" t="s">
        <v>18</v>
      </c>
      <c r="E1" t="s">
        <v>36</v>
      </c>
    </row>
    <row r="2" spans="1:13" ht="15.75" thickBot="1" x14ac:dyDescent="0.3">
      <c r="A2">
        <v>1</v>
      </c>
      <c r="B2">
        <v>112</v>
      </c>
    </row>
    <row r="3" spans="1:13" x14ac:dyDescent="0.25">
      <c r="A3">
        <v>2</v>
      </c>
      <c r="B3">
        <v>118</v>
      </c>
      <c r="E3" s="21" t="s">
        <v>37</v>
      </c>
      <c r="F3" s="21"/>
    </row>
    <row r="4" spans="1:13" x14ac:dyDescent="0.25">
      <c r="A4">
        <v>3</v>
      </c>
      <c r="B4">
        <v>132</v>
      </c>
      <c r="E4" t="s">
        <v>38</v>
      </c>
      <c r="F4">
        <v>0.92392541127689964</v>
      </c>
    </row>
    <row r="5" spans="1:13" x14ac:dyDescent="0.25">
      <c r="A5">
        <v>4</v>
      </c>
      <c r="B5">
        <v>129</v>
      </c>
      <c r="E5" t="s">
        <v>39</v>
      </c>
      <c r="F5">
        <v>0.85363816560318806</v>
      </c>
    </row>
    <row r="6" spans="1:13" x14ac:dyDescent="0.25">
      <c r="A6">
        <v>5</v>
      </c>
      <c r="B6">
        <v>121</v>
      </c>
      <c r="E6" t="s">
        <v>40</v>
      </c>
      <c r="F6">
        <v>0.85260744845954861</v>
      </c>
    </row>
    <row r="7" spans="1:13" x14ac:dyDescent="0.25">
      <c r="A7">
        <v>6</v>
      </c>
      <c r="B7">
        <v>135</v>
      </c>
      <c r="E7" t="s">
        <v>41</v>
      </c>
      <c r="F7">
        <v>46.05715360063936</v>
      </c>
    </row>
    <row r="8" spans="1:13" ht="15.75" thickBot="1" x14ac:dyDescent="0.3">
      <c r="A8">
        <v>7</v>
      </c>
      <c r="B8">
        <v>148</v>
      </c>
      <c r="E8" s="19" t="s">
        <v>42</v>
      </c>
      <c r="F8" s="19">
        <v>144</v>
      </c>
    </row>
    <row r="9" spans="1:13" x14ac:dyDescent="0.25">
      <c r="A9">
        <v>8</v>
      </c>
      <c r="B9">
        <v>148</v>
      </c>
    </row>
    <row r="10" spans="1:13" ht="15.75" thickBot="1" x14ac:dyDescent="0.3">
      <c r="A10">
        <v>9</v>
      </c>
      <c r="B10">
        <v>136</v>
      </c>
      <c r="E10" t="s">
        <v>43</v>
      </c>
    </row>
    <row r="11" spans="1:13" x14ac:dyDescent="0.25">
      <c r="A11">
        <v>10</v>
      </c>
      <c r="B11">
        <v>119</v>
      </c>
      <c r="E11" s="20"/>
      <c r="F11" s="20" t="s">
        <v>48</v>
      </c>
      <c r="G11" s="20" t="s">
        <v>49</v>
      </c>
      <c r="H11" s="20" t="s">
        <v>50</v>
      </c>
      <c r="I11" s="20" t="s">
        <v>51</v>
      </c>
      <c r="J11" s="20" t="s">
        <v>52</v>
      </c>
    </row>
    <row r="12" spans="1:13" x14ac:dyDescent="0.25">
      <c r="A12">
        <v>11</v>
      </c>
      <c r="B12">
        <v>104</v>
      </c>
      <c r="E12" t="s">
        <v>44</v>
      </c>
      <c r="F12">
        <v>1</v>
      </c>
      <c r="G12" s="23">
        <v>1756825.0412356323</v>
      </c>
      <c r="H12" s="23">
        <v>1756825.0412356323</v>
      </c>
      <c r="I12">
        <v>828.19828007220576</v>
      </c>
      <c r="J12" s="42">
        <v>4.0202745065934222E-61</v>
      </c>
    </row>
    <row r="13" spans="1:13" x14ac:dyDescent="0.25">
      <c r="A13">
        <v>12</v>
      </c>
      <c r="B13">
        <v>118</v>
      </c>
      <c r="E13" t="s">
        <v>45</v>
      </c>
      <c r="F13">
        <v>142</v>
      </c>
      <c r="G13" s="23">
        <v>301219.11848658998</v>
      </c>
      <c r="H13" s="23">
        <v>2121.2613977928872</v>
      </c>
    </row>
    <row r="14" spans="1:13" ht="15.75" thickBot="1" x14ac:dyDescent="0.3">
      <c r="A14">
        <v>13</v>
      </c>
      <c r="B14">
        <v>115</v>
      </c>
      <c r="E14" s="19" t="s">
        <v>46</v>
      </c>
      <c r="F14" s="19">
        <v>143</v>
      </c>
      <c r="G14" s="25">
        <v>2058044.1597222222</v>
      </c>
      <c r="H14" s="25"/>
      <c r="I14" s="19"/>
      <c r="J14" s="19"/>
    </row>
    <row r="15" spans="1:13" ht="15.75" thickBot="1" x14ac:dyDescent="0.3">
      <c r="A15">
        <v>14</v>
      </c>
      <c r="B15">
        <v>126</v>
      </c>
    </row>
    <row r="16" spans="1:13" x14ac:dyDescent="0.25">
      <c r="A16">
        <v>15</v>
      </c>
      <c r="B16">
        <v>141</v>
      </c>
      <c r="E16" s="20"/>
      <c r="F16" s="20" t="s">
        <v>53</v>
      </c>
      <c r="G16" s="20" t="s">
        <v>41</v>
      </c>
      <c r="H16" s="20" t="s">
        <v>54</v>
      </c>
      <c r="I16" s="20" t="s">
        <v>55</v>
      </c>
      <c r="J16" s="20" t="s">
        <v>56</v>
      </c>
      <c r="K16" s="20" t="s">
        <v>57</v>
      </c>
      <c r="L16" s="20" t="s">
        <v>58</v>
      </c>
      <c r="M16" s="20" t="s">
        <v>59</v>
      </c>
    </row>
    <row r="17" spans="1:13" x14ac:dyDescent="0.25">
      <c r="A17">
        <v>16</v>
      </c>
      <c r="B17">
        <v>135</v>
      </c>
      <c r="E17" t="s">
        <v>47</v>
      </c>
      <c r="F17">
        <v>87.652777777777658</v>
      </c>
      <c r="G17">
        <v>7.7163469902755253</v>
      </c>
      <c r="H17">
        <v>11.359361870097533</v>
      </c>
      <c r="I17">
        <v>1.1235449126445964E-21</v>
      </c>
      <c r="J17">
        <v>72.399018216715177</v>
      </c>
      <c r="K17">
        <v>102.90653733884014</v>
      </c>
      <c r="L17">
        <v>72.399018216715177</v>
      </c>
      <c r="M17">
        <v>102.90653733884014</v>
      </c>
    </row>
    <row r="18" spans="1:13" ht="15.75" thickBot="1" x14ac:dyDescent="0.3">
      <c r="A18">
        <v>17</v>
      </c>
      <c r="B18">
        <v>125</v>
      </c>
      <c r="E18" s="19" t="s">
        <v>23</v>
      </c>
      <c r="F18" s="19">
        <v>2.6571839080459783</v>
      </c>
      <c r="G18" s="19">
        <v>9.2332469565531497E-2</v>
      </c>
      <c r="H18" s="19">
        <v>28.778434288060328</v>
      </c>
      <c r="I18" s="19">
        <v>4.0202745065933068E-61</v>
      </c>
      <c r="J18" s="19">
        <v>2.4746600671395642</v>
      </c>
      <c r="K18" s="19">
        <v>2.8397077489523923</v>
      </c>
      <c r="L18" s="19">
        <v>2.4746600671395642</v>
      </c>
      <c r="M18" s="19">
        <v>2.8397077489523923</v>
      </c>
    </row>
    <row r="19" spans="1:13" x14ac:dyDescent="0.25">
      <c r="A19">
        <v>18</v>
      </c>
      <c r="B19">
        <v>149</v>
      </c>
    </row>
    <row r="20" spans="1:13" x14ac:dyDescent="0.25">
      <c r="A20">
        <v>19</v>
      </c>
      <c r="B20">
        <v>170</v>
      </c>
    </row>
    <row r="21" spans="1:13" x14ac:dyDescent="0.25">
      <c r="A21">
        <v>20</v>
      </c>
      <c r="B21">
        <v>170</v>
      </c>
    </row>
    <row r="22" spans="1:13" x14ac:dyDescent="0.25">
      <c r="A22">
        <v>21</v>
      </c>
      <c r="B22">
        <v>158</v>
      </c>
      <c r="E22" t="s">
        <v>60</v>
      </c>
      <c r="I22" t="s">
        <v>65</v>
      </c>
    </row>
    <row r="23" spans="1:13" ht="15.75" thickBot="1" x14ac:dyDescent="0.3">
      <c r="A23">
        <v>22</v>
      </c>
      <c r="B23">
        <v>133</v>
      </c>
    </row>
    <row r="24" spans="1:13" x14ac:dyDescent="0.25">
      <c r="A24">
        <v>23</v>
      </c>
      <c r="B24">
        <v>114</v>
      </c>
      <c r="E24" s="20" t="s">
        <v>61</v>
      </c>
      <c r="F24" s="20" t="s">
        <v>62</v>
      </c>
      <c r="G24" s="20" t="s">
        <v>63</v>
      </c>
      <c r="I24" s="20" t="s">
        <v>66</v>
      </c>
      <c r="J24" s="20" t="s">
        <v>18</v>
      </c>
    </row>
    <row r="25" spans="1:13" x14ac:dyDescent="0.25">
      <c r="A25">
        <v>24</v>
      </c>
      <c r="B25">
        <v>140</v>
      </c>
      <c r="E25">
        <v>1</v>
      </c>
      <c r="F25">
        <v>90.309961685823637</v>
      </c>
      <c r="G25">
        <v>21.690038314176363</v>
      </c>
      <c r="I25">
        <v>0.34722222222222221</v>
      </c>
      <c r="J25">
        <v>104</v>
      </c>
      <c r="K25" s="23">
        <f>ABS(G25)</f>
        <v>21.690038314176363</v>
      </c>
      <c r="L25" t="s">
        <v>81</v>
      </c>
      <c r="M25" s="26">
        <f>SUM(K25:K168)</f>
        <v>4954.3988505747138</v>
      </c>
    </row>
    <row r="26" spans="1:13" x14ac:dyDescent="0.25">
      <c r="A26">
        <v>25</v>
      </c>
      <c r="B26">
        <v>145</v>
      </c>
      <c r="E26">
        <v>2</v>
      </c>
      <c r="F26">
        <v>92.967145593869617</v>
      </c>
      <c r="G26">
        <v>25.032854406130383</v>
      </c>
      <c r="I26">
        <v>1.0416666666666665</v>
      </c>
      <c r="J26">
        <v>112</v>
      </c>
      <c r="K26" s="23">
        <f t="shared" ref="K26:K89" si="0">ABS(G26)</f>
        <v>25.032854406130383</v>
      </c>
    </row>
    <row r="27" spans="1:13" x14ac:dyDescent="0.25">
      <c r="A27">
        <v>26</v>
      </c>
      <c r="B27">
        <v>150</v>
      </c>
      <c r="E27">
        <v>3</v>
      </c>
      <c r="F27">
        <v>95.624329501915597</v>
      </c>
      <c r="G27">
        <v>36.375670498084403</v>
      </c>
      <c r="I27">
        <v>1.7361111111111112</v>
      </c>
      <c r="J27">
        <v>114</v>
      </c>
      <c r="K27" s="23">
        <f t="shared" si="0"/>
        <v>36.375670498084403</v>
      </c>
    </row>
    <row r="28" spans="1:13" x14ac:dyDescent="0.25">
      <c r="A28">
        <v>27</v>
      </c>
      <c r="B28">
        <v>178</v>
      </c>
      <c r="E28">
        <v>4</v>
      </c>
      <c r="F28">
        <v>98.281513409961576</v>
      </c>
      <c r="G28">
        <v>30.718486590038424</v>
      </c>
      <c r="I28">
        <v>2.4305555555555554</v>
      </c>
      <c r="J28">
        <v>115</v>
      </c>
      <c r="K28" s="23">
        <f t="shared" si="0"/>
        <v>30.718486590038424</v>
      </c>
    </row>
    <row r="29" spans="1:13" x14ac:dyDescent="0.25">
      <c r="A29">
        <v>28</v>
      </c>
      <c r="B29">
        <v>163</v>
      </c>
      <c r="E29">
        <v>5</v>
      </c>
      <c r="F29">
        <v>100.93869731800754</v>
      </c>
      <c r="G29">
        <v>20.061302681992458</v>
      </c>
      <c r="I29">
        <v>3.125</v>
      </c>
      <c r="J29">
        <v>118</v>
      </c>
      <c r="K29" s="23">
        <f t="shared" si="0"/>
        <v>20.061302681992458</v>
      </c>
    </row>
    <row r="30" spans="1:13" x14ac:dyDescent="0.25">
      <c r="A30">
        <v>29</v>
      </c>
      <c r="B30">
        <v>172</v>
      </c>
      <c r="E30">
        <v>6</v>
      </c>
      <c r="F30">
        <v>103.59588122605354</v>
      </c>
      <c r="G30">
        <v>31.404118773946465</v>
      </c>
      <c r="I30">
        <v>3.8194444444444446</v>
      </c>
      <c r="J30">
        <v>118</v>
      </c>
      <c r="K30" s="23">
        <f t="shared" si="0"/>
        <v>31.404118773946465</v>
      </c>
    </row>
    <row r="31" spans="1:13" x14ac:dyDescent="0.25">
      <c r="A31">
        <v>30</v>
      </c>
      <c r="B31">
        <v>178</v>
      </c>
      <c r="E31">
        <v>7</v>
      </c>
      <c r="F31">
        <v>106.2530651340995</v>
      </c>
      <c r="G31">
        <v>41.746934865900499</v>
      </c>
      <c r="I31">
        <v>4.5138888888888884</v>
      </c>
      <c r="J31">
        <v>119</v>
      </c>
      <c r="K31" s="23">
        <f t="shared" si="0"/>
        <v>41.746934865900499</v>
      </c>
    </row>
    <row r="32" spans="1:13" x14ac:dyDescent="0.25">
      <c r="A32">
        <v>31</v>
      </c>
      <c r="B32">
        <v>199</v>
      </c>
      <c r="E32">
        <v>8</v>
      </c>
      <c r="F32">
        <v>108.91024904214548</v>
      </c>
      <c r="G32">
        <v>39.08975095785452</v>
      </c>
      <c r="I32">
        <v>5.208333333333333</v>
      </c>
      <c r="J32">
        <v>121</v>
      </c>
      <c r="K32" s="23">
        <f t="shared" si="0"/>
        <v>39.08975095785452</v>
      </c>
    </row>
    <row r="33" spans="1:11" x14ac:dyDescent="0.25">
      <c r="A33">
        <v>32</v>
      </c>
      <c r="B33">
        <v>199</v>
      </c>
      <c r="E33">
        <v>9</v>
      </c>
      <c r="F33">
        <v>111.56743295019146</v>
      </c>
      <c r="G33">
        <v>24.43256704980854</v>
      </c>
      <c r="I33">
        <v>5.9027777777777777</v>
      </c>
      <c r="J33">
        <v>125</v>
      </c>
      <c r="K33" s="23">
        <f t="shared" si="0"/>
        <v>24.43256704980854</v>
      </c>
    </row>
    <row r="34" spans="1:11" x14ac:dyDescent="0.25">
      <c r="A34">
        <v>33</v>
      </c>
      <c r="B34">
        <v>184</v>
      </c>
      <c r="E34">
        <v>10</v>
      </c>
      <c r="F34">
        <v>114.22461685823744</v>
      </c>
      <c r="G34">
        <v>4.7753831417625605</v>
      </c>
      <c r="I34">
        <v>6.5972222222222223</v>
      </c>
      <c r="J34">
        <v>126</v>
      </c>
      <c r="K34" s="23">
        <f t="shared" si="0"/>
        <v>4.7753831417625605</v>
      </c>
    </row>
    <row r="35" spans="1:11" x14ac:dyDescent="0.25">
      <c r="A35">
        <v>34</v>
      </c>
      <c r="B35">
        <v>162</v>
      </c>
      <c r="E35">
        <v>11</v>
      </c>
      <c r="F35">
        <v>116.88180076628342</v>
      </c>
      <c r="G35">
        <v>-12.881800766283419</v>
      </c>
      <c r="I35">
        <v>7.291666666666667</v>
      </c>
      <c r="J35">
        <v>129</v>
      </c>
      <c r="K35" s="23">
        <f t="shared" si="0"/>
        <v>12.881800766283419</v>
      </c>
    </row>
    <row r="36" spans="1:11" x14ac:dyDescent="0.25">
      <c r="A36">
        <v>35</v>
      </c>
      <c r="B36">
        <v>146</v>
      </c>
      <c r="E36">
        <v>12</v>
      </c>
      <c r="F36">
        <v>119.5389846743294</v>
      </c>
      <c r="G36">
        <v>-1.5389846743293987</v>
      </c>
      <c r="I36">
        <v>7.9861111111111107</v>
      </c>
      <c r="J36">
        <v>132</v>
      </c>
      <c r="K36" s="23">
        <f t="shared" si="0"/>
        <v>1.5389846743293987</v>
      </c>
    </row>
    <row r="37" spans="1:11" x14ac:dyDescent="0.25">
      <c r="A37">
        <v>36</v>
      </c>
      <c r="B37">
        <v>166</v>
      </c>
      <c r="E37">
        <v>13</v>
      </c>
      <c r="F37">
        <v>122.19616858237538</v>
      </c>
      <c r="G37">
        <v>-7.1961685823753783</v>
      </c>
      <c r="I37">
        <v>8.6805555555555536</v>
      </c>
      <c r="J37">
        <v>133</v>
      </c>
      <c r="K37" s="23">
        <f t="shared" si="0"/>
        <v>7.1961685823753783</v>
      </c>
    </row>
    <row r="38" spans="1:11" x14ac:dyDescent="0.25">
      <c r="A38">
        <v>37</v>
      </c>
      <c r="B38">
        <v>171</v>
      </c>
      <c r="E38">
        <v>14</v>
      </c>
      <c r="F38">
        <v>124.85335249042134</v>
      </c>
      <c r="G38">
        <v>1.1466475095786564</v>
      </c>
      <c r="I38">
        <v>9.3749999999999982</v>
      </c>
      <c r="J38">
        <v>135</v>
      </c>
      <c r="K38" s="23">
        <f t="shared" si="0"/>
        <v>1.1466475095786564</v>
      </c>
    </row>
    <row r="39" spans="1:11" x14ac:dyDescent="0.25">
      <c r="A39">
        <v>38</v>
      </c>
      <c r="B39">
        <v>180</v>
      </c>
      <c r="E39">
        <v>15</v>
      </c>
      <c r="F39">
        <v>127.51053639846734</v>
      </c>
      <c r="G39">
        <v>13.489463601532663</v>
      </c>
      <c r="I39">
        <v>10.069444444444443</v>
      </c>
      <c r="J39">
        <v>135</v>
      </c>
      <c r="K39" s="23">
        <f t="shared" si="0"/>
        <v>13.489463601532663</v>
      </c>
    </row>
    <row r="40" spans="1:11" x14ac:dyDescent="0.25">
      <c r="A40">
        <v>39</v>
      </c>
      <c r="B40">
        <v>193</v>
      </c>
      <c r="E40">
        <v>16</v>
      </c>
      <c r="F40">
        <v>130.1677203065133</v>
      </c>
      <c r="G40">
        <v>4.8322796934866972</v>
      </c>
      <c r="I40">
        <v>10.763888888888888</v>
      </c>
      <c r="J40">
        <v>136</v>
      </c>
      <c r="K40" s="23">
        <f t="shared" si="0"/>
        <v>4.8322796934866972</v>
      </c>
    </row>
    <row r="41" spans="1:11" x14ac:dyDescent="0.25">
      <c r="A41">
        <v>40</v>
      </c>
      <c r="B41">
        <v>181</v>
      </c>
      <c r="E41">
        <v>17</v>
      </c>
      <c r="F41">
        <v>132.8249042145593</v>
      </c>
      <c r="G41">
        <v>-7.8249042145592966</v>
      </c>
      <c r="I41">
        <v>11.458333333333332</v>
      </c>
      <c r="J41">
        <v>140</v>
      </c>
      <c r="K41" s="23">
        <f t="shared" si="0"/>
        <v>7.8249042145592966</v>
      </c>
    </row>
    <row r="42" spans="1:11" x14ac:dyDescent="0.25">
      <c r="A42">
        <v>41</v>
      </c>
      <c r="B42">
        <v>183</v>
      </c>
      <c r="E42">
        <v>18</v>
      </c>
      <c r="F42">
        <v>135.48208812260526</v>
      </c>
      <c r="G42">
        <v>13.517911877394738</v>
      </c>
      <c r="I42">
        <v>12.152777777777777</v>
      </c>
      <c r="J42">
        <v>141</v>
      </c>
      <c r="K42" s="23">
        <f t="shared" si="0"/>
        <v>13.517911877394738</v>
      </c>
    </row>
    <row r="43" spans="1:11" x14ac:dyDescent="0.25">
      <c r="A43">
        <v>42</v>
      </c>
      <c r="B43">
        <v>218</v>
      </c>
      <c r="E43">
        <v>19</v>
      </c>
      <c r="F43">
        <v>138.13927203065123</v>
      </c>
      <c r="G43">
        <v>31.860727969348773</v>
      </c>
      <c r="I43">
        <v>12.847222222222221</v>
      </c>
      <c r="J43">
        <v>145</v>
      </c>
      <c r="K43" s="23">
        <f t="shared" si="0"/>
        <v>31.860727969348773</v>
      </c>
    </row>
    <row r="44" spans="1:11" x14ac:dyDescent="0.25">
      <c r="A44">
        <v>43</v>
      </c>
      <c r="B44">
        <v>230</v>
      </c>
      <c r="E44">
        <v>20</v>
      </c>
      <c r="F44">
        <v>140.79645593869722</v>
      </c>
      <c r="G44">
        <v>29.203544061302779</v>
      </c>
      <c r="I44">
        <v>13.541666666666666</v>
      </c>
      <c r="J44">
        <v>146</v>
      </c>
      <c r="K44" s="23">
        <f t="shared" si="0"/>
        <v>29.203544061302779</v>
      </c>
    </row>
    <row r="45" spans="1:11" x14ac:dyDescent="0.25">
      <c r="A45">
        <v>44</v>
      </c>
      <c r="B45">
        <v>242</v>
      </c>
      <c r="E45">
        <v>21</v>
      </c>
      <c r="F45">
        <v>143.45363984674322</v>
      </c>
      <c r="G45">
        <v>14.546360153256785</v>
      </c>
      <c r="I45">
        <v>14.236111111111111</v>
      </c>
      <c r="J45">
        <v>148</v>
      </c>
      <c r="K45" s="23">
        <f t="shared" si="0"/>
        <v>14.546360153256785</v>
      </c>
    </row>
    <row r="46" spans="1:11" x14ac:dyDescent="0.25">
      <c r="A46">
        <v>45</v>
      </c>
      <c r="B46">
        <v>209</v>
      </c>
      <c r="E46">
        <v>22</v>
      </c>
      <c r="F46">
        <v>146.11082375478918</v>
      </c>
      <c r="G46">
        <v>-13.11082375478918</v>
      </c>
      <c r="I46">
        <v>14.930555555555554</v>
      </c>
      <c r="J46">
        <v>148</v>
      </c>
      <c r="K46" s="23">
        <f t="shared" si="0"/>
        <v>13.11082375478918</v>
      </c>
    </row>
    <row r="47" spans="1:11" x14ac:dyDescent="0.25">
      <c r="A47">
        <v>46</v>
      </c>
      <c r="B47">
        <v>191</v>
      </c>
      <c r="E47">
        <v>23</v>
      </c>
      <c r="F47">
        <v>148.76800766283515</v>
      </c>
      <c r="G47">
        <v>-34.768007662835146</v>
      </c>
      <c r="I47">
        <v>15.624999999999998</v>
      </c>
      <c r="J47">
        <v>149</v>
      </c>
      <c r="K47" s="23">
        <f t="shared" si="0"/>
        <v>34.768007662835146</v>
      </c>
    </row>
    <row r="48" spans="1:11" x14ac:dyDescent="0.25">
      <c r="A48">
        <v>47</v>
      </c>
      <c r="B48">
        <v>172</v>
      </c>
      <c r="E48">
        <v>24</v>
      </c>
      <c r="F48">
        <v>151.42519157088114</v>
      </c>
      <c r="G48">
        <v>-11.42519157088114</v>
      </c>
      <c r="I48">
        <v>16.319444444444443</v>
      </c>
      <c r="J48">
        <v>150</v>
      </c>
      <c r="K48" s="23">
        <f t="shared" si="0"/>
        <v>11.42519157088114</v>
      </c>
    </row>
    <row r="49" spans="1:11" x14ac:dyDescent="0.25">
      <c r="A49">
        <v>48</v>
      </c>
      <c r="B49">
        <v>194</v>
      </c>
      <c r="E49">
        <v>25</v>
      </c>
      <c r="F49">
        <v>154.08237547892713</v>
      </c>
      <c r="G49">
        <v>-9.0823754789271334</v>
      </c>
      <c r="I49">
        <v>17.013888888888886</v>
      </c>
      <c r="J49">
        <v>158</v>
      </c>
      <c r="K49" s="23">
        <f t="shared" si="0"/>
        <v>9.0823754789271334</v>
      </c>
    </row>
    <row r="50" spans="1:11" x14ac:dyDescent="0.25">
      <c r="A50">
        <v>49</v>
      </c>
      <c r="B50">
        <v>196</v>
      </c>
      <c r="E50">
        <v>26</v>
      </c>
      <c r="F50">
        <v>156.7395593869731</v>
      </c>
      <c r="G50">
        <v>-6.7395593869730988</v>
      </c>
      <c r="I50">
        <v>17.708333333333332</v>
      </c>
      <c r="J50">
        <v>162</v>
      </c>
      <c r="K50" s="23">
        <f t="shared" si="0"/>
        <v>6.7395593869730988</v>
      </c>
    </row>
    <row r="51" spans="1:11" x14ac:dyDescent="0.25">
      <c r="A51">
        <v>50</v>
      </c>
      <c r="B51">
        <v>196</v>
      </c>
      <c r="E51">
        <v>27</v>
      </c>
      <c r="F51">
        <v>159.39674329501906</v>
      </c>
      <c r="G51">
        <v>18.603256704980936</v>
      </c>
      <c r="I51">
        <v>18.402777777777775</v>
      </c>
      <c r="J51">
        <v>163</v>
      </c>
      <c r="K51" s="23">
        <f t="shared" si="0"/>
        <v>18.603256704980936</v>
      </c>
    </row>
    <row r="52" spans="1:11" x14ac:dyDescent="0.25">
      <c r="A52">
        <v>51</v>
      </c>
      <c r="B52">
        <v>236</v>
      </c>
      <c r="E52">
        <v>28</v>
      </c>
      <c r="F52">
        <v>162.05392720306503</v>
      </c>
      <c r="G52">
        <v>0.94607279693497048</v>
      </c>
      <c r="I52">
        <v>19.097222222222221</v>
      </c>
      <c r="J52">
        <v>166</v>
      </c>
      <c r="K52" s="23">
        <f t="shared" si="0"/>
        <v>0.94607279693497048</v>
      </c>
    </row>
    <row r="53" spans="1:11" x14ac:dyDescent="0.25">
      <c r="A53">
        <v>52</v>
      </c>
      <c r="B53">
        <v>235</v>
      </c>
      <c r="E53">
        <v>29</v>
      </c>
      <c r="F53">
        <v>164.71111111111102</v>
      </c>
      <c r="G53">
        <v>7.2888888888889767</v>
      </c>
      <c r="I53">
        <v>19.791666666666664</v>
      </c>
      <c r="J53">
        <v>170</v>
      </c>
      <c r="K53" s="23">
        <f t="shared" si="0"/>
        <v>7.2888888888889767</v>
      </c>
    </row>
    <row r="54" spans="1:11" x14ac:dyDescent="0.25">
      <c r="A54">
        <v>53</v>
      </c>
      <c r="B54">
        <v>229</v>
      </c>
      <c r="E54">
        <v>30</v>
      </c>
      <c r="F54">
        <v>167.36829501915702</v>
      </c>
      <c r="G54">
        <v>10.631704980842983</v>
      </c>
      <c r="I54">
        <v>20.486111111111111</v>
      </c>
      <c r="J54">
        <v>170</v>
      </c>
      <c r="K54" s="23">
        <f t="shared" si="0"/>
        <v>10.631704980842983</v>
      </c>
    </row>
    <row r="55" spans="1:11" x14ac:dyDescent="0.25">
      <c r="A55">
        <v>54</v>
      </c>
      <c r="B55">
        <v>243</v>
      </c>
      <c r="E55">
        <v>31</v>
      </c>
      <c r="F55">
        <v>170.02547892720298</v>
      </c>
      <c r="G55">
        <v>28.974521072797017</v>
      </c>
      <c r="I55">
        <v>21.180555555555554</v>
      </c>
      <c r="J55">
        <v>171</v>
      </c>
      <c r="K55" s="23">
        <f t="shared" si="0"/>
        <v>28.974521072797017</v>
      </c>
    </row>
    <row r="56" spans="1:11" x14ac:dyDescent="0.25">
      <c r="A56">
        <v>55</v>
      </c>
      <c r="B56">
        <v>264</v>
      </c>
      <c r="E56">
        <v>32</v>
      </c>
      <c r="F56">
        <v>172.68266283524895</v>
      </c>
      <c r="G56">
        <v>26.317337164751052</v>
      </c>
      <c r="I56">
        <v>21.875</v>
      </c>
      <c r="J56">
        <v>172</v>
      </c>
      <c r="K56" s="23">
        <f t="shared" si="0"/>
        <v>26.317337164751052</v>
      </c>
    </row>
    <row r="57" spans="1:11" x14ac:dyDescent="0.25">
      <c r="A57">
        <v>56</v>
      </c>
      <c r="B57">
        <v>272</v>
      </c>
      <c r="E57">
        <v>33</v>
      </c>
      <c r="F57">
        <v>175.33984674329494</v>
      </c>
      <c r="G57">
        <v>8.6601532567050583</v>
      </c>
      <c r="I57">
        <v>22.569444444444443</v>
      </c>
      <c r="J57">
        <v>172</v>
      </c>
      <c r="K57" s="23">
        <f t="shared" si="0"/>
        <v>8.6601532567050583</v>
      </c>
    </row>
    <row r="58" spans="1:11" x14ac:dyDescent="0.25">
      <c r="A58">
        <v>57</v>
      </c>
      <c r="B58">
        <v>237</v>
      </c>
      <c r="E58">
        <v>34</v>
      </c>
      <c r="F58">
        <v>177.99703065134094</v>
      </c>
      <c r="G58">
        <v>-15.997030651340935</v>
      </c>
      <c r="I58">
        <v>23.263888888888886</v>
      </c>
      <c r="J58">
        <v>178</v>
      </c>
      <c r="K58" s="23">
        <f t="shared" si="0"/>
        <v>15.997030651340935</v>
      </c>
    </row>
    <row r="59" spans="1:11" x14ac:dyDescent="0.25">
      <c r="A59">
        <v>58</v>
      </c>
      <c r="B59">
        <v>211</v>
      </c>
      <c r="E59">
        <v>35</v>
      </c>
      <c r="F59">
        <v>180.6542145593869</v>
      </c>
      <c r="G59">
        <v>-34.654214559386901</v>
      </c>
      <c r="I59">
        <v>23.958333333333332</v>
      </c>
      <c r="J59">
        <v>178</v>
      </c>
      <c r="K59" s="23">
        <f t="shared" si="0"/>
        <v>34.654214559386901</v>
      </c>
    </row>
    <row r="60" spans="1:11" x14ac:dyDescent="0.25">
      <c r="A60">
        <v>59</v>
      </c>
      <c r="B60">
        <v>180</v>
      </c>
      <c r="E60">
        <v>36</v>
      </c>
      <c r="F60">
        <v>183.31139846743287</v>
      </c>
      <c r="G60">
        <v>-17.311398467432866</v>
      </c>
      <c r="I60">
        <v>24.652777777777775</v>
      </c>
      <c r="J60">
        <v>180</v>
      </c>
      <c r="K60" s="23">
        <f t="shared" si="0"/>
        <v>17.311398467432866</v>
      </c>
    </row>
    <row r="61" spans="1:11" x14ac:dyDescent="0.25">
      <c r="A61">
        <v>60</v>
      </c>
      <c r="B61">
        <v>201</v>
      </c>
      <c r="E61">
        <v>37</v>
      </c>
      <c r="F61">
        <v>185.96858237547886</v>
      </c>
      <c r="G61">
        <v>-14.96858237547886</v>
      </c>
      <c r="I61">
        <v>25.347222222222221</v>
      </c>
      <c r="J61">
        <v>180</v>
      </c>
      <c r="K61" s="23">
        <f t="shared" si="0"/>
        <v>14.96858237547886</v>
      </c>
    </row>
    <row r="62" spans="1:11" x14ac:dyDescent="0.25">
      <c r="A62">
        <v>61</v>
      </c>
      <c r="B62">
        <v>204</v>
      </c>
      <c r="E62">
        <v>38</v>
      </c>
      <c r="F62">
        <v>188.62576628352483</v>
      </c>
      <c r="G62">
        <v>-8.6257662835248254</v>
      </c>
      <c r="I62">
        <v>26.041666666666664</v>
      </c>
      <c r="J62">
        <v>181</v>
      </c>
      <c r="K62" s="23">
        <f t="shared" si="0"/>
        <v>8.6257662835248254</v>
      </c>
    </row>
    <row r="63" spans="1:11" x14ac:dyDescent="0.25">
      <c r="A63">
        <v>62</v>
      </c>
      <c r="B63">
        <v>188</v>
      </c>
      <c r="E63">
        <v>39</v>
      </c>
      <c r="F63">
        <v>191.28295019157082</v>
      </c>
      <c r="G63">
        <v>1.7170498084291808</v>
      </c>
      <c r="I63">
        <v>26.736111111111111</v>
      </c>
      <c r="J63">
        <v>183</v>
      </c>
      <c r="K63" s="23">
        <f t="shared" si="0"/>
        <v>1.7170498084291808</v>
      </c>
    </row>
    <row r="64" spans="1:11" x14ac:dyDescent="0.25">
      <c r="A64">
        <v>63</v>
      </c>
      <c r="B64">
        <v>235</v>
      </c>
      <c r="E64">
        <v>40</v>
      </c>
      <c r="F64">
        <v>193.94013409961678</v>
      </c>
      <c r="G64">
        <v>-12.940134099616785</v>
      </c>
      <c r="I64">
        <v>27.430555555555554</v>
      </c>
      <c r="J64">
        <v>184</v>
      </c>
      <c r="K64" s="23">
        <f t="shared" si="0"/>
        <v>12.940134099616785</v>
      </c>
    </row>
    <row r="65" spans="1:11" x14ac:dyDescent="0.25">
      <c r="A65">
        <v>64</v>
      </c>
      <c r="B65">
        <v>227</v>
      </c>
      <c r="E65">
        <v>41</v>
      </c>
      <c r="F65">
        <v>196.59731800766275</v>
      </c>
      <c r="G65">
        <v>-13.59731800766275</v>
      </c>
      <c r="I65">
        <v>28.125</v>
      </c>
      <c r="J65">
        <v>188</v>
      </c>
      <c r="K65" s="23">
        <f t="shared" si="0"/>
        <v>13.59731800766275</v>
      </c>
    </row>
    <row r="66" spans="1:11" x14ac:dyDescent="0.25">
      <c r="A66">
        <v>65</v>
      </c>
      <c r="B66">
        <v>234</v>
      </c>
      <c r="E66">
        <v>42</v>
      </c>
      <c r="F66">
        <v>199.25450191570874</v>
      </c>
      <c r="G66">
        <v>18.745498084291256</v>
      </c>
      <c r="I66">
        <v>28.819444444444443</v>
      </c>
      <c r="J66">
        <v>191</v>
      </c>
      <c r="K66" s="23">
        <f t="shared" si="0"/>
        <v>18.745498084291256</v>
      </c>
    </row>
    <row r="67" spans="1:11" x14ac:dyDescent="0.25">
      <c r="A67">
        <v>66</v>
      </c>
      <c r="B67">
        <v>264</v>
      </c>
      <c r="E67">
        <v>43</v>
      </c>
      <c r="F67">
        <v>201.91168582375474</v>
      </c>
      <c r="G67">
        <v>28.088314176245262</v>
      </c>
      <c r="I67">
        <v>29.513888888888886</v>
      </c>
      <c r="J67">
        <v>193</v>
      </c>
      <c r="K67" s="23">
        <f t="shared" si="0"/>
        <v>28.088314176245262</v>
      </c>
    </row>
    <row r="68" spans="1:11" x14ac:dyDescent="0.25">
      <c r="A68">
        <v>67</v>
      </c>
      <c r="B68">
        <v>302</v>
      </c>
      <c r="E68">
        <v>44</v>
      </c>
      <c r="F68">
        <v>204.5688697318007</v>
      </c>
      <c r="G68">
        <v>37.431130268199297</v>
      </c>
      <c r="I68">
        <v>30.208333333333332</v>
      </c>
      <c r="J68">
        <v>194</v>
      </c>
      <c r="K68" s="23">
        <f t="shared" si="0"/>
        <v>37.431130268199297</v>
      </c>
    </row>
    <row r="69" spans="1:11" x14ac:dyDescent="0.25">
      <c r="A69">
        <v>68</v>
      </c>
      <c r="B69">
        <v>293</v>
      </c>
      <c r="E69">
        <v>45</v>
      </c>
      <c r="F69">
        <v>207.22605363984667</v>
      </c>
      <c r="G69">
        <v>1.7739463601533316</v>
      </c>
      <c r="I69">
        <v>30.902777777777775</v>
      </c>
      <c r="J69">
        <v>196</v>
      </c>
      <c r="K69" s="23">
        <f t="shared" si="0"/>
        <v>1.7739463601533316</v>
      </c>
    </row>
    <row r="70" spans="1:11" x14ac:dyDescent="0.25">
      <c r="A70">
        <v>69</v>
      </c>
      <c r="B70">
        <v>259</v>
      </c>
      <c r="E70">
        <v>46</v>
      </c>
      <c r="F70">
        <v>209.88323754789266</v>
      </c>
      <c r="G70">
        <v>-18.883237547892662</v>
      </c>
      <c r="I70">
        <v>31.597222222222221</v>
      </c>
      <c r="J70">
        <v>196</v>
      </c>
      <c r="K70" s="23">
        <f t="shared" si="0"/>
        <v>18.883237547892662</v>
      </c>
    </row>
    <row r="71" spans="1:11" x14ac:dyDescent="0.25">
      <c r="A71">
        <v>70</v>
      </c>
      <c r="B71">
        <v>229</v>
      </c>
      <c r="E71">
        <v>47</v>
      </c>
      <c r="F71">
        <v>212.54042145593866</v>
      </c>
      <c r="G71">
        <v>-40.540421455938656</v>
      </c>
      <c r="I71">
        <v>32.291666666666664</v>
      </c>
      <c r="J71">
        <v>199</v>
      </c>
      <c r="K71" s="23">
        <f t="shared" si="0"/>
        <v>40.540421455938656</v>
      </c>
    </row>
    <row r="72" spans="1:11" x14ac:dyDescent="0.25">
      <c r="A72">
        <v>71</v>
      </c>
      <c r="B72">
        <v>203</v>
      </c>
      <c r="E72">
        <v>48</v>
      </c>
      <c r="F72">
        <v>215.19760536398462</v>
      </c>
      <c r="G72">
        <v>-21.197605363984621</v>
      </c>
      <c r="I72">
        <v>32.986111111111107</v>
      </c>
      <c r="J72">
        <v>199</v>
      </c>
      <c r="K72" s="23">
        <f t="shared" si="0"/>
        <v>21.197605363984621</v>
      </c>
    </row>
    <row r="73" spans="1:11" x14ac:dyDescent="0.25">
      <c r="A73">
        <v>72</v>
      </c>
      <c r="B73">
        <v>229</v>
      </c>
      <c r="E73">
        <v>49</v>
      </c>
      <c r="F73">
        <v>217.85478927203059</v>
      </c>
      <c r="G73">
        <v>-21.854789272030587</v>
      </c>
      <c r="I73">
        <v>33.68055555555555</v>
      </c>
      <c r="J73">
        <v>201</v>
      </c>
      <c r="K73" s="23">
        <f t="shared" si="0"/>
        <v>21.854789272030587</v>
      </c>
    </row>
    <row r="74" spans="1:11" x14ac:dyDescent="0.25">
      <c r="A74">
        <v>73</v>
      </c>
      <c r="B74">
        <v>242</v>
      </c>
      <c r="E74">
        <v>50</v>
      </c>
      <c r="F74">
        <v>220.51197318007658</v>
      </c>
      <c r="G74">
        <v>-24.511973180076581</v>
      </c>
      <c r="I74">
        <v>34.375</v>
      </c>
      <c r="J74">
        <v>203</v>
      </c>
      <c r="K74" s="23">
        <f t="shared" si="0"/>
        <v>24.511973180076581</v>
      </c>
    </row>
    <row r="75" spans="1:11" x14ac:dyDescent="0.25">
      <c r="A75">
        <v>74</v>
      </c>
      <c r="B75">
        <v>233</v>
      </c>
      <c r="E75">
        <v>51</v>
      </c>
      <c r="F75">
        <v>223.16915708812255</v>
      </c>
      <c r="G75">
        <v>12.830842911877454</v>
      </c>
      <c r="I75">
        <v>35.069444444444443</v>
      </c>
      <c r="J75">
        <v>204</v>
      </c>
      <c r="K75" s="23">
        <f t="shared" si="0"/>
        <v>12.830842911877454</v>
      </c>
    </row>
    <row r="76" spans="1:11" x14ac:dyDescent="0.25">
      <c r="A76">
        <v>75</v>
      </c>
      <c r="B76">
        <v>267</v>
      </c>
      <c r="E76">
        <v>52</v>
      </c>
      <c r="F76">
        <v>225.82634099616854</v>
      </c>
      <c r="G76">
        <v>9.1736590038314603</v>
      </c>
      <c r="I76">
        <v>35.763888888888886</v>
      </c>
      <c r="J76">
        <v>209</v>
      </c>
      <c r="K76" s="23">
        <f t="shared" si="0"/>
        <v>9.1736590038314603</v>
      </c>
    </row>
    <row r="77" spans="1:11" x14ac:dyDescent="0.25">
      <c r="A77">
        <v>76</v>
      </c>
      <c r="B77">
        <v>269</v>
      </c>
      <c r="E77">
        <v>53</v>
      </c>
      <c r="F77">
        <v>228.48352490421451</v>
      </c>
      <c r="G77">
        <v>0.51647509578549489</v>
      </c>
      <c r="I77">
        <v>36.458333333333329</v>
      </c>
      <c r="J77">
        <v>211</v>
      </c>
      <c r="K77" s="23">
        <f t="shared" si="0"/>
        <v>0.51647509578549489</v>
      </c>
    </row>
    <row r="78" spans="1:11" x14ac:dyDescent="0.25">
      <c r="A78">
        <v>77</v>
      </c>
      <c r="B78">
        <v>270</v>
      </c>
      <c r="E78">
        <v>54</v>
      </c>
      <c r="F78">
        <v>231.14070881226047</v>
      </c>
      <c r="G78">
        <v>11.85929118773953</v>
      </c>
      <c r="I78">
        <v>37.152777777777779</v>
      </c>
      <c r="J78">
        <v>218</v>
      </c>
      <c r="K78" s="23">
        <f t="shared" si="0"/>
        <v>11.85929118773953</v>
      </c>
    </row>
    <row r="79" spans="1:11" x14ac:dyDescent="0.25">
      <c r="A79">
        <v>78</v>
      </c>
      <c r="B79">
        <v>315</v>
      </c>
      <c r="E79">
        <v>55</v>
      </c>
      <c r="F79">
        <v>233.79789272030646</v>
      </c>
      <c r="G79">
        <v>30.202107279693536</v>
      </c>
      <c r="I79">
        <v>37.847222222222221</v>
      </c>
      <c r="J79">
        <v>227</v>
      </c>
      <c r="K79" s="23">
        <f t="shared" si="0"/>
        <v>30.202107279693536</v>
      </c>
    </row>
    <row r="80" spans="1:11" x14ac:dyDescent="0.25">
      <c r="A80">
        <v>79</v>
      </c>
      <c r="B80">
        <v>364</v>
      </c>
      <c r="E80">
        <v>56</v>
      </c>
      <c r="F80">
        <v>236.45507662835243</v>
      </c>
      <c r="G80">
        <v>35.54492337164757</v>
      </c>
      <c r="I80">
        <v>38.541666666666664</v>
      </c>
      <c r="J80">
        <v>229</v>
      </c>
      <c r="K80" s="23">
        <f t="shared" si="0"/>
        <v>35.54492337164757</v>
      </c>
    </row>
    <row r="81" spans="1:11" x14ac:dyDescent="0.25">
      <c r="A81">
        <v>80</v>
      </c>
      <c r="B81">
        <v>347</v>
      </c>
      <c r="E81">
        <v>57</v>
      </c>
      <c r="F81">
        <v>239.11226053639842</v>
      </c>
      <c r="G81">
        <v>-2.1122605363984235</v>
      </c>
      <c r="I81">
        <v>39.236111111111107</v>
      </c>
      <c r="J81">
        <v>229</v>
      </c>
      <c r="K81" s="23">
        <f t="shared" si="0"/>
        <v>2.1122605363984235</v>
      </c>
    </row>
    <row r="82" spans="1:11" x14ac:dyDescent="0.25">
      <c r="A82">
        <v>81</v>
      </c>
      <c r="B82">
        <v>312</v>
      </c>
      <c r="E82">
        <v>58</v>
      </c>
      <c r="F82">
        <v>241.76944444444439</v>
      </c>
      <c r="G82">
        <v>-30.769444444444389</v>
      </c>
      <c r="I82">
        <v>39.93055555555555</v>
      </c>
      <c r="J82">
        <v>229</v>
      </c>
      <c r="K82" s="23">
        <f t="shared" si="0"/>
        <v>30.769444444444389</v>
      </c>
    </row>
    <row r="83" spans="1:11" x14ac:dyDescent="0.25">
      <c r="A83">
        <v>82</v>
      </c>
      <c r="B83">
        <v>274</v>
      </c>
      <c r="E83">
        <v>59</v>
      </c>
      <c r="F83">
        <v>244.42662835249038</v>
      </c>
      <c r="G83">
        <v>-64.426628352490383</v>
      </c>
      <c r="I83">
        <v>40.625</v>
      </c>
      <c r="J83">
        <v>230</v>
      </c>
      <c r="K83" s="23">
        <f t="shared" si="0"/>
        <v>64.426628352490383</v>
      </c>
    </row>
    <row r="84" spans="1:11" x14ac:dyDescent="0.25">
      <c r="A84">
        <v>83</v>
      </c>
      <c r="B84">
        <v>237</v>
      </c>
      <c r="E84">
        <v>60</v>
      </c>
      <c r="F84">
        <v>247.08381226053635</v>
      </c>
      <c r="G84">
        <v>-46.083812260536348</v>
      </c>
      <c r="I84">
        <v>41.319444444444443</v>
      </c>
      <c r="J84">
        <v>233</v>
      </c>
      <c r="K84" s="23">
        <f t="shared" si="0"/>
        <v>46.083812260536348</v>
      </c>
    </row>
    <row r="85" spans="1:11" x14ac:dyDescent="0.25">
      <c r="A85">
        <v>84</v>
      </c>
      <c r="B85">
        <v>278</v>
      </c>
      <c r="E85">
        <v>61</v>
      </c>
      <c r="F85">
        <v>249.74099616858234</v>
      </c>
      <c r="G85">
        <v>-45.740996168582342</v>
      </c>
      <c r="I85">
        <v>42.013888888888886</v>
      </c>
      <c r="J85">
        <v>234</v>
      </c>
      <c r="K85" s="23">
        <f t="shared" si="0"/>
        <v>45.740996168582342</v>
      </c>
    </row>
    <row r="86" spans="1:11" x14ac:dyDescent="0.25">
      <c r="A86">
        <v>85</v>
      </c>
      <c r="B86">
        <v>284</v>
      </c>
      <c r="E86">
        <v>62</v>
      </c>
      <c r="F86">
        <v>252.39818007662831</v>
      </c>
      <c r="G86">
        <v>-64.398180076628307</v>
      </c>
      <c r="I86">
        <v>42.708333333333329</v>
      </c>
      <c r="J86">
        <v>235</v>
      </c>
      <c r="K86" s="23">
        <f t="shared" si="0"/>
        <v>64.398180076628307</v>
      </c>
    </row>
    <row r="87" spans="1:11" x14ac:dyDescent="0.25">
      <c r="A87">
        <v>86</v>
      </c>
      <c r="B87">
        <v>277</v>
      </c>
      <c r="E87">
        <v>63</v>
      </c>
      <c r="F87">
        <v>255.0553639846743</v>
      </c>
      <c r="G87">
        <v>-20.055363984674301</v>
      </c>
      <c r="I87">
        <v>43.402777777777779</v>
      </c>
      <c r="J87">
        <v>235</v>
      </c>
      <c r="K87" s="23">
        <f t="shared" si="0"/>
        <v>20.055363984674301</v>
      </c>
    </row>
    <row r="88" spans="1:11" x14ac:dyDescent="0.25">
      <c r="A88">
        <v>87</v>
      </c>
      <c r="B88">
        <v>317</v>
      </c>
      <c r="E88">
        <v>64</v>
      </c>
      <c r="F88">
        <v>257.71254789272029</v>
      </c>
      <c r="G88">
        <v>-30.712547892720295</v>
      </c>
      <c r="I88">
        <v>44.097222222222221</v>
      </c>
      <c r="J88">
        <v>236</v>
      </c>
      <c r="K88" s="23">
        <f t="shared" si="0"/>
        <v>30.712547892720295</v>
      </c>
    </row>
    <row r="89" spans="1:11" x14ac:dyDescent="0.25">
      <c r="A89">
        <v>88</v>
      </c>
      <c r="B89">
        <v>313</v>
      </c>
      <c r="E89">
        <v>65</v>
      </c>
      <c r="F89">
        <v>260.3697318007662</v>
      </c>
      <c r="G89">
        <v>-26.369731800766203</v>
      </c>
      <c r="I89">
        <v>44.791666666666664</v>
      </c>
      <c r="J89">
        <v>237</v>
      </c>
      <c r="K89" s="23">
        <f t="shared" si="0"/>
        <v>26.369731800766203</v>
      </c>
    </row>
    <row r="90" spans="1:11" x14ac:dyDescent="0.25">
      <c r="A90">
        <v>89</v>
      </c>
      <c r="B90">
        <v>318</v>
      </c>
      <c r="E90">
        <v>66</v>
      </c>
      <c r="F90">
        <v>263.02691570881223</v>
      </c>
      <c r="G90">
        <v>0.9730842911877744</v>
      </c>
      <c r="I90">
        <v>45.486111111111107</v>
      </c>
      <c r="J90">
        <v>237</v>
      </c>
      <c r="K90" s="23">
        <f t="shared" ref="K90:K153" si="1">ABS(G90)</f>
        <v>0.9730842911877744</v>
      </c>
    </row>
    <row r="91" spans="1:11" x14ac:dyDescent="0.25">
      <c r="A91">
        <v>90</v>
      </c>
      <c r="B91">
        <v>374</v>
      </c>
      <c r="E91">
        <v>67</v>
      </c>
      <c r="F91">
        <v>265.68409961685819</v>
      </c>
      <c r="G91">
        <v>36.315900383141809</v>
      </c>
      <c r="I91">
        <v>46.18055555555555</v>
      </c>
      <c r="J91">
        <v>242</v>
      </c>
      <c r="K91" s="23">
        <f t="shared" si="1"/>
        <v>36.315900383141809</v>
      </c>
    </row>
    <row r="92" spans="1:11" x14ac:dyDescent="0.25">
      <c r="A92">
        <v>91</v>
      </c>
      <c r="B92">
        <v>413</v>
      </c>
      <c r="E92">
        <v>68</v>
      </c>
      <c r="F92">
        <v>268.34128352490416</v>
      </c>
      <c r="G92">
        <v>24.658716475095844</v>
      </c>
      <c r="I92">
        <v>46.875</v>
      </c>
      <c r="J92">
        <v>242</v>
      </c>
      <c r="K92" s="23">
        <f t="shared" si="1"/>
        <v>24.658716475095844</v>
      </c>
    </row>
    <row r="93" spans="1:11" x14ac:dyDescent="0.25">
      <c r="A93">
        <v>92</v>
      </c>
      <c r="B93">
        <v>405</v>
      </c>
      <c r="E93">
        <v>69</v>
      </c>
      <c r="F93">
        <v>270.99846743295018</v>
      </c>
      <c r="G93">
        <v>-11.998467432950179</v>
      </c>
      <c r="I93">
        <v>47.569444444444443</v>
      </c>
      <c r="J93">
        <v>243</v>
      </c>
      <c r="K93" s="23">
        <f t="shared" si="1"/>
        <v>11.998467432950179</v>
      </c>
    </row>
    <row r="94" spans="1:11" x14ac:dyDescent="0.25">
      <c r="A94">
        <v>93</v>
      </c>
      <c r="B94">
        <v>355</v>
      </c>
      <c r="E94">
        <v>70</v>
      </c>
      <c r="F94">
        <v>273.65565134099614</v>
      </c>
      <c r="G94">
        <v>-44.655651340996144</v>
      </c>
      <c r="I94">
        <v>48.263888888888886</v>
      </c>
      <c r="J94">
        <v>259</v>
      </c>
      <c r="K94" s="23">
        <f t="shared" si="1"/>
        <v>44.655651340996144</v>
      </c>
    </row>
    <row r="95" spans="1:11" x14ac:dyDescent="0.25">
      <c r="A95">
        <v>94</v>
      </c>
      <c r="B95">
        <v>306</v>
      </c>
      <c r="E95">
        <v>71</v>
      </c>
      <c r="F95">
        <v>276.31283524904211</v>
      </c>
      <c r="G95">
        <v>-73.312835249042109</v>
      </c>
      <c r="I95">
        <v>48.958333333333329</v>
      </c>
      <c r="J95">
        <v>264</v>
      </c>
      <c r="K95" s="23">
        <f t="shared" si="1"/>
        <v>73.312835249042109</v>
      </c>
    </row>
    <row r="96" spans="1:11" x14ac:dyDescent="0.25">
      <c r="A96">
        <v>95</v>
      </c>
      <c r="B96">
        <v>271</v>
      </c>
      <c r="E96">
        <v>72</v>
      </c>
      <c r="F96">
        <v>278.97001915708813</v>
      </c>
      <c r="G96">
        <v>-49.970019157088132</v>
      </c>
      <c r="I96">
        <v>49.652777777777779</v>
      </c>
      <c r="J96">
        <v>264</v>
      </c>
      <c r="K96" s="23">
        <f t="shared" si="1"/>
        <v>49.970019157088132</v>
      </c>
    </row>
    <row r="97" spans="1:11" x14ac:dyDescent="0.25">
      <c r="A97">
        <v>96</v>
      </c>
      <c r="B97">
        <v>306</v>
      </c>
      <c r="E97">
        <v>73</v>
      </c>
      <c r="F97">
        <v>281.62720306513404</v>
      </c>
      <c r="G97">
        <v>-39.62720306513404</v>
      </c>
      <c r="I97">
        <v>50.347222222222221</v>
      </c>
      <c r="J97">
        <v>267</v>
      </c>
      <c r="K97" s="23">
        <f t="shared" si="1"/>
        <v>39.62720306513404</v>
      </c>
    </row>
    <row r="98" spans="1:11" x14ac:dyDescent="0.25">
      <c r="A98">
        <v>97</v>
      </c>
      <c r="B98">
        <v>315</v>
      </c>
      <c r="E98">
        <v>74</v>
      </c>
      <c r="F98">
        <v>284.28438697318006</v>
      </c>
      <c r="G98">
        <v>-51.284386973180062</v>
      </c>
      <c r="I98">
        <v>51.041666666666664</v>
      </c>
      <c r="J98">
        <v>269</v>
      </c>
      <c r="K98" s="23">
        <f t="shared" si="1"/>
        <v>51.284386973180062</v>
      </c>
    </row>
    <row r="99" spans="1:11" x14ac:dyDescent="0.25">
      <c r="A99">
        <v>98</v>
      </c>
      <c r="B99">
        <v>301</v>
      </c>
      <c r="E99">
        <v>75</v>
      </c>
      <c r="F99">
        <v>286.94157088122603</v>
      </c>
      <c r="G99">
        <v>-19.941570881226028</v>
      </c>
      <c r="I99">
        <v>51.736111111111107</v>
      </c>
      <c r="J99">
        <v>270</v>
      </c>
      <c r="K99" s="23">
        <f t="shared" si="1"/>
        <v>19.941570881226028</v>
      </c>
    </row>
    <row r="100" spans="1:11" x14ac:dyDescent="0.25">
      <c r="A100">
        <v>99</v>
      </c>
      <c r="B100">
        <v>356</v>
      </c>
      <c r="E100">
        <v>76</v>
      </c>
      <c r="F100">
        <v>289.59875478927199</v>
      </c>
      <c r="G100">
        <v>-20.598754789271993</v>
      </c>
      <c r="I100">
        <v>52.43055555555555</v>
      </c>
      <c r="J100">
        <v>271</v>
      </c>
      <c r="K100" s="23">
        <f t="shared" si="1"/>
        <v>20.598754789271993</v>
      </c>
    </row>
    <row r="101" spans="1:11" x14ac:dyDescent="0.25">
      <c r="A101">
        <v>100</v>
      </c>
      <c r="B101">
        <v>348</v>
      </c>
      <c r="E101">
        <v>77</v>
      </c>
      <c r="F101">
        <v>292.25593869731802</v>
      </c>
      <c r="G101">
        <v>-22.255938697318015</v>
      </c>
      <c r="I101">
        <v>53.125</v>
      </c>
      <c r="J101">
        <v>272</v>
      </c>
      <c r="K101" s="23">
        <f t="shared" si="1"/>
        <v>22.255938697318015</v>
      </c>
    </row>
    <row r="102" spans="1:11" x14ac:dyDescent="0.25">
      <c r="A102">
        <v>101</v>
      </c>
      <c r="B102">
        <v>355</v>
      </c>
      <c r="E102">
        <v>78</v>
      </c>
      <c r="F102">
        <v>294.91312260536392</v>
      </c>
      <c r="G102">
        <v>20.086877394636076</v>
      </c>
      <c r="I102">
        <v>53.819444444444443</v>
      </c>
      <c r="J102">
        <v>274</v>
      </c>
      <c r="K102" s="23">
        <f t="shared" si="1"/>
        <v>20.086877394636076</v>
      </c>
    </row>
    <row r="103" spans="1:11" x14ac:dyDescent="0.25">
      <c r="A103">
        <v>102</v>
      </c>
      <c r="B103">
        <v>422</v>
      </c>
      <c r="E103">
        <v>79</v>
      </c>
      <c r="F103">
        <v>297.57030651340995</v>
      </c>
      <c r="G103">
        <v>66.429693486590054</v>
      </c>
      <c r="I103">
        <v>54.513888888888886</v>
      </c>
      <c r="J103">
        <v>277</v>
      </c>
      <c r="K103" s="23">
        <f t="shared" si="1"/>
        <v>66.429693486590054</v>
      </c>
    </row>
    <row r="104" spans="1:11" x14ac:dyDescent="0.25">
      <c r="A104">
        <v>103</v>
      </c>
      <c r="B104">
        <v>465</v>
      </c>
      <c r="E104">
        <v>80</v>
      </c>
      <c r="F104">
        <v>300.22749042145591</v>
      </c>
      <c r="G104">
        <v>46.772509578544089</v>
      </c>
      <c r="I104">
        <v>55.208333333333329</v>
      </c>
      <c r="J104">
        <v>278</v>
      </c>
      <c r="K104" s="23">
        <f t="shared" si="1"/>
        <v>46.772509578544089</v>
      </c>
    </row>
    <row r="105" spans="1:11" x14ac:dyDescent="0.25">
      <c r="A105">
        <v>104</v>
      </c>
      <c r="B105">
        <v>467</v>
      </c>
      <c r="E105">
        <v>81</v>
      </c>
      <c r="F105">
        <v>302.88467432950188</v>
      </c>
      <c r="G105">
        <v>9.1153256704981231</v>
      </c>
      <c r="I105">
        <v>55.902777777777779</v>
      </c>
      <c r="J105">
        <v>284</v>
      </c>
      <c r="K105" s="23">
        <f t="shared" si="1"/>
        <v>9.1153256704981231</v>
      </c>
    </row>
    <row r="106" spans="1:11" x14ac:dyDescent="0.25">
      <c r="A106">
        <v>105</v>
      </c>
      <c r="B106">
        <v>404</v>
      </c>
      <c r="E106">
        <v>82</v>
      </c>
      <c r="F106">
        <v>305.5418582375479</v>
      </c>
      <c r="G106">
        <v>-31.541858237547899</v>
      </c>
      <c r="I106">
        <v>56.597222222222221</v>
      </c>
      <c r="J106">
        <v>293</v>
      </c>
      <c r="K106" s="23">
        <f t="shared" si="1"/>
        <v>31.541858237547899</v>
      </c>
    </row>
    <row r="107" spans="1:11" x14ac:dyDescent="0.25">
      <c r="A107">
        <v>106</v>
      </c>
      <c r="B107">
        <v>347</v>
      </c>
      <c r="E107">
        <v>83</v>
      </c>
      <c r="F107">
        <v>308.19904214559386</v>
      </c>
      <c r="G107">
        <v>-71.199042145593864</v>
      </c>
      <c r="I107">
        <v>57.291666666666664</v>
      </c>
      <c r="J107">
        <v>301</v>
      </c>
      <c r="K107" s="23">
        <f t="shared" si="1"/>
        <v>71.199042145593864</v>
      </c>
    </row>
    <row r="108" spans="1:11" x14ac:dyDescent="0.25">
      <c r="A108">
        <v>107</v>
      </c>
      <c r="B108">
        <v>305</v>
      </c>
      <c r="E108">
        <v>84</v>
      </c>
      <c r="F108">
        <v>310.85622605363983</v>
      </c>
      <c r="G108">
        <v>-32.85622605363983</v>
      </c>
      <c r="I108">
        <v>57.986111111111107</v>
      </c>
      <c r="J108">
        <v>302</v>
      </c>
      <c r="K108" s="23">
        <f t="shared" si="1"/>
        <v>32.85622605363983</v>
      </c>
    </row>
    <row r="109" spans="1:11" x14ac:dyDescent="0.25">
      <c r="A109">
        <v>108</v>
      </c>
      <c r="B109">
        <v>336</v>
      </c>
      <c r="E109">
        <v>85</v>
      </c>
      <c r="F109">
        <v>313.51340996168585</v>
      </c>
      <c r="G109">
        <v>-29.513409961685852</v>
      </c>
      <c r="I109">
        <v>58.68055555555555</v>
      </c>
      <c r="J109">
        <v>305</v>
      </c>
      <c r="K109" s="23">
        <f t="shared" si="1"/>
        <v>29.513409961685852</v>
      </c>
    </row>
    <row r="110" spans="1:11" x14ac:dyDescent="0.25">
      <c r="A110">
        <v>109</v>
      </c>
      <c r="B110">
        <v>340</v>
      </c>
      <c r="E110">
        <v>86</v>
      </c>
      <c r="F110">
        <v>316.17059386973176</v>
      </c>
      <c r="G110">
        <v>-39.170593869731761</v>
      </c>
      <c r="I110">
        <v>59.375</v>
      </c>
      <c r="J110">
        <v>306</v>
      </c>
      <c r="K110" s="23">
        <f t="shared" si="1"/>
        <v>39.170593869731761</v>
      </c>
    </row>
    <row r="111" spans="1:11" x14ac:dyDescent="0.25">
      <c r="A111">
        <v>110</v>
      </c>
      <c r="B111">
        <v>318</v>
      </c>
      <c r="E111">
        <v>87</v>
      </c>
      <c r="F111">
        <v>318.82777777777778</v>
      </c>
      <c r="G111">
        <v>-1.8277777777777828</v>
      </c>
      <c r="I111">
        <v>60.069444444444443</v>
      </c>
      <c r="J111">
        <v>306</v>
      </c>
      <c r="K111" s="23">
        <f t="shared" si="1"/>
        <v>1.8277777777777828</v>
      </c>
    </row>
    <row r="112" spans="1:11" x14ac:dyDescent="0.25">
      <c r="A112">
        <v>111</v>
      </c>
      <c r="B112">
        <v>362</v>
      </c>
      <c r="E112">
        <v>88</v>
      </c>
      <c r="F112">
        <v>321.48496168582375</v>
      </c>
      <c r="G112">
        <v>-8.4849616858237482</v>
      </c>
      <c r="I112">
        <v>60.763888888888886</v>
      </c>
      <c r="J112">
        <v>310</v>
      </c>
      <c r="K112" s="23">
        <f t="shared" si="1"/>
        <v>8.4849616858237482</v>
      </c>
    </row>
    <row r="113" spans="1:11" x14ac:dyDescent="0.25">
      <c r="A113">
        <v>112</v>
      </c>
      <c r="B113">
        <v>348</v>
      </c>
      <c r="E113">
        <v>89</v>
      </c>
      <c r="F113">
        <v>324.14214559386971</v>
      </c>
      <c r="G113">
        <v>-6.1421455938697136</v>
      </c>
      <c r="I113">
        <v>61.458333333333329</v>
      </c>
      <c r="J113">
        <v>312</v>
      </c>
      <c r="K113" s="23">
        <f t="shared" si="1"/>
        <v>6.1421455938697136</v>
      </c>
    </row>
    <row r="114" spans="1:11" x14ac:dyDescent="0.25">
      <c r="A114">
        <v>113</v>
      </c>
      <c r="B114">
        <v>363</v>
      </c>
      <c r="E114">
        <v>90</v>
      </c>
      <c r="F114">
        <v>326.79932950191574</v>
      </c>
      <c r="G114">
        <v>47.200670498084264</v>
      </c>
      <c r="I114">
        <v>62.152777777777771</v>
      </c>
      <c r="J114">
        <v>313</v>
      </c>
      <c r="K114" s="23">
        <f t="shared" si="1"/>
        <v>47.200670498084264</v>
      </c>
    </row>
    <row r="115" spans="1:11" x14ac:dyDescent="0.25">
      <c r="A115">
        <v>114</v>
      </c>
      <c r="B115">
        <v>435</v>
      </c>
      <c r="E115">
        <v>91</v>
      </c>
      <c r="F115">
        <v>329.45651340996164</v>
      </c>
      <c r="G115">
        <v>83.543486590038356</v>
      </c>
      <c r="I115">
        <v>62.847222222222221</v>
      </c>
      <c r="J115">
        <v>315</v>
      </c>
      <c r="K115" s="23">
        <f t="shared" si="1"/>
        <v>83.543486590038356</v>
      </c>
    </row>
    <row r="116" spans="1:11" x14ac:dyDescent="0.25">
      <c r="A116">
        <v>115</v>
      </c>
      <c r="B116">
        <v>491</v>
      </c>
      <c r="E116">
        <v>92</v>
      </c>
      <c r="F116">
        <v>332.11369731800767</v>
      </c>
      <c r="G116">
        <v>72.886302681992333</v>
      </c>
      <c r="I116">
        <v>63.541666666666664</v>
      </c>
      <c r="J116">
        <v>315</v>
      </c>
      <c r="K116" s="23">
        <f t="shared" si="1"/>
        <v>72.886302681992333</v>
      </c>
    </row>
    <row r="117" spans="1:11" x14ac:dyDescent="0.25">
      <c r="A117">
        <v>116</v>
      </c>
      <c r="B117">
        <v>505</v>
      </c>
      <c r="E117">
        <v>93</v>
      </c>
      <c r="F117">
        <v>334.77088122605363</v>
      </c>
      <c r="G117">
        <v>20.229118773946368</v>
      </c>
      <c r="I117">
        <v>64.236111111111114</v>
      </c>
      <c r="J117">
        <v>317</v>
      </c>
      <c r="K117" s="23">
        <f t="shared" si="1"/>
        <v>20.229118773946368</v>
      </c>
    </row>
    <row r="118" spans="1:11" x14ac:dyDescent="0.25">
      <c r="A118">
        <v>117</v>
      </c>
      <c r="B118">
        <v>404</v>
      </c>
      <c r="E118">
        <v>94</v>
      </c>
      <c r="F118">
        <v>337.4280651340996</v>
      </c>
      <c r="G118">
        <v>-31.428065134099597</v>
      </c>
      <c r="I118">
        <v>64.930555555555557</v>
      </c>
      <c r="J118">
        <v>318</v>
      </c>
      <c r="K118" s="23">
        <f t="shared" si="1"/>
        <v>31.428065134099597</v>
      </c>
    </row>
    <row r="119" spans="1:11" x14ac:dyDescent="0.25">
      <c r="A119">
        <v>118</v>
      </c>
      <c r="B119">
        <v>359</v>
      </c>
      <c r="E119">
        <v>95</v>
      </c>
      <c r="F119">
        <v>340.08524904214562</v>
      </c>
      <c r="G119">
        <v>-69.08524904214562</v>
      </c>
      <c r="I119">
        <v>65.625</v>
      </c>
      <c r="J119">
        <v>318</v>
      </c>
      <c r="K119" s="23">
        <f t="shared" si="1"/>
        <v>69.08524904214562</v>
      </c>
    </row>
    <row r="120" spans="1:11" x14ac:dyDescent="0.25">
      <c r="A120">
        <v>119</v>
      </c>
      <c r="B120">
        <v>310</v>
      </c>
      <c r="E120">
        <v>96</v>
      </c>
      <c r="F120">
        <v>342.74243295019158</v>
      </c>
      <c r="G120">
        <v>-36.742432950191585</v>
      </c>
      <c r="I120">
        <v>66.319444444444443</v>
      </c>
      <c r="J120">
        <v>336</v>
      </c>
      <c r="K120" s="23">
        <f t="shared" si="1"/>
        <v>36.742432950191585</v>
      </c>
    </row>
    <row r="121" spans="1:11" x14ac:dyDescent="0.25">
      <c r="A121">
        <v>120</v>
      </c>
      <c r="B121">
        <v>337</v>
      </c>
      <c r="E121">
        <v>97</v>
      </c>
      <c r="F121">
        <v>345.39961685823755</v>
      </c>
      <c r="G121">
        <v>-30.39961685823755</v>
      </c>
      <c r="I121">
        <v>67.013888888888886</v>
      </c>
      <c r="J121">
        <v>337</v>
      </c>
      <c r="K121" s="23">
        <f t="shared" si="1"/>
        <v>30.39961685823755</v>
      </c>
    </row>
    <row r="122" spans="1:11" x14ac:dyDescent="0.25">
      <c r="A122">
        <v>121</v>
      </c>
      <c r="B122">
        <v>360</v>
      </c>
      <c r="E122">
        <v>98</v>
      </c>
      <c r="F122">
        <v>348.05680076628352</v>
      </c>
      <c r="G122">
        <v>-47.056800766283516</v>
      </c>
      <c r="I122">
        <v>67.708333333333343</v>
      </c>
      <c r="J122">
        <v>340</v>
      </c>
      <c r="K122" s="23">
        <f t="shared" si="1"/>
        <v>47.056800766283516</v>
      </c>
    </row>
    <row r="123" spans="1:11" x14ac:dyDescent="0.25">
      <c r="A123">
        <v>122</v>
      </c>
      <c r="B123">
        <v>342</v>
      </c>
      <c r="E123">
        <v>99</v>
      </c>
      <c r="F123">
        <v>350.71398467432948</v>
      </c>
      <c r="G123">
        <v>5.2860153256705189</v>
      </c>
      <c r="I123">
        <v>68.402777777777786</v>
      </c>
      <c r="J123">
        <v>342</v>
      </c>
      <c r="K123" s="23">
        <f t="shared" si="1"/>
        <v>5.2860153256705189</v>
      </c>
    </row>
    <row r="124" spans="1:11" x14ac:dyDescent="0.25">
      <c r="A124">
        <v>123</v>
      </c>
      <c r="B124">
        <v>406</v>
      </c>
      <c r="E124">
        <v>100</v>
      </c>
      <c r="F124">
        <v>353.3711685823755</v>
      </c>
      <c r="G124">
        <v>-5.3711685823755033</v>
      </c>
      <c r="I124">
        <v>69.097222222222229</v>
      </c>
      <c r="J124">
        <v>347</v>
      </c>
      <c r="K124" s="23">
        <f t="shared" si="1"/>
        <v>5.3711685823755033</v>
      </c>
    </row>
    <row r="125" spans="1:11" x14ac:dyDescent="0.25">
      <c r="A125">
        <v>124</v>
      </c>
      <c r="B125">
        <v>396</v>
      </c>
      <c r="E125">
        <v>101</v>
      </c>
      <c r="F125">
        <v>356.02835249042147</v>
      </c>
      <c r="G125">
        <v>-1.0283524904214687</v>
      </c>
      <c r="I125">
        <v>69.791666666666671</v>
      </c>
      <c r="J125">
        <v>347</v>
      </c>
      <c r="K125" s="23">
        <f t="shared" si="1"/>
        <v>1.0283524904214687</v>
      </c>
    </row>
    <row r="126" spans="1:11" x14ac:dyDescent="0.25">
      <c r="A126">
        <v>125</v>
      </c>
      <c r="B126">
        <v>420</v>
      </c>
      <c r="E126">
        <v>102</v>
      </c>
      <c r="F126">
        <v>358.68553639846743</v>
      </c>
      <c r="G126">
        <v>63.314463601532566</v>
      </c>
      <c r="I126">
        <v>70.486111111111114</v>
      </c>
      <c r="J126">
        <v>348</v>
      </c>
      <c r="K126" s="23">
        <f t="shared" si="1"/>
        <v>63.314463601532566</v>
      </c>
    </row>
    <row r="127" spans="1:11" x14ac:dyDescent="0.25">
      <c r="A127">
        <v>126</v>
      </c>
      <c r="B127">
        <v>472</v>
      </c>
      <c r="E127">
        <v>103</v>
      </c>
      <c r="F127">
        <v>361.3427203065134</v>
      </c>
      <c r="G127">
        <v>103.6572796934866</v>
      </c>
      <c r="I127">
        <v>71.180555555555557</v>
      </c>
      <c r="J127">
        <v>348</v>
      </c>
      <c r="K127" s="23">
        <f t="shared" si="1"/>
        <v>103.6572796934866</v>
      </c>
    </row>
    <row r="128" spans="1:11" x14ac:dyDescent="0.25">
      <c r="A128">
        <v>127</v>
      </c>
      <c r="B128">
        <v>548</v>
      </c>
      <c r="E128">
        <v>104</v>
      </c>
      <c r="F128">
        <v>363.99990421455942</v>
      </c>
      <c r="G128">
        <v>103.00009578544058</v>
      </c>
      <c r="I128">
        <v>71.875</v>
      </c>
      <c r="J128">
        <v>355</v>
      </c>
      <c r="K128" s="23">
        <f t="shared" si="1"/>
        <v>103.00009578544058</v>
      </c>
    </row>
    <row r="129" spans="1:11" x14ac:dyDescent="0.25">
      <c r="A129">
        <v>128</v>
      </c>
      <c r="B129">
        <v>559</v>
      </c>
      <c r="E129">
        <v>105</v>
      </c>
      <c r="F129">
        <v>366.65708812260539</v>
      </c>
      <c r="G129">
        <v>37.342911877394613</v>
      </c>
      <c r="I129">
        <v>72.569444444444443</v>
      </c>
      <c r="J129">
        <v>355</v>
      </c>
      <c r="K129" s="23">
        <f t="shared" si="1"/>
        <v>37.342911877394613</v>
      </c>
    </row>
    <row r="130" spans="1:11" x14ac:dyDescent="0.25">
      <c r="A130">
        <v>129</v>
      </c>
      <c r="B130">
        <v>463</v>
      </c>
      <c r="E130">
        <v>106</v>
      </c>
      <c r="F130">
        <v>369.31427203065135</v>
      </c>
      <c r="G130">
        <v>-22.314272030651352</v>
      </c>
      <c r="I130">
        <v>73.263888888888886</v>
      </c>
      <c r="J130">
        <v>356</v>
      </c>
      <c r="K130" s="23">
        <f t="shared" si="1"/>
        <v>22.314272030651352</v>
      </c>
    </row>
    <row r="131" spans="1:11" x14ac:dyDescent="0.25">
      <c r="A131">
        <v>130</v>
      </c>
      <c r="B131">
        <v>407</v>
      </c>
      <c r="E131">
        <v>107</v>
      </c>
      <c r="F131">
        <v>371.97145593869732</v>
      </c>
      <c r="G131">
        <v>-66.971455938697318</v>
      </c>
      <c r="I131">
        <v>73.958333333333343</v>
      </c>
      <c r="J131">
        <v>359</v>
      </c>
      <c r="K131" s="23">
        <f t="shared" si="1"/>
        <v>66.971455938697318</v>
      </c>
    </row>
    <row r="132" spans="1:11" x14ac:dyDescent="0.25">
      <c r="A132">
        <v>131</v>
      </c>
      <c r="B132">
        <v>362</v>
      </c>
      <c r="E132">
        <v>108</v>
      </c>
      <c r="F132">
        <v>374.62863984674328</v>
      </c>
      <c r="G132">
        <v>-38.628639846743283</v>
      </c>
      <c r="I132">
        <v>74.652777777777786</v>
      </c>
      <c r="J132">
        <v>360</v>
      </c>
      <c r="K132" s="23">
        <f t="shared" si="1"/>
        <v>38.628639846743283</v>
      </c>
    </row>
    <row r="133" spans="1:11" x14ac:dyDescent="0.25">
      <c r="A133">
        <v>132</v>
      </c>
      <c r="B133">
        <v>405</v>
      </c>
      <c r="E133">
        <v>109</v>
      </c>
      <c r="F133">
        <v>377.28582375478931</v>
      </c>
      <c r="G133">
        <v>-37.285823754789305</v>
      </c>
      <c r="I133">
        <v>75.347222222222229</v>
      </c>
      <c r="J133">
        <v>362</v>
      </c>
      <c r="K133" s="23">
        <f t="shared" si="1"/>
        <v>37.285823754789305</v>
      </c>
    </row>
    <row r="134" spans="1:11" x14ac:dyDescent="0.25">
      <c r="A134">
        <v>133</v>
      </c>
      <c r="B134">
        <v>417</v>
      </c>
      <c r="E134">
        <v>110</v>
      </c>
      <c r="F134">
        <v>379.94300766283527</v>
      </c>
      <c r="G134">
        <v>-61.943007662835271</v>
      </c>
      <c r="I134">
        <v>76.041666666666671</v>
      </c>
      <c r="J134">
        <v>362</v>
      </c>
      <c r="K134" s="23">
        <f t="shared" si="1"/>
        <v>61.943007662835271</v>
      </c>
    </row>
    <row r="135" spans="1:11" x14ac:dyDescent="0.25">
      <c r="A135">
        <v>134</v>
      </c>
      <c r="B135">
        <v>391</v>
      </c>
      <c r="E135">
        <v>111</v>
      </c>
      <c r="F135">
        <v>382.60019157088124</v>
      </c>
      <c r="G135">
        <v>-20.600191570881236</v>
      </c>
      <c r="I135">
        <v>76.736111111111114</v>
      </c>
      <c r="J135">
        <v>363</v>
      </c>
      <c r="K135" s="23">
        <f t="shared" si="1"/>
        <v>20.600191570881236</v>
      </c>
    </row>
    <row r="136" spans="1:11" x14ac:dyDescent="0.25">
      <c r="A136">
        <v>135</v>
      </c>
      <c r="B136">
        <v>419</v>
      </c>
      <c r="E136">
        <v>112</v>
      </c>
      <c r="F136">
        <v>385.2573754789272</v>
      </c>
      <c r="G136">
        <v>-37.257375478927202</v>
      </c>
      <c r="I136">
        <v>77.430555555555557</v>
      </c>
      <c r="J136">
        <v>364</v>
      </c>
      <c r="K136" s="23">
        <f t="shared" si="1"/>
        <v>37.257375478927202</v>
      </c>
    </row>
    <row r="137" spans="1:11" x14ac:dyDescent="0.25">
      <c r="A137">
        <v>136</v>
      </c>
      <c r="B137">
        <v>461</v>
      </c>
      <c r="E137">
        <v>113</v>
      </c>
      <c r="F137">
        <v>387.91455938697322</v>
      </c>
      <c r="G137">
        <v>-24.914559386973224</v>
      </c>
      <c r="I137">
        <v>78.125</v>
      </c>
      <c r="J137">
        <v>374</v>
      </c>
      <c r="K137" s="23">
        <f t="shared" si="1"/>
        <v>24.914559386973224</v>
      </c>
    </row>
    <row r="138" spans="1:11" x14ac:dyDescent="0.25">
      <c r="A138">
        <v>137</v>
      </c>
      <c r="B138">
        <v>472</v>
      </c>
      <c r="E138">
        <v>114</v>
      </c>
      <c r="F138">
        <v>390.57174329501919</v>
      </c>
      <c r="G138">
        <v>44.428256704980811</v>
      </c>
      <c r="I138">
        <v>78.819444444444443</v>
      </c>
      <c r="J138">
        <v>390</v>
      </c>
      <c r="K138" s="23">
        <f t="shared" si="1"/>
        <v>44.428256704980811</v>
      </c>
    </row>
    <row r="139" spans="1:11" x14ac:dyDescent="0.25">
      <c r="A139">
        <v>138</v>
      </c>
      <c r="B139">
        <v>535</v>
      </c>
      <c r="E139">
        <v>115</v>
      </c>
      <c r="F139">
        <v>393.22892720306515</v>
      </c>
      <c r="G139">
        <v>97.771072796934845</v>
      </c>
      <c r="I139">
        <v>79.513888888888886</v>
      </c>
      <c r="J139">
        <v>391</v>
      </c>
      <c r="K139" s="23">
        <f t="shared" si="1"/>
        <v>97.771072796934845</v>
      </c>
    </row>
    <row r="140" spans="1:11" x14ac:dyDescent="0.25">
      <c r="A140">
        <v>139</v>
      </c>
      <c r="B140">
        <v>622</v>
      </c>
      <c r="E140">
        <v>116</v>
      </c>
      <c r="F140">
        <v>395.88611111111112</v>
      </c>
      <c r="G140">
        <v>109.11388888888888</v>
      </c>
      <c r="I140">
        <v>80.208333333333343</v>
      </c>
      <c r="J140">
        <v>396</v>
      </c>
      <c r="K140" s="23">
        <f t="shared" si="1"/>
        <v>109.11388888888888</v>
      </c>
    </row>
    <row r="141" spans="1:11" x14ac:dyDescent="0.25">
      <c r="A141">
        <v>140</v>
      </c>
      <c r="B141">
        <v>606</v>
      </c>
      <c r="E141">
        <v>117</v>
      </c>
      <c r="F141">
        <v>398.54329501915714</v>
      </c>
      <c r="G141">
        <v>5.4567049808428578</v>
      </c>
      <c r="I141">
        <v>80.902777777777786</v>
      </c>
      <c r="J141">
        <v>404</v>
      </c>
      <c r="K141" s="23">
        <f t="shared" si="1"/>
        <v>5.4567049808428578</v>
      </c>
    </row>
    <row r="142" spans="1:11" x14ac:dyDescent="0.25">
      <c r="A142">
        <v>141</v>
      </c>
      <c r="B142">
        <v>508</v>
      </c>
      <c r="E142">
        <v>118</v>
      </c>
      <c r="F142">
        <v>401.20047892720311</v>
      </c>
      <c r="G142">
        <v>-42.200478927203108</v>
      </c>
      <c r="I142">
        <v>81.597222222222229</v>
      </c>
      <c r="J142">
        <v>404</v>
      </c>
      <c r="K142" s="23">
        <f t="shared" si="1"/>
        <v>42.200478927203108</v>
      </c>
    </row>
    <row r="143" spans="1:11" x14ac:dyDescent="0.25">
      <c r="A143">
        <v>142</v>
      </c>
      <c r="B143">
        <v>461</v>
      </c>
      <c r="E143">
        <v>119</v>
      </c>
      <c r="F143">
        <v>403.85766283524907</v>
      </c>
      <c r="G143">
        <v>-93.857662835249073</v>
      </c>
      <c r="I143">
        <v>82.291666666666671</v>
      </c>
      <c r="J143">
        <v>405</v>
      </c>
      <c r="K143" s="23">
        <f t="shared" si="1"/>
        <v>93.857662835249073</v>
      </c>
    </row>
    <row r="144" spans="1:11" x14ac:dyDescent="0.25">
      <c r="A144">
        <v>143</v>
      </c>
      <c r="B144">
        <v>390</v>
      </c>
      <c r="E144">
        <v>120</v>
      </c>
      <c r="F144">
        <v>406.51484674329504</v>
      </c>
      <c r="G144">
        <v>-69.514846743295038</v>
      </c>
      <c r="I144">
        <v>82.986111111111114</v>
      </c>
      <c r="J144">
        <v>405</v>
      </c>
      <c r="K144" s="23">
        <f t="shared" si="1"/>
        <v>69.514846743295038</v>
      </c>
    </row>
    <row r="145" spans="1:11" x14ac:dyDescent="0.25">
      <c r="A145">
        <v>144</v>
      </c>
      <c r="B145">
        <v>432</v>
      </c>
      <c r="E145">
        <v>121</v>
      </c>
      <c r="F145">
        <v>409.172030651341</v>
      </c>
      <c r="G145">
        <v>-49.172030651341004</v>
      </c>
      <c r="I145">
        <v>83.680555555555557</v>
      </c>
      <c r="J145">
        <v>406</v>
      </c>
      <c r="K145" s="23">
        <f t="shared" si="1"/>
        <v>49.172030651341004</v>
      </c>
    </row>
    <row r="146" spans="1:11" x14ac:dyDescent="0.25">
      <c r="E146">
        <v>122</v>
      </c>
      <c r="F146">
        <v>411.82921455938703</v>
      </c>
      <c r="G146">
        <v>-69.829214559387026</v>
      </c>
      <c r="I146">
        <v>84.375</v>
      </c>
      <c r="J146">
        <v>407</v>
      </c>
      <c r="K146" s="23">
        <f t="shared" si="1"/>
        <v>69.829214559387026</v>
      </c>
    </row>
    <row r="147" spans="1:11" x14ac:dyDescent="0.25">
      <c r="E147">
        <v>123</v>
      </c>
      <c r="F147">
        <v>414.48639846743299</v>
      </c>
      <c r="G147">
        <v>-8.4863984674329913</v>
      </c>
      <c r="I147">
        <v>85.069444444444443</v>
      </c>
      <c r="J147">
        <v>413</v>
      </c>
      <c r="K147" s="23">
        <f t="shared" si="1"/>
        <v>8.4863984674329913</v>
      </c>
    </row>
    <row r="148" spans="1:11" x14ac:dyDescent="0.25">
      <c r="E148">
        <v>124</v>
      </c>
      <c r="F148">
        <v>417.14358237547896</v>
      </c>
      <c r="G148">
        <v>-21.143582375478957</v>
      </c>
      <c r="I148">
        <v>85.763888888888886</v>
      </c>
      <c r="J148">
        <v>417</v>
      </c>
      <c r="K148" s="23">
        <f t="shared" si="1"/>
        <v>21.143582375478957</v>
      </c>
    </row>
    <row r="149" spans="1:11" x14ac:dyDescent="0.25">
      <c r="E149">
        <v>125</v>
      </c>
      <c r="F149">
        <v>419.80076628352492</v>
      </c>
      <c r="G149">
        <v>0.19923371647507793</v>
      </c>
      <c r="I149">
        <v>86.458333333333343</v>
      </c>
      <c r="J149">
        <v>419</v>
      </c>
      <c r="K149" s="23">
        <f t="shared" si="1"/>
        <v>0.19923371647507793</v>
      </c>
    </row>
    <row r="150" spans="1:11" x14ac:dyDescent="0.25">
      <c r="E150">
        <v>126</v>
      </c>
      <c r="F150">
        <v>422.45795019157094</v>
      </c>
      <c r="G150">
        <v>49.542049808429056</v>
      </c>
      <c r="I150">
        <v>87.152777777777786</v>
      </c>
      <c r="J150">
        <v>420</v>
      </c>
      <c r="K150" s="23">
        <f t="shared" si="1"/>
        <v>49.542049808429056</v>
      </c>
    </row>
    <row r="151" spans="1:11" x14ac:dyDescent="0.25">
      <c r="E151">
        <v>127</v>
      </c>
      <c r="F151">
        <v>425.11513409961691</v>
      </c>
      <c r="G151">
        <v>122.88486590038309</v>
      </c>
      <c r="I151">
        <v>87.847222222222229</v>
      </c>
      <c r="J151">
        <v>422</v>
      </c>
      <c r="K151" s="23">
        <f t="shared" si="1"/>
        <v>122.88486590038309</v>
      </c>
    </row>
    <row r="152" spans="1:11" x14ac:dyDescent="0.25">
      <c r="E152">
        <v>128</v>
      </c>
      <c r="F152">
        <v>427.77231800766288</v>
      </c>
      <c r="G152">
        <v>131.22768199233712</v>
      </c>
      <c r="I152">
        <v>88.541666666666671</v>
      </c>
      <c r="J152">
        <v>432</v>
      </c>
      <c r="K152" s="23">
        <f t="shared" si="1"/>
        <v>131.22768199233712</v>
      </c>
    </row>
    <row r="153" spans="1:11" x14ac:dyDescent="0.25">
      <c r="E153">
        <v>129</v>
      </c>
      <c r="F153">
        <v>430.42950191570884</v>
      </c>
      <c r="G153">
        <v>32.57049808429116</v>
      </c>
      <c r="I153">
        <v>89.236111111111114</v>
      </c>
      <c r="J153">
        <v>435</v>
      </c>
      <c r="K153" s="23">
        <f t="shared" si="1"/>
        <v>32.57049808429116</v>
      </c>
    </row>
    <row r="154" spans="1:11" x14ac:dyDescent="0.25">
      <c r="E154">
        <v>130</v>
      </c>
      <c r="F154">
        <v>433.08668582375481</v>
      </c>
      <c r="G154">
        <v>-26.086685823754806</v>
      </c>
      <c r="I154">
        <v>89.930555555555557</v>
      </c>
      <c r="J154">
        <v>461</v>
      </c>
      <c r="K154" s="23">
        <f t="shared" ref="K154:K168" si="2">ABS(G154)</f>
        <v>26.086685823754806</v>
      </c>
    </row>
    <row r="155" spans="1:11" x14ac:dyDescent="0.25">
      <c r="E155">
        <v>131</v>
      </c>
      <c r="F155">
        <v>435.74386973180083</v>
      </c>
      <c r="G155">
        <v>-73.743869731800828</v>
      </c>
      <c r="I155">
        <v>90.625</v>
      </c>
      <c r="J155">
        <v>461</v>
      </c>
      <c r="K155" s="23">
        <f t="shared" si="2"/>
        <v>73.743869731800828</v>
      </c>
    </row>
    <row r="156" spans="1:11" x14ac:dyDescent="0.25">
      <c r="E156">
        <v>132</v>
      </c>
      <c r="F156">
        <v>438.40105363984679</v>
      </c>
      <c r="G156">
        <v>-33.401053639846793</v>
      </c>
      <c r="I156">
        <v>91.319444444444443</v>
      </c>
      <c r="J156">
        <v>463</v>
      </c>
      <c r="K156" s="23">
        <f t="shared" si="2"/>
        <v>33.401053639846793</v>
      </c>
    </row>
    <row r="157" spans="1:11" x14ac:dyDescent="0.25">
      <c r="E157">
        <v>133</v>
      </c>
      <c r="F157">
        <v>441.05823754789276</v>
      </c>
      <c r="G157">
        <v>-24.058237547892759</v>
      </c>
      <c r="I157">
        <v>92.013888888888886</v>
      </c>
      <c r="J157">
        <v>465</v>
      </c>
      <c r="K157" s="23">
        <f t="shared" si="2"/>
        <v>24.058237547892759</v>
      </c>
    </row>
    <row r="158" spans="1:11" x14ac:dyDescent="0.25">
      <c r="E158">
        <v>134</v>
      </c>
      <c r="F158">
        <v>443.71542145593872</v>
      </c>
      <c r="G158">
        <v>-52.715421455938724</v>
      </c>
      <c r="I158">
        <v>92.708333333333343</v>
      </c>
      <c r="J158">
        <v>467</v>
      </c>
      <c r="K158" s="23">
        <f t="shared" si="2"/>
        <v>52.715421455938724</v>
      </c>
    </row>
    <row r="159" spans="1:11" x14ac:dyDescent="0.25">
      <c r="E159">
        <v>135</v>
      </c>
      <c r="F159">
        <v>446.37260536398475</v>
      </c>
      <c r="G159">
        <v>-27.372605363984746</v>
      </c>
      <c r="I159">
        <v>93.402777777777786</v>
      </c>
      <c r="J159">
        <v>472</v>
      </c>
      <c r="K159" s="23">
        <f t="shared" si="2"/>
        <v>27.372605363984746</v>
      </c>
    </row>
    <row r="160" spans="1:11" x14ac:dyDescent="0.25">
      <c r="E160">
        <v>136</v>
      </c>
      <c r="F160">
        <v>449.02978927203071</v>
      </c>
      <c r="G160">
        <v>11.970210727969288</v>
      </c>
      <c r="I160">
        <v>94.097222222222229</v>
      </c>
      <c r="J160">
        <v>472</v>
      </c>
      <c r="K160" s="23">
        <f t="shared" si="2"/>
        <v>11.970210727969288</v>
      </c>
    </row>
    <row r="161" spans="5:11" x14ac:dyDescent="0.25">
      <c r="E161">
        <v>137</v>
      </c>
      <c r="F161">
        <v>451.68697318007668</v>
      </c>
      <c r="G161">
        <v>20.313026819923323</v>
      </c>
      <c r="I161">
        <v>94.791666666666671</v>
      </c>
      <c r="J161">
        <v>491</v>
      </c>
      <c r="K161" s="23">
        <f t="shared" si="2"/>
        <v>20.313026819923323</v>
      </c>
    </row>
    <row r="162" spans="5:11" x14ac:dyDescent="0.25">
      <c r="E162">
        <v>138</v>
      </c>
      <c r="F162">
        <v>454.34415708812264</v>
      </c>
      <c r="G162">
        <v>80.655842911877357</v>
      </c>
      <c r="I162">
        <v>95.486111111111114</v>
      </c>
      <c r="J162">
        <v>505</v>
      </c>
      <c r="K162" s="23">
        <f t="shared" si="2"/>
        <v>80.655842911877357</v>
      </c>
    </row>
    <row r="163" spans="5:11" x14ac:dyDescent="0.25">
      <c r="E163">
        <v>139</v>
      </c>
      <c r="F163">
        <v>457.00134099616861</v>
      </c>
      <c r="G163">
        <v>164.99865900383139</v>
      </c>
      <c r="I163">
        <v>96.180555555555557</v>
      </c>
      <c r="J163">
        <v>508</v>
      </c>
      <c r="K163" s="23">
        <f t="shared" si="2"/>
        <v>164.99865900383139</v>
      </c>
    </row>
    <row r="164" spans="5:11" x14ac:dyDescent="0.25">
      <c r="E164">
        <v>140</v>
      </c>
      <c r="F164">
        <v>459.65852490421463</v>
      </c>
      <c r="G164">
        <v>146.34147509578537</v>
      </c>
      <c r="I164">
        <v>96.875</v>
      </c>
      <c r="J164">
        <v>535</v>
      </c>
      <c r="K164" s="23">
        <f t="shared" si="2"/>
        <v>146.34147509578537</v>
      </c>
    </row>
    <row r="165" spans="5:11" x14ac:dyDescent="0.25">
      <c r="E165">
        <v>141</v>
      </c>
      <c r="F165">
        <v>462.3157088122606</v>
      </c>
      <c r="G165">
        <v>45.684291187739404</v>
      </c>
      <c r="I165">
        <v>97.569444444444443</v>
      </c>
      <c r="J165">
        <v>548</v>
      </c>
      <c r="K165" s="23">
        <f t="shared" si="2"/>
        <v>45.684291187739404</v>
      </c>
    </row>
    <row r="166" spans="5:11" x14ac:dyDescent="0.25">
      <c r="E166">
        <v>142</v>
      </c>
      <c r="F166">
        <v>464.97289272030656</v>
      </c>
      <c r="G166">
        <v>-3.9728927203065609</v>
      </c>
      <c r="I166">
        <v>98.263888888888886</v>
      </c>
      <c r="J166">
        <v>559</v>
      </c>
      <c r="K166" s="23">
        <f t="shared" si="2"/>
        <v>3.9728927203065609</v>
      </c>
    </row>
    <row r="167" spans="5:11" x14ac:dyDescent="0.25">
      <c r="E167">
        <v>143</v>
      </c>
      <c r="F167">
        <v>467.63007662835253</v>
      </c>
      <c r="G167">
        <v>-77.630076628352526</v>
      </c>
      <c r="I167">
        <v>98.958333333333343</v>
      </c>
      <c r="J167">
        <v>606</v>
      </c>
      <c r="K167" s="23">
        <f t="shared" si="2"/>
        <v>77.630076628352526</v>
      </c>
    </row>
    <row r="168" spans="5:11" ht="15.75" thickBot="1" x14ac:dyDescent="0.3">
      <c r="E168" s="19">
        <v>144</v>
      </c>
      <c r="F168" s="19">
        <v>470.28726053639855</v>
      </c>
      <c r="G168" s="19">
        <v>-38.287260536398549</v>
      </c>
      <c r="I168" s="19">
        <v>99.652777777777786</v>
      </c>
      <c r="J168" s="19">
        <v>622</v>
      </c>
      <c r="K168" s="23">
        <f t="shared" si="2"/>
        <v>38.287260536398549</v>
      </c>
    </row>
  </sheetData>
  <sortState xmlns:xlrd2="http://schemas.microsoft.com/office/spreadsheetml/2017/richdata2" ref="J25:J168">
    <sortCondition ref="J25"/>
  </sortState>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9697F-9671-4A6F-BB0F-A35656978B97}">
  <dimension ref="A1:J145"/>
  <sheetViews>
    <sheetView zoomScale="85" zoomScaleNormal="85" workbookViewId="0">
      <selection activeCell="F29" sqref="F29"/>
    </sheetView>
  </sheetViews>
  <sheetFormatPr defaultRowHeight="15" x14ac:dyDescent="0.25"/>
  <cols>
    <col min="3" max="3" width="22.85546875" customWidth="1"/>
    <col min="4" max="4" width="23.140625" bestFit="1" customWidth="1"/>
    <col min="5" max="5" width="18.7109375" customWidth="1"/>
    <col min="6" max="6" width="29.5703125" bestFit="1" customWidth="1"/>
    <col min="7" max="7" width="30.5703125" customWidth="1"/>
    <col min="8" max="8" width="19.42578125" bestFit="1" customWidth="1"/>
    <col min="9" max="9" width="19.5703125" customWidth="1"/>
    <col min="10" max="10" width="25.42578125" customWidth="1"/>
    <col min="12" max="12" width="13.28515625" bestFit="1" customWidth="1"/>
  </cols>
  <sheetData>
    <row r="1" spans="1:10" x14ac:dyDescent="0.25">
      <c r="A1" t="s">
        <v>12</v>
      </c>
      <c r="B1" t="s">
        <v>17</v>
      </c>
      <c r="C1" t="s">
        <v>99</v>
      </c>
      <c r="D1" t="s">
        <v>18</v>
      </c>
      <c r="E1" s="37" t="s">
        <v>338</v>
      </c>
    </row>
    <row r="2" spans="1:10" x14ac:dyDescent="0.25">
      <c r="A2" s="6">
        <v>1949</v>
      </c>
      <c r="B2" t="s">
        <v>0</v>
      </c>
      <c r="C2">
        <v>1</v>
      </c>
      <c r="D2">
        <v>112</v>
      </c>
      <c r="G2" t="s">
        <v>74</v>
      </c>
      <c r="H2" t="s">
        <v>76</v>
      </c>
      <c r="I2" t="s">
        <v>104</v>
      </c>
      <c r="J2" t="s">
        <v>105</v>
      </c>
    </row>
    <row r="3" spans="1:10" x14ac:dyDescent="0.25">
      <c r="A3">
        <v>1949</v>
      </c>
      <c r="B3" t="s">
        <v>15</v>
      </c>
      <c r="C3">
        <v>2</v>
      </c>
      <c r="D3">
        <v>118</v>
      </c>
      <c r="E3">
        <f t="shared" ref="E3:E34" si="0">D2</f>
        <v>112</v>
      </c>
      <c r="F3" s="36" t="s">
        <v>73</v>
      </c>
      <c r="G3" s="16">
        <f>ROUND((D3-$F$4)^2,3)</f>
        <v>26340.839</v>
      </c>
      <c r="H3">
        <f>(D3-E3)^2</f>
        <v>36</v>
      </c>
      <c r="I3">
        <f>D3-E3</f>
        <v>6</v>
      </c>
      <c r="J3" s="45">
        <f>I3/D3</f>
        <v>5.0847457627118647E-2</v>
      </c>
    </row>
    <row r="4" spans="1:10" x14ac:dyDescent="0.25">
      <c r="A4">
        <v>1949</v>
      </c>
      <c r="B4" t="s">
        <v>16</v>
      </c>
      <c r="C4">
        <v>3</v>
      </c>
      <c r="D4">
        <v>132</v>
      </c>
      <c r="E4">
        <f t="shared" si="0"/>
        <v>118</v>
      </c>
      <c r="F4" s="37">
        <f>AVERAGE(D2:D145)</f>
        <v>280.29861111111109</v>
      </c>
      <c r="G4" s="16">
        <f t="shared" ref="G4:G35" si="1">(D4-$F$4)^2</f>
        <v>21992.478057484561</v>
      </c>
      <c r="H4">
        <f t="shared" ref="H4:H67" si="2">(D4-E4)^2</f>
        <v>196</v>
      </c>
      <c r="I4">
        <f t="shared" ref="I4:I67" si="3">D4-E4</f>
        <v>14</v>
      </c>
      <c r="J4" s="45">
        <f t="shared" ref="J4:J67" si="4">I4/D4</f>
        <v>0.10606060606060606</v>
      </c>
    </row>
    <row r="5" spans="1:10" x14ac:dyDescent="0.25">
      <c r="A5">
        <v>1949</v>
      </c>
      <c r="B5" t="s">
        <v>10</v>
      </c>
      <c r="C5">
        <v>4</v>
      </c>
      <c r="D5">
        <v>129</v>
      </c>
      <c r="E5">
        <f t="shared" si="0"/>
        <v>132</v>
      </c>
      <c r="F5" s="37"/>
      <c r="G5" s="16">
        <f t="shared" si="1"/>
        <v>22891.269724151229</v>
      </c>
      <c r="H5">
        <f t="shared" si="2"/>
        <v>9</v>
      </c>
      <c r="I5">
        <f t="shared" si="3"/>
        <v>-3</v>
      </c>
      <c r="J5" s="45">
        <f t="shared" si="4"/>
        <v>-2.3255813953488372E-2</v>
      </c>
    </row>
    <row r="6" spans="1:10" x14ac:dyDescent="0.25">
      <c r="A6">
        <v>1949</v>
      </c>
      <c r="B6" t="s">
        <v>3</v>
      </c>
      <c r="C6">
        <v>5</v>
      </c>
      <c r="D6">
        <v>121</v>
      </c>
      <c r="E6">
        <f t="shared" si="0"/>
        <v>129</v>
      </c>
      <c r="F6" s="36" t="s">
        <v>75</v>
      </c>
      <c r="G6" s="16">
        <f t="shared" si="1"/>
        <v>25376.047501929006</v>
      </c>
      <c r="H6">
        <f t="shared" si="2"/>
        <v>64</v>
      </c>
      <c r="I6">
        <f t="shared" si="3"/>
        <v>-8</v>
      </c>
      <c r="J6" s="45">
        <f t="shared" si="4"/>
        <v>-6.6115702479338845E-2</v>
      </c>
    </row>
    <row r="7" spans="1:10" x14ac:dyDescent="0.25">
      <c r="A7">
        <v>1949</v>
      </c>
      <c r="B7" t="s">
        <v>4</v>
      </c>
      <c r="C7">
        <v>6</v>
      </c>
      <c r="D7">
        <v>135</v>
      </c>
      <c r="E7">
        <f t="shared" si="0"/>
        <v>121</v>
      </c>
      <c r="F7" s="44">
        <f>SUM(G3:G145)</f>
        <v>2029719.7370516972</v>
      </c>
      <c r="G7" s="16">
        <f t="shared" si="1"/>
        <v>21111.686390817893</v>
      </c>
      <c r="H7">
        <f t="shared" si="2"/>
        <v>196</v>
      </c>
      <c r="I7">
        <f t="shared" si="3"/>
        <v>14</v>
      </c>
      <c r="J7" s="45">
        <f t="shared" si="4"/>
        <v>0.1037037037037037</v>
      </c>
    </row>
    <row r="8" spans="1:10" x14ac:dyDescent="0.25">
      <c r="A8">
        <v>1949</v>
      </c>
      <c r="B8" t="s">
        <v>5</v>
      </c>
      <c r="C8">
        <v>7</v>
      </c>
      <c r="D8">
        <v>148</v>
      </c>
      <c r="E8">
        <f t="shared" si="0"/>
        <v>135</v>
      </c>
      <c r="F8" s="37"/>
      <c r="G8" s="16">
        <f t="shared" si="1"/>
        <v>17502.922501929006</v>
      </c>
      <c r="H8">
        <f t="shared" si="2"/>
        <v>169</v>
      </c>
      <c r="I8">
        <f t="shared" si="3"/>
        <v>13</v>
      </c>
      <c r="J8" s="45">
        <f t="shared" si="4"/>
        <v>8.7837837837837843E-2</v>
      </c>
    </row>
    <row r="9" spans="1:10" x14ac:dyDescent="0.25">
      <c r="A9">
        <v>1949</v>
      </c>
      <c r="B9" t="s">
        <v>6</v>
      </c>
      <c r="C9">
        <v>8</v>
      </c>
      <c r="D9">
        <v>148</v>
      </c>
      <c r="E9">
        <f t="shared" si="0"/>
        <v>148</v>
      </c>
      <c r="F9" s="36" t="s">
        <v>77</v>
      </c>
      <c r="G9" s="16">
        <f t="shared" si="1"/>
        <v>17502.922501929006</v>
      </c>
      <c r="H9">
        <f t="shared" si="2"/>
        <v>0</v>
      </c>
      <c r="I9">
        <f t="shared" si="3"/>
        <v>0</v>
      </c>
      <c r="J9" s="45">
        <f t="shared" si="4"/>
        <v>0</v>
      </c>
    </row>
    <row r="10" spans="1:10" x14ac:dyDescent="0.25">
      <c r="A10">
        <v>1949</v>
      </c>
      <c r="B10" t="s">
        <v>7</v>
      </c>
      <c r="C10">
        <v>9</v>
      </c>
      <c r="D10">
        <v>136</v>
      </c>
      <c r="E10">
        <f t="shared" si="0"/>
        <v>148</v>
      </c>
      <c r="F10" s="38">
        <f>SUM(H3:H145)</f>
        <v>162504</v>
      </c>
      <c r="G10" s="16">
        <f t="shared" si="1"/>
        <v>20822.08916859567</v>
      </c>
      <c r="H10">
        <f>(D10-E10)^2</f>
        <v>144</v>
      </c>
      <c r="I10">
        <f t="shared" si="3"/>
        <v>-12</v>
      </c>
      <c r="J10" s="45">
        <f t="shared" si="4"/>
        <v>-8.8235294117647065E-2</v>
      </c>
    </row>
    <row r="11" spans="1:10" x14ac:dyDescent="0.25">
      <c r="A11">
        <v>1949</v>
      </c>
      <c r="B11" t="s">
        <v>8</v>
      </c>
      <c r="C11">
        <v>10</v>
      </c>
      <c r="D11">
        <v>119</v>
      </c>
      <c r="E11">
        <f t="shared" si="0"/>
        <v>136</v>
      </c>
      <c r="F11" s="37"/>
      <c r="G11" s="16">
        <f t="shared" si="1"/>
        <v>26017.241946373448</v>
      </c>
      <c r="H11">
        <f t="shared" si="2"/>
        <v>289</v>
      </c>
      <c r="I11">
        <f t="shared" si="3"/>
        <v>-17</v>
      </c>
      <c r="J11" s="45">
        <f t="shared" si="4"/>
        <v>-0.14285714285714285</v>
      </c>
    </row>
    <row r="12" spans="1:10" x14ac:dyDescent="0.25">
      <c r="A12">
        <v>1949</v>
      </c>
      <c r="B12" t="s">
        <v>9</v>
      </c>
      <c r="C12">
        <v>11</v>
      </c>
      <c r="D12">
        <v>104</v>
      </c>
      <c r="E12">
        <f t="shared" si="0"/>
        <v>119</v>
      </c>
      <c r="F12" s="36" t="s">
        <v>83</v>
      </c>
      <c r="G12" s="16">
        <f t="shared" si="1"/>
        <v>31081.20027970678</v>
      </c>
      <c r="H12">
        <f t="shared" si="2"/>
        <v>225</v>
      </c>
      <c r="I12">
        <f t="shared" si="3"/>
        <v>-15</v>
      </c>
      <c r="J12" s="45">
        <f t="shared" si="4"/>
        <v>-0.14423076923076922</v>
      </c>
    </row>
    <row r="13" spans="1:10" x14ac:dyDescent="0.25">
      <c r="A13">
        <v>1949</v>
      </c>
      <c r="B13" t="s">
        <v>11</v>
      </c>
      <c r="C13">
        <v>12</v>
      </c>
      <c r="D13">
        <v>118</v>
      </c>
      <c r="E13">
        <f t="shared" si="0"/>
        <v>104</v>
      </c>
      <c r="F13" s="37">
        <f>AVERAGE(H3:H145)</f>
        <v>1136.3916083916083</v>
      </c>
      <c r="G13" s="16">
        <f t="shared" si="1"/>
        <v>26340.83916859567</v>
      </c>
      <c r="H13">
        <f t="shared" si="2"/>
        <v>196</v>
      </c>
      <c r="I13">
        <f t="shared" si="3"/>
        <v>14</v>
      </c>
      <c r="J13" s="45">
        <f t="shared" si="4"/>
        <v>0.11864406779661017</v>
      </c>
    </row>
    <row r="14" spans="1:10" x14ac:dyDescent="0.25">
      <c r="A14" s="6">
        <v>1950</v>
      </c>
      <c r="B14" t="s">
        <v>0</v>
      </c>
      <c r="C14">
        <v>13</v>
      </c>
      <c r="D14">
        <v>115</v>
      </c>
      <c r="E14">
        <f t="shared" si="0"/>
        <v>118</v>
      </c>
      <c r="F14" s="37"/>
      <c r="G14" s="16">
        <f t="shared" si="1"/>
        <v>27323.630835262338</v>
      </c>
      <c r="H14">
        <f t="shared" si="2"/>
        <v>9</v>
      </c>
      <c r="I14">
        <f t="shared" si="3"/>
        <v>-3</v>
      </c>
      <c r="J14" s="45">
        <f t="shared" si="4"/>
        <v>-2.6086956521739129E-2</v>
      </c>
    </row>
    <row r="15" spans="1:10" x14ac:dyDescent="0.25">
      <c r="A15">
        <v>1950</v>
      </c>
      <c r="B15" t="s">
        <v>15</v>
      </c>
      <c r="C15">
        <v>14</v>
      </c>
      <c r="D15">
        <v>126</v>
      </c>
      <c r="E15">
        <f t="shared" si="0"/>
        <v>115</v>
      </c>
      <c r="F15" s="36" t="s">
        <v>95</v>
      </c>
      <c r="G15" s="16">
        <f t="shared" si="1"/>
        <v>23808.061390817893</v>
      </c>
      <c r="H15">
        <f t="shared" si="2"/>
        <v>121</v>
      </c>
      <c r="I15">
        <f t="shared" si="3"/>
        <v>11</v>
      </c>
      <c r="J15" s="45">
        <f t="shared" si="4"/>
        <v>8.7301587301587297E-2</v>
      </c>
    </row>
    <row r="16" spans="1:10" x14ac:dyDescent="0.25">
      <c r="A16">
        <v>1950</v>
      </c>
      <c r="B16" t="s">
        <v>16</v>
      </c>
      <c r="C16">
        <v>15</v>
      </c>
      <c r="D16">
        <v>141</v>
      </c>
      <c r="E16">
        <f t="shared" si="0"/>
        <v>126</v>
      </c>
      <c r="F16" s="39">
        <f>1-(F10/F7)</f>
        <v>0.9199377150285547</v>
      </c>
      <c r="G16" s="16">
        <f t="shared" si="1"/>
        <v>19404.103057484561</v>
      </c>
      <c r="H16">
        <f t="shared" si="2"/>
        <v>225</v>
      </c>
      <c r="I16">
        <f t="shared" si="3"/>
        <v>15</v>
      </c>
      <c r="J16" s="45">
        <f t="shared" si="4"/>
        <v>0.10638297872340426</v>
      </c>
    </row>
    <row r="17" spans="1:10" x14ac:dyDescent="0.25">
      <c r="A17">
        <v>1950</v>
      </c>
      <c r="B17" t="s">
        <v>10</v>
      </c>
      <c r="C17">
        <v>16</v>
      </c>
      <c r="D17">
        <v>135</v>
      </c>
      <c r="E17">
        <f t="shared" si="0"/>
        <v>141</v>
      </c>
      <c r="F17" s="37"/>
      <c r="G17" s="16">
        <f t="shared" si="1"/>
        <v>21111.686390817893</v>
      </c>
      <c r="H17">
        <f t="shared" si="2"/>
        <v>36</v>
      </c>
      <c r="I17">
        <f t="shared" si="3"/>
        <v>-6</v>
      </c>
      <c r="J17" s="45">
        <f t="shared" si="4"/>
        <v>-4.4444444444444446E-2</v>
      </c>
    </row>
    <row r="18" spans="1:10" x14ac:dyDescent="0.25">
      <c r="A18">
        <v>1950</v>
      </c>
      <c r="B18" t="s">
        <v>3</v>
      </c>
      <c r="C18">
        <v>17</v>
      </c>
      <c r="D18">
        <v>125</v>
      </c>
      <c r="E18">
        <f t="shared" si="0"/>
        <v>135</v>
      </c>
      <c r="F18" s="36" t="s">
        <v>96</v>
      </c>
      <c r="G18" s="16">
        <f t="shared" si="1"/>
        <v>24117.658613040116</v>
      </c>
      <c r="H18">
        <f t="shared" si="2"/>
        <v>100</v>
      </c>
      <c r="I18">
        <f t="shared" si="3"/>
        <v>-10</v>
      </c>
      <c r="J18" s="45">
        <f t="shared" si="4"/>
        <v>-0.08</v>
      </c>
    </row>
    <row r="19" spans="1:10" x14ac:dyDescent="0.25">
      <c r="A19">
        <v>1950</v>
      </c>
      <c r="B19" t="s">
        <v>4</v>
      </c>
      <c r="C19">
        <v>18</v>
      </c>
      <c r="D19">
        <v>149</v>
      </c>
      <c r="E19">
        <f t="shared" si="0"/>
        <v>125</v>
      </c>
      <c r="F19" s="37">
        <f>1-(1-F16)*((F22-1)/(F22-F25-1))</f>
        <v>0.9199377150285547</v>
      </c>
      <c r="G19" s="16">
        <f t="shared" si="1"/>
        <v>17239.325279706783</v>
      </c>
      <c r="H19">
        <f t="shared" si="2"/>
        <v>576</v>
      </c>
      <c r="I19">
        <f t="shared" si="3"/>
        <v>24</v>
      </c>
      <c r="J19" s="45">
        <f t="shared" si="4"/>
        <v>0.16107382550335569</v>
      </c>
    </row>
    <row r="20" spans="1:10" x14ac:dyDescent="0.25">
      <c r="A20">
        <v>1950</v>
      </c>
      <c r="B20" t="s">
        <v>5</v>
      </c>
      <c r="C20">
        <v>19</v>
      </c>
      <c r="D20">
        <v>170</v>
      </c>
      <c r="E20">
        <f t="shared" si="0"/>
        <v>149</v>
      </c>
      <c r="F20" s="37"/>
      <c r="G20" s="16">
        <f t="shared" si="1"/>
        <v>12165.783613040117</v>
      </c>
      <c r="H20">
        <f t="shared" si="2"/>
        <v>441</v>
      </c>
      <c r="I20">
        <f t="shared" si="3"/>
        <v>21</v>
      </c>
      <c r="J20" s="45">
        <f t="shared" si="4"/>
        <v>0.12352941176470589</v>
      </c>
    </row>
    <row r="21" spans="1:10" x14ac:dyDescent="0.25">
      <c r="A21">
        <v>1950</v>
      </c>
      <c r="B21" t="s">
        <v>6</v>
      </c>
      <c r="C21">
        <v>20</v>
      </c>
      <c r="D21">
        <v>170</v>
      </c>
      <c r="E21">
        <f t="shared" si="0"/>
        <v>170</v>
      </c>
      <c r="F21" s="36" t="s">
        <v>97</v>
      </c>
      <c r="G21" s="16">
        <f t="shared" si="1"/>
        <v>12165.783613040117</v>
      </c>
      <c r="H21">
        <f t="shared" si="2"/>
        <v>0</v>
      </c>
      <c r="I21">
        <f t="shared" si="3"/>
        <v>0</v>
      </c>
      <c r="J21" s="45">
        <f t="shared" si="4"/>
        <v>0</v>
      </c>
    </row>
    <row r="22" spans="1:10" x14ac:dyDescent="0.25">
      <c r="A22">
        <v>1950</v>
      </c>
      <c r="B22" t="s">
        <v>7</v>
      </c>
      <c r="C22">
        <v>21</v>
      </c>
      <c r="D22">
        <v>158</v>
      </c>
      <c r="E22">
        <f t="shared" si="0"/>
        <v>170</v>
      </c>
      <c r="F22" s="37">
        <f>COUNTA(C2:C145)</f>
        <v>144</v>
      </c>
      <c r="G22" s="16">
        <f t="shared" si="1"/>
        <v>14956.950279706783</v>
      </c>
      <c r="H22">
        <f t="shared" si="2"/>
        <v>144</v>
      </c>
      <c r="I22">
        <f t="shared" si="3"/>
        <v>-12</v>
      </c>
      <c r="J22" s="45">
        <f t="shared" si="4"/>
        <v>-7.5949367088607597E-2</v>
      </c>
    </row>
    <row r="23" spans="1:10" x14ac:dyDescent="0.25">
      <c r="A23">
        <v>1950</v>
      </c>
      <c r="B23" t="s">
        <v>8</v>
      </c>
      <c r="C23">
        <v>22</v>
      </c>
      <c r="D23">
        <v>133</v>
      </c>
      <c r="E23">
        <f t="shared" si="0"/>
        <v>158</v>
      </c>
      <c r="F23" s="37"/>
      <c r="G23" s="16">
        <f t="shared" si="1"/>
        <v>21696.880835262338</v>
      </c>
      <c r="H23">
        <f t="shared" si="2"/>
        <v>625</v>
      </c>
      <c r="I23">
        <f t="shared" si="3"/>
        <v>-25</v>
      </c>
      <c r="J23" s="45">
        <f t="shared" si="4"/>
        <v>-0.18796992481203006</v>
      </c>
    </row>
    <row r="24" spans="1:10" x14ac:dyDescent="0.25">
      <c r="A24">
        <v>1950</v>
      </c>
      <c r="B24" t="s">
        <v>9</v>
      </c>
      <c r="C24">
        <v>23</v>
      </c>
      <c r="D24">
        <v>114</v>
      </c>
      <c r="E24">
        <f t="shared" si="0"/>
        <v>133</v>
      </c>
      <c r="F24" s="36" t="s">
        <v>98</v>
      </c>
      <c r="G24" s="16">
        <f t="shared" si="1"/>
        <v>27655.228057484561</v>
      </c>
      <c r="H24">
        <f t="shared" si="2"/>
        <v>361</v>
      </c>
      <c r="I24">
        <f t="shared" si="3"/>
        <v>-19</v>
      </c>
      <c r="J24" s="45">
        <f t="shared" si="4"/>
        <v>-0.16666666666666666</v>
      </c>
    </row>
    <row r="25" spans="1:10" x14ac:dyDescent="0.25">
      <c r="A25">
        <v>1950</v>
      </c>
      <c r="B25" t="s">
        <v>11</v>
      </c>
      <c r="C25">
        <v>24</v>
      </c>
      <c r="D25">
        <v>140</v>
      </c>
      <c r="E25">
        <f t="shared" si="0"/>
        <v>114</v>
      </c>
      <c r="F25" s="37">
        <v>0</v>
      </c>
      <c r="G25" s="16">
        <f t="shared" si="1"/>
        <v>19683.700279706783</v>
      </c>
      <c r="H25">
        <f t="shared" si="2"/>
        <v>676</v>
      </c>
      <c r="I25">
        <f t="shared" si="3"/>
        <v>26</v>
      </c>
      <c r="J25" s="45">
        <f t="shared" si="4"/>
        <v>0.18571428571428572</v>
      </c>
    </row>
    <row r="26" spans="1:10" x14ac:dyDescent="0.25">
      <c r="A26" s="6">
        <v>1951</v>
      </c>
      <c r="B26" t="s">
        <v>0</v>
      </c>
      <c r="C26">
        <v>25</v>
      </c>
      <c r="D26">
        <v>145</v>
      </c>
      <c r="E26">
        <f t="shared" si="0"/>
        <v>140</v>
      </c>
      <c r="G26" s="16">
        <f t="shared" si="1"/>
        <v>18305.714168595674</v>
      </c>
      <c r="H26">
        <f t="shared" si="2"/>
        <v>25</v>
      </c>
      <c r="I26">
        <f t="shared" si="3"/>
        <v>5</v>
      </c>
      <c r="J26" s="45">
        <f t="shared" si="4"/>
        <v>3.4482758620689655E-2</v>
      </c>
    </row>
    <row r="27" spans="1:10" x14ac:dyDescent="0.25">
      <c r="A27">
        <v>1951</v>
      </c>
      <c r="B27" t="s">
        <v>15</v>
      </c>
      <c r="C27">
        <v>26</v>
      </c>
      <c r="D27">
        <v>150</v>
      </c>
      <c r="E27">
        <f t="shared" si="0"/>
        <v>145</v>
      </c>
      <c r="F27" s="36" t="s">
        <v>103</v>
      </c>
      <c r="G27" s="16">
        <f t="shared" si="1"/>
        <v>16977.728057484561</v>
      </c>
      <c r="H27">
        <f t="shared" si="2"/>
        <v>25</v>
      </c>
      <c r="I27">
        <f t="shared" si="3"/>
        <v>5</v>
      </c>
      <c r="J27" s="45">
        <f t="shared" si="4"/>
        <v>3.3333333333333333E-2</v>
      </c>
    </row>
    <row r="28" spans="1:10" x14ac:dyDescent="0.25">
      <c r="A28">
        <v>1951</v>
      </c>
      <c r="B28" t="s">
        <v>16</v>
      </c>
      <c r="C28">
        <v>27</v>
      </c>
      <c r="D28">
        <v>178</v>
      </c>
      <c r="E28">
        <f t="shared" si="0"/>
        <v>150</v>
      </c>
      <c r="F28" s="46" cm="1">
        <f t="array" ref="F28">AVERAGE(ABS((D3:D145-E3:E145))/D3:D145)</f>
        <v>9.0194477013114283E-2</v>
      </c>
      <c r="G28" s="16">
        <f t="shared" si="1"/>
        <v>10465.00583526234</v>
      </c>
      <c r="H28">
        <f t="shared" si="2"/>
        <v>784</v>
      </c>
      <c r="I28">
        <f t="shared" si="3"/>
        <v>28</v>
      </c>
      <c r="J28" s="45">
        <f t="shared" si="4"/>
        <v>0.15730337078651685</v>
      </c>
    </row>
    <row r="29" spans="1:10" x14ac:dyDescent="0.25">
      <c r="A29">
        <v>1951</v>
      </c>
      <c r="B29" t="s">
        <v>10</v>
      </c>
      <c r="C29">
        <v>28</v>
      </c>
      <c r="D29">
        <v>163</v>
      </c>
      <c r="E29">
        <f t="shared" si="0"/>
        <v>178</v>
      </c>
      <c r="G29" s="16">
        <f t="shared" si="1"/>
        <v>13758.964168595674</v>
      </c>
      <c r="H29">
        <f t="shared" si="2"/>
        <v>225</v>
      </c>
      <c r="I29">
        <f t="shared" si="3"/>
        <v>-15</v>
      </c>
      <c r="J29" s="45">
        <f t="shared" si="4"/>
        <v>-9.202453987730061E-2</v>
      </c>
    </row>
    <row r="30" spans="1:10" x14ac:dyDescent="0.25">
      <c r="A30">
        <v>1951</v>
      </c>
      <c r="B30" t="s">
        <v>3</v>
      </c>
      <c r="C30">
        <v>29</v>
      </c>
      <c r="D30">
        <v>172</v>
      </c>
      <c r="E30">
        <f t="shared" si="0"/>
        <v>163</v>
      </c>
      <c r="F30" s="46" cm="1">
        <f t="array" ref="F30">AVERAGE(ABS(J3:J145))</f>
        <v>9.0194477013114283E-2</v>
      </c>
      <c r="G30" s="16">
        <f t="shared" si="1"/>
        <v>11728.589168595674</v>
      </c>
      <c r="H30">
        <f t="shared" si="2"/>
        <v>81</v>
      </c>
      <c r="I30">
        <f t="shared" si="3"/>
        <v>9</v>
      </c>
      <c r="J30" s="45">
        <f t="shared" si="4"/>
        <v>5.232558139534884E-2</v>
      </c>
    </row>
    <row r="31" spans="1:10" x14ac:dyDescent="0.25">
      <c r="A31">
        <v>1951</v>
      </c>
      <c r="B31" t="s">
        <v>4</v>
      </c>
      <c r="C31">
        <v>30</v>
      </c>
      <c r="D31">
        <v>178</v>
      </c>
      <c r="E31">
        <f t="shared" si="0"/>
        <v>172</v>
      </c>
      <c r="G31" s="16">
        <f t="shared" si="1"/>
        <v>10465.00583526234</v>
      </c>
      <c r="H31">
        <f t="shared" si="2"/>
        <v>36</v>
      </c>
      <c r="I31">
        <f t="shared" si="3"/>
        <v>6</v>
      </c>
      <c r="J31" s="45">
        <f t="shared" si="4"/>
        <v>3.3707865168539325E-2</v>
      </c>
    </row>
    <row r="32" spans="1:10" x14ac:dyDescent="0.25">
      <c r="A32">
        <v>1951</v>
      </c>
      <c r="B32" t="s">
        <v>5</v>
      </c>
      <c r="C32">
        <v>31</v>
      </c>
      <c r="D32">
        <v>199</v>
      </c>
      <c r="E32">
        <f t="shared" si="0"/>
        <v>178</v>
      </c>
      <c r="G32" s="16">
        <f t="shared" si="1"/>
        <v>6609.4641685956749</v>
      </c>
      <c r="H32">
        <f t="shared" si="2"/>
        <v>441</v>
      </c>
      <c r="I32">
        <f t="shared" si="3"/>
        <v>21</v>
      </c>
      <c r="J32" s="45">
        <f t="shared" si="4"/>
        <v>0.10552763819095477</v>
      </c>
    </row>
    <row r="33" spans="1:10" x14ac:dyDescent="0.25">
      <c r="A33">
        <v>1951</v>
      </c>
      <c r="B33" t="s">
        <v>6</v>
      </c>
      <c r="C33">
        <v>32</v>
      </c>
      <c r="D33">
        <v>199</v>
      </c>
      <c r="E33">
        <f t="shared" si="0"/>
        <v>199</v>
      </c>
      <c r="G33" s="16">
        <f t="shared" si="1"/>
        <v>6609.4641685956749</v>
      </c>
      <c r="H33">
        <f t="shared" si="2"/>
        <v>0</v>
      </c>
      <c r="I33">
        <f t="shared" si="3"/>
        <v>0</v>
      </c>
      <c r="J33" s="45">
        <f t="shared" si="4"/>
        <v>0</v>
      </c>
    </row>
    <row r="34" spans="1:10" x14ac:dyDescent="0.25">
      <c r="A34">
        <v>1951</v>
      </c>
      <c r="B34" t="s">
        <v>7</v>
      </c>
      <c r="C34">
        <v>33</v>
      </c>
      <c r="D34">
        <v>184</v>
      </c>
      <c r="E34">
        <f t="shared" si="0"/>
        <v>199</v>
      </c>
      <c r="G34" s="16">
        <f t="shared" si="1"/>
        <v>9273.4225019290079</v>
      </c>
      <c r="H34">
        <f t="shared" si="2"/>
        <v>225</v>
      </c>
      <c r="I34">
        <f t="shared" si="3"/>
        <v>-15</v>
      </c>
      <c r="J34" s="45">
        <f t="shared" si="4"/>
        <v>-8.1521739130434784E-2</v>
      </c>
    </row>
    <row r="35" spans="1:10" x14ac:dyDescent="0.25">
      <c r="A35">
        <v>1951</v>
      </c>
      <c r="B35" t="s">
        <v>8</v>
      </c>
      <c r="C35">
        <v>34</v>
      </c>
      <c r="D35">
        <v>162</v>
      </c>
      <c r="E35">
        <f t="shared" ref="E35:E66" si="5">D34</f>
        <v>184</v>
      </c>
      <c r="G35" s="16">
        <f t="shared" si="1"/>
        <v>13994.561390817895</v>
      </c>
      <c r="H35">
        <f t="shared" si="2"/>
        <v>484</v>
      </c>
      <c r="I35">
        <f t="shared" si="3"/>
        <v>-22</v>
      </c>
      <c r="J35" s="45">
        <f t="shared" si="4"/>
        <v>-0.13580246913580246</v>
      </c>
    </row>
    <row r="36" spans="1:10" x14ac:dyDescent="0.25">
      <c r="A36">
        <v>1951</v>
      </c>
      <c r="B36" t="s">
        <v>9</v>
      </c>
      <c r="C36">
        <v>35</v>
      </c>
      <c r="D36">
        <v>146</v>
      </c>
      <c r="E36">
        <f t="shared" si="5"/>
        <v>162</v>
      </c>
      <c r="G36" s="16">
        <f t="shared" ref="G36:G67" si="6">(D36-$F$4)^2</f>
        <v>18036.116946373451</v>
      </c>
      <c r="H36">
        <f t="shared" si="2"/>
        <v>256</v>
      </c>
      <c r="I36">
        <f t="shared" si="3"/>
        <v>-16</v>
      </c>
      <c r="J36" s="45">
        <f t="shared" si="4"/>
        <v>-0.1095890410958904</v>
      </c>
    </row>
    <row r="37" spans="1:10" x14ac:dyDescent="0.25">
      <c r="A37">
        <v>1951</v>
      </c>
      <c r="B37" t="s">
        <v>11</v>
      </c>
      <c r="C37">
        <v>36</v>
      </c>
      <c r="D37">
        <v>166</v>
      </c>
      <c r="E37">
        <f t="shared" si="5"/>
        <v>146</v>
      </c>
      <c r="G37" s="16">
        <f t="shared" si="6"/>
        <v>13064.172501929006</v>
      </c>
      <c r="H37">
        <f t="shared" si="2"/>
        <v>400</v>
      </c>
      <c r="I37">
        <f t="shared" si="3"/>
        <v>20</v>
      </c>
      <c r="J37" s="45">
        <f t="shared" si="4"/>
        <v>0.12048192771084337</v>
      </c>
    </row>
    <row r="38" spans="1:10" x14ac:dyDescent="0.25">
      <c r="A38" s="6">
        <v>1952</v>
      </c>
      <c r="B38" t="s">
        <v>0</v>
      </c>
      <c r="C38">
        <v>37</v>
      </c>
      <c r="D38">
        <v>171</v>
      </c>
      <c r="E38">
        <f t="shared" si="5"/>
        <v>166</v>
      </c>
      <c r="G38" s="16">
        <f t="shared" si="6"/>
        <v>11946.186390817897</v>
      </c>
      <c r="H38">
        <f t="shared" si="2"/>
        <v>25</v>
      </c>
      <c r="I38">
        <f t="shared" si="3"/>
        <v>5</v>
      </c>
      <c r="J38" s="45">
        <f t="shared" si="4"/>
        <v>2.9239766081871343E-2</v>
      </c>
    </row>
    <row r="39" spans="1:10" x14ac:dyDescent="0.25">
      <c r="A39">
        <v>1952</v>
      </c>
      <c r="B39" t="s">
        <v>15</v>
      </c>
      <c r="C39">
        <v>38</v>
      </c>
      <c r="D39">
        <v>180</v>
      </c>
      <c r="E39">
        <f t="shared" si="5"/>
        <v>171</v>
      </c>
      <c r="G39" s="16">
        <f t="shared" si="6"/>
        <v>10059.811390817897</v>
      </c>
      <c r="H39">
        <f t="shared" si="2"/>
        <v>81</v>
      </c>
      <c r="I39">
        <f t="shared" si="3"/>
        <v>9</v>
      </c>
      <c r="J39" s="45">
        <f t="shared" si="4"/>
        <v>0.05</v>
      </c>
    </row>
    <row r="40" spans="1:10" x14ac:dyDescent="0.25">
      <c r="A40">
        <v>1952</v>
      </c>
      <c r="B40" t="s">
        <v>16</v>
      </c>
      <c r="C40">
        <v>39</v>
      </c>
      <c r="D40">
        <v>193</v>
      </c>
      <c r="E40">
        <f t="shared" si="5"/>
        <v>180</v>
      </c>
      <c r="G40" s="16">
        <f t="shared" si="6"/>
        <v>7621.0475019290079</v>
      </c>
      <c r="H40">
        <f t="shared" si="2"/>
        <v>169</v>
      </c>
      <c r="I40">
        <f t="shared" si="3"/>
        <v>13</v>
      </c>
      <c r="J40" s="45">
        <f t="shared" si="4"/>
        <v>6.7357512953367879E-2</v>
      </c>
    </row>
    <row r="41" spans="1:10" x14ac:dyDescent="0.25">
      <c r="A41">
        <v>1952</v>
      </c>
      <c r="B41" t="s">
        <v>10</v>
      </c>
      <c r="C41">
        <v>40</v>
      </c>
      <c r="D41">
        <v>181</v>
      </c>
      <c r="E41">
        <f t="shared" si="5"/>
        <v>193</v>
      </c>
      <c r="G41" s="16">
        <f t="shared" si="6"/>
        <v>9860.214168595674</v>
      </c>
      <c r="H41">
        <f t="shared" si="2"/>
        <v>144</v>
      </c>
      <c r="I41">
        <f t="shared" si="3"/>
        <v>-12</v>
      </c>
      <c r="J41" s="45">
        <f t="shared" si="4"/>
        <v>-6.6298342541436461E-2</v>
      </c>
    </row>
    <row r="42" spans="1:10" x14ac:dyDescent="0.25">
      <c r="A42">
        <v>1952</v>
      </c>
      <c r="B42" t="s">
        <v>3</v>
      </c>
      <c r="C42">
        <v>41</v>
      </c>
      <c r="D42">
        <v>183</v>
      </c>
      <c r="E42">
        <f t="shared" si="5"/>
        <v>181</v>
      </c>
      <c r="G42" s="16">
        <f t="shared" si="6"/>
        <v>9467.0197241512305</v>
      </c>
      <c r="H42">
        <f t="shared" si="2"/>
        <v>4</v>
      </c>
      <c r="I42">
        <f t="shared" si="3"/>
        <v>2</v>
      </c>
      <c r="J42" s="45">
        <f t="shared" si="4"/>
        <v>1.092896174863388E-2</v>
      </c>
    </row>
    <row r="43" spans="1:10" x14ac:dyDescent="0.25">
      <c r="A43">
        <v>1952</v>
      </c>
      <c r="B43" t="s">
        <v>4</v>
      </c>
      <c r="C43">
        <v>42</v>
      </c>
      <c r="D43">
        <v>218</v>
      </c>
      <c r="E43">
        <f t="shared" si="5"/>
        <v>183</v>
      </c>
      <c r="G43" s="16">
        <f t="shared" si="6"/>
        <v>3881.1169463734536</v>
      </c>
      <c r="H43">
        <f t="shared" si="2"/>
        <v>1225</v>
      </c>
      <c r="I43">
        <f t="shared" si="3"/>
        <v>35</v>
      </c>
      <c r="J43" s="45">
        <f t="shared" si="4"/>
        <v>0.16055045871559634</v>
      </c>
    </row>
    <row r="44" spans="1:10" x14ac:dyDescent="0.25">
      <c r="A44">
        <v>1952</v>
      </c>
      <c r="B44" t="s">
        <v>5</v>
      </c>
      <c r="C44">
        <v>43</v>
      </c>
      <c r="D44">
        <v>230</v>
      </c>
      <c r="E44">
        <f t="shared" si="5"/>
        <v>218</v>
      </c>
      <c r="G44" s="16">
        <f t="shared" si="6"/>
        <v>2529.9502797067876</v>
      </c>
      <c r="H44">
        <f t="shared" si="2"/>
        <v>144</v>
      </c>
      <c r="I44">
        <f t="shared" si="3"/>
        <v>12</v>
      </c>
      <c r="J44" s="45">
        <f t="shared" si="4"/>
        <v>5.2173913043478258E-2</v>
      </c>
    </row>
    <row r="45" spans="1:10" x14ac:dyDescent="0.25">
      <c r="A45">
        <v>1952</v>
      </c>
      <c r="B45" t="s">
        <v>6</v>
      </c>
      <c r="C45">
        <v>44</v>
      </c>
      <c r="D45">
        <v>242</v>
      </c>
      <c r="E45">
        <f t="shared" si="5"/>
        <v>230</v>
      </c>
      <c r="G45" s="16">
        <f t="shared" si="6"/>
        <v>1466.7836130401215</v>
      </c>
      <c r="H45">
        <f t="shared" si="2"/>
        <v>144</v>
      </c>
      <c r="I45">
        <f t="shared" si="3"/>
        <v>12</v>
      </c>
      <c r="J45" s="45">
        <f t="shared" si="4"/>
        <v>4.9586776859504134E-2</v>
      </c>
    </row>
    <row r="46" spans="1:10" x14ac:dyDescent="0.25">
      <c r="A46">
        <v>1952</v>
      </c>
      <c r="B46" t="s">
        <v>7</v>
      </c>
      <c r="C46">
        <v>45</v>
      </c>
      <c r="D46">
        <v>209</v>
      </c>
      <c r="E46">
        <f t="shared" si="5"/>
        <v>242</v>
      </c>
      <c r="G46" s="16">
        <f t="shared" si="6"/>
        <v>5083.4919463734532</v>
      </c>
      <c r="H46">
        <f t="shared" si="2"/>
        <v>1089</v>
      </c>
      <c r="I46">
        <f t="shared" si="3"/>
        <v>-33</v>
      </c>
      <c r="J46" s="45">
        <f t="shared" si="4"/>
        <v>-0.15789473684210525</v>
      </c>
    </row>
    <row r="47" spans="1:10" x14ac:dyDescent="0.25">
      <c r="A47">
        <v>1952</v>
      </c>
      <c r="B47" t="s">
        <v>8</v>
      </c>
      <c r="C47">
        <v>46</v>
      </c>
      <c r="D47">
        <v>191</v>
      </c>
      <c r="E47">
        <f t="shared" si="5"/>
        <v>209</v>
      </c>
      <c r="G47" s="16">
        <f t="shared" si="6"/>
        <v>7974.2419463734523</v>
      </c>
      <c r="H47">
        <f t="shared" si="2"/>
        <v>324</v>
      </c>
      <c r="I47">
        <f t="shared" si="3"/>
        <v>-18</v>
      </c>
      <c r="J47" s="45">
        <f t="shared" si="4"/>
        <v>-9.4240837696335081E-2</v>
      </c>
    </row>
    <row r="48" spans="1:10" x14ac:dyDescent="0.25">
      <c r="A48">
        <v>1952</v>
      </c>
      <c r="B48" t="s">
        <v>9</v>
      </c>
      <c r="C48">
        <v>47</v>
      </c>
      <c r="D48">
        <v>172</v>
      </c>
      <c r="E48">
        <f t="shared" si="5"/>
        <v>191</v>
      </c>
      <c r="G48" s="16">
        <f t="shared" si="6"/>
        <v>11728.589168595674</v>
      </c>
      <c r="H48">
        <f t="shared" si="2"/>
        <v>361</v>
      </c>
      <c r="I48">
        <f t="shared" si="3"/>
        <v>-19</v>
      </c>
      <c r="J48" s="45">
        <f t="shared" si="4"/>
        <v>-0.11046511627906977</v>
      </c>
    </row>
    <row r="49" spans="1:10" x14ac:dyDescent="0.25">
      <c r="A49">
        <v>1952</v>
      </c>
      <c r="B49" t="s">
        <v>11</v>
      </c>
      <c r="C49">
        <v>48</v>
      </c>
      <c r="D49">
        <v>194</v>
      </c>
      <c r="E49">
        <f t="shared" si="5"/>
        <v>172</v>
      </c>
      <c r="G49" s="16">
        <f t="shared" si="6"/>
        <v>7447.4502797067862</v>
      </c>
      <c r="H49">
        <f t="shared" si="2"/>
        <v>484</v>
      </c>
      <c r="I49">
        <f t="shared" si="3"/>
        <v>22</v>
      </c>
      <c r="J49" s="45">
        <f t="shared" si="4"/>
        <v>0.1134020618556701</v>
      </c>
    </row>
    <row r="50" spans="1:10" x14ac:dyDescent="0.25">
      <c r="A50" s="6">
        <v>1953</v>
      </c>
      <c r="B50" t="s">
        <v>0</v>
      </c>
      <c r="C50">
        <v>49</v>
      </c>
      <c r="D50">
        <v>196</v>
      </c>
      <c r="E50">
        <f t="shared" si="5"/>
        <v>194</v>
      </c>
      <c r="G50" s="16">
        <f t="shared" si="6"/>
        <v>7106.2558352623419</v>
      </c>
      <c r="H50">
        <f t="shared" si="2"/>
        <v>4</v>
      </c>
      <c r="I50">
        <f t="shared" si="3"/>
        <v>2</v>
      </c>
      <c r="J50" s="45">
        <f t="shared" si="4"/>
        <v>1.020408163265306E-2</v>
      </c>
    </row>
    <row r="51" spans="1:10" x14ac:dyDescent="0.25">
      <c r="A51">
        <v>1953</v>
      </c>
      <c r="B51" t="s">
        <v>15</v>
      </c>
      <c r="C51">
        <v>50</v>
      </c>
      <c r="D51">
        <v>196</v>
      </c>
      <c r="E51">
        <f t="shared" si="5"/>
        <v>196</v>
      </c>
      <c r="G51" s="16">
        <f t="shared" si="6"/>
        <v>7106.2558352623419</v>
      </c>
      <c r="H51">
        <f t="shared" si="2"/>
        <v>0</v>
      </c>
      <c r="I51">
        <f t="shared" si="3"/>
        <v>0</v>
      </c>
      <c r="J51" s="45">
        <f t="shared" si="4"/>
        <v>0</v>
      </c>
    </row>
    <row r="52" spans="1:10" x14ac:dyDescent="0.25">
      <c r="A52">
        <v>1953</v>
      </c>
      <c r="B52" t="s">
        <v>16</v>
      </c>
      <c r="C52">
        <v>51</v>
      </c>
      <c r="D52">
        <v>236</v>
      </c>
      <c r="E52">
        <f t="shared" si="5"/>
        <v>196</v>
      </c>
      <c r="G52" s="16">
        <f t="shared" si="6"/>
        <v>1962.3669463734545</v>
      </c>
      <c r="H52">
        <f t="shared" si="2"/>
        <v>1600</v>
      </c>
      <c r="I52">
        <f t="shared" si="3"/>
        <v>40</v>
      </c>
      <c r="J52" s="45">
        <f t="shared" si="4"/>
        <v>0.16949152542372881</v>
      </c>
    </row>
    <row r="53" spans="1:10" x14ac:dyDescent="0.25">
      <c r="A53">
        <v>1953</v>
      </c>
      <c r="B53" t="s">
        <v>10</v>
      </c>
      <c r="C53">
        <v>52</v>
      </c>
      <c r="D53">
        <v>235</v>
      </c>
      <c r="E53">
        <f t="shared" si="5"/>
        <v>236</v>
      </c>
      <c r="G53" s="16">
        <f t="shared" si="6"/>
        <v>2051.9641685956767</v>
      </c>
      <c r="H53">
        <f t="shared" si="2"/>
        <v>1</v>
      </c>
      <c r="I53">
        <f t="shared" si="3"/>
        <v>-1</v>
      </c>
      <c r="J53" s="45">
        <f t="shared" si="4"/>
        <v>-4.2553191489361703E-3</v>
      </c>
    </row>
    <row r="54" spans="1:10" x14ac:dyDescent="0.25">
      <c r="A54">
        <v>1953</v>
      </c>
      <c r="B54" t="s">
        <v>3</v>
      </c>
      <c r="C54">
        <v>53</v>
      </c>
      <c r="D54">
        <v>229</v>
      </c>
      <c r="E54">
        <f t="shared" si="5"/>
        <v>235</v>
      </c>
      <c r="G54" s="16">
        <f t="shared" si="6"/>
        <v>2631.5475019290097</v>
      </c>
      <c r="H54">
        <f t="shared" si="2"/>
        <v>36</v>
      </c>
      <c r="I54">
        <f t="shared" si="3"/>
        <v>-6</v>
      </c>
      <c r="J54" s="45">
        <f t="shared" si="4"/>
        <v>-2.6200873362445413E-2</v>
      </c>
    </row>
    <row r="55" spans="1:10" x14ac:dyDescent="0.25">
      <c r="A55">
        <v>1953</v>
      </c>
      <c r="B55" t="s">
        <v>4</v>
      </c>
      <c r="C55">
        <v>54</v>
      </c>
      <c r="D55">
        <v>243</v>
      </c>
      <c r="E55">
        <f t="shared" si="5"/>
        <v>229</v>
      </c>
      <c r="G55" s="16">
        <f t="shared" si="6"/>
        <v>1391.1863908178993</v>
      </c>
      <c r="H55">
        <f t="shared" si="2"/>
        <v>196</v>
      </c>
      <c r="I55">
        <f t="shared" si="3"/>
        <v>14</v>
      </c>
      <c r="J55" s="45">
        <f t="shared" si="4"/>
        <v>5.7613168724279837E-2</v>
      </c>
    </row>
    <row r="56" spans="1:10" x14ac:dyDescent="0.25">
      <c r="A56">
        <v>1953</v>
      </c>
      <c r="B56" t="s">
        <v>5</v>
      </c>
      <c r="C56">
        <v>55</v>
      </c>
      <c r="D56">
        <v>264</v>
      </c>
      <c r="E56">
        <f t="shared" si="5"/>
        <v>243</v>
      </c>
      <c r="G56" s="16">
        <f t="shared" si="6"/>
        <v>265.64472415123373</v>
      </c>
      <c r="H56">
        <f t="shared" si="2"/>
        <v>441</v>
      </c>
      <c r="I56">
        <f t="shared" si="3"/>
        <v>21</v>
      </c>
      <c r="J56" s="45">
        <f t="shared" si="4"/>
        <v>7.9545454545454544E-2</v>
      </c>
    </row>
    <row r="57" spans="1:10" x14ac:dyDescent="0.25">
      <c r="A57">
        <v>1953</v>
      </c>
      <c r="B57" t="s">
        <v>6</v>
      </c>
      <c r="C57">
        <v>56</v>
      </c>
      <c r="D57">
        <v>272</v>
      </c>
      <c r="E57">
        <f t="shared" si="5"/>
        <v>264</v>
      </c>
      <c r="G57" s="16">
        <f t="shared" si="6"/>
        <v>68.866946373456372</v>
      </c>
      <c r="H57">
        <f t="shared" si="2"/>
        <v>64</v>
      </c>
      <c r="I57">
        <f t="shared" si="3"/>
        <v>8</v>
      </c>
      <c r="J57" s="45">
        <f t="shared" si="4"/>
        <v>2.9411764705882353E-2</v>
      </c>
    </row>
    <row r="58" spans="1:10" x14ac:dyDescent="0.25">
      <c r="A58">
        <v>1953</v>
      </c>
      <c r="B58" t="s">
        <v>7</v>
      </c>
      <c r="C58">
        <v>57</v>
      </c>
      <c r="D58">
        <v>237</v>
      </c>
      <c r="E58">
        <f t="shared" si="5"/>
        <v>272</v>
      </c>
      <c r="G58" s="16">
        <f t="shared" si="6"/>
        <v>1874.7697241512324</v>
      </c>
      <c r="H58">
        <f t="shared" si="2"/>
        <v>1225</v>
      </c>
      <c r="I58">
        <f t="shared" si="3"/>
        <v>-35</v>
      </c>
      <c r="J58" s="45">
        <f t="shared" si="4"/>
        <v>-0.14767932489451477</v>
      </c>
    </row>
    <row r="59" spans="1:10" x14ac:dyDescent="0.25">
      <c r="A59">
        <v>1953</v>
      </c>
      <c r="B59" t="s">
        <v>8</v>
      </c>
      <c r="C59">
        <v>58</v>
      </c>
      <c r="D59">
        <v>211</v>
      </c>
      <c r="E59">
        <f t="shared" si="5"/>
        <v>237</v>
      </c>
      <c r="G59" s="16">
        <f t="shared" si="6"/>
        <v>4802.2975019290088</v>
      </c>
      <c r="H59">
        <f t="shared" si="2"/>
        <v>676</v>
      </c>
      <c r="I59">
        <f t="shared" si="3"/>
        <v>-26</v>
      </c>
      <c r="J59" s="45">
        <f t="shared" si="4"/>
        <v>-0.12322274881516587</v>
      </c>
    </row>
    <row r="60" spans="1:10" x14ac:dyDescent="0.25">
      <c r="A60">
        <v>1953</v>
      </c>
      <c r="B60" t="s">
        <v>9</v>
      </c>
      <c r="C60">
        <v>59</v>
      </c>
      <c r="D60">
        <v>180</v>
      </c>
      <c r="E60">
        <f t="shared" si="5"/>
        <v>211</v>
      </c>
      <c r="G60" s="16">
        <f t="shared" si="6"/>
        <v>10059.811390817897</v>
      </c>
      <c r="H60">
        <f t="shared" si="2"/>
        <v>961</v>
      </c>
      <c r="I60">
        <f t="shared" si="3"/>
        <v>-31</v>
      </c>
      <c r="J60" s="45">
        <f t="shared" si="4"/>
        <v>-0.17222222222222222</v>
      </c>
    </row>
    <row r="61" spans="1:10" x14ac:dyDescent="0.25">
      <c r="A61">
        <v>1953</v>
      </c>
      <c r="B61" t="s">
        <v>11</v>
      </c>
      <c r="C61">
        <v>60</v>
      </c>
      <c r="D61">
        <v>201</v>
      </c>
      <c r="E61">
        <f t="shared" si="5"/>
        <v>180</v>
      </c>
      <c r="G61" s="16">
        <f t="shared" si="6"/>
        <v>6288.2697241512305</v>
      </c>
      <c r="H61">
        <f t="shared" si="2"/>
        <v>441</v>
      </c>
      <c r="I61">
        <f t="shared" si="3"/>
        <v>21</v>
      </c>
      <c r="J61" s="45">
        <f t="shared" si="4"/>
        <v>0.1044776119402985</v>
      </c>
    </row>
    <row r="62" spans="1:10" x14ac:dyDescent="0.25">
      <c r="A62" s="6">
        <v>1954</v>
      </c>
      <c r="B62" t="s">
        <v>0</v>
      </c>
      <c r="C62">
        <v>61</v>
      </c>
      <c r="D62">
        <v>204</v>
      </c>
      <c r="E62">
        <f t="shared" si="5"/>
        <v>201</v>
      </c>
      <c r="G62" s="16">
        <f t="shared" si="6"/>
        <v>5821.4780574845645</v>
      </c>
      <c r="H62">
        <f t="shared" si="2"/>
        <v>9</v>
      </c>
      <c r="I62">
        <f t="shared" si="3"/>
        <v>3</v>
      </c>
      <c r="J62" s="45">
        <f t="shared" si="4"/>
        <v>1.4705882352941176E-2</v>
      </c>
    </row>
    <row r="63" spans="1:10" x14ac:dyDescent="0.25">
      <c r="A63">
        <v>1954</v>
      </c>
      <c r="B63" t="s">
        <v>15</v>
      </c>
      <c r="C63">
        <v>62</v>
      </c>
      <c r="D63">
        <v>188</v>
      </c>
      <c r="E63">
        <f t="shared" si="5"/>
        <v>204</v>
      </c>
      <c r="G63" s="16">
        <f t="shared" si="6"/>
        <v>8519.0336130401192</v>
      </c>
      <c r="H63">
        <f t="shared" si="2"/>
        <v>256</v>
      </c>
      <c r="I63">
        <f t="shared" si="3"/>
        <v>-16</v>
      </c>
      <c r="J63" s="45">
        <f t="shared" si="4"/>
        <v>-8.5106382978723402E-2</v>
      </c>
    </row>
    <row r="64" spans="1:10" x14ac:dyDescent="0.25">
      <c r="A64">
        <v>1954</v>
      </c>
      <c r="B64" t="s">
        <v>16</v>
      </c>
      <c r="C64">
        <v>63</v>
      </c>
      <c r="D64">
        <v>235</v>
      </c>
      <c r="E64">
        <f t="shared" si="5"/>
        <v>188</v>
      </c>
      <c r="G64" s="16">
        <f t="shared" si="6"/>
        <v>2051.9641685956767</v>
      </c>
      <c r="H64">
        <f t="shared" si="2"/>
        <v>2209</v>
      </c>
      <c r="I64">
        <f t="shared" si="3"/>
        <v>47</v>
      </c>
      <c r="J64" s="45">
        <f t="shared" si="4"/>
        <v>0.2</v>
      </c>
    </row>
    <row r="65" spans="1:10" x14ac:dyDescent="0.25">
      <c r="A65">
        <v>1954</v>
      </c>
      <c r="B65" t="s">
        <v>10</v>
      </c>
      <c r="C65">
        <v>64</v>
      </c>
      <c r="D65">
        <v>227</v>
      </c>
      <c r="E65">
        <f t="shared" si="5"/>
        <v>235</v>
      </c>
      <c r="G65" s="16">
        <f t="shared" si="6"/>
        <v>2840.7419463734541</v>
      </c>
      <c r="H65">
        <f t="shared" si="2"/>
        <v>64</v>
      </c>
      <c r="I65">
        <f t="shared" si="3"/>
        <v>-8</v>
      </c>
      <c r="J65" s="45">
        <f t="shared" si="4"/>
        <v>-3.5242290748898682E-2</v>
      </c>
    </row>
    <row r="66" spans="1:10" x14ac:dyDescent="0.25">
      <c r="A66">
        <v>1954</v>
      </c>
      <c r="B66" t="s">
        <v>3</v>
      </c>
      <c r="C66">
        <v>65</v>
      </c>
      <c r="D66">
        <v>234</v>
      </c>
      <c r="E66">
        <f t="shared" si="5"/>
        <v>227</v>
      </c>
      <c r="G66" s="16">
        <f t="shared" si="6"/>
        <v>2143.5613908178989</v>
      </c>
      <c r="H66">
        <f t="shared" si="2"/>
        <v>49</v>
      </c>
      <c r="I66">
        <f t="shared" si="3"/>
        <v>7</v>
      </c>
      <c r="J66" s="45">
        <f t="shared" si="4"/>
        <v>2.9914529914529916E-2</v>
      </c>
    </row>
    <row r="67" spans="1:10" x14ac:dyDescent="0.25">
      <c r="A67">
        <v>1954</v>
      </c>
      <c r="B67" t="s">
        <v>4</v>
      </c>
      <c r="C67">
        <v>66</v>
      </c>
      <c r="D67">
        <v>264</v>
      </c>
      <c r="E67">
        <f t="shared" ref="E67:E98" si="7">D66</f>
        <v>234</v>
      </c>
      <c r="G67" s="16">
        <f t="shared" si="6"/>
        <v>265.64472415123373</v>
      </c>
      <c r="H67">
        <f t="shared" si="2"/>
        <v>900</v>
      </c>
      <c r="I67">
        <f t="shared" si="3"/>
        <v>30</v>
      </c>
      <c r="J67" s="45">
        <f t="shared" si="4"/>
        <v>0.11363636363636363</v>
      </c>
    </row>
    <row r="68" spans="1:10" x14ac:dyDescent="0.25">
      <c r="A68">
        <v>1954</v>
      </c>
      <c r="B68" t="s">
        <v>5</v>
      </c>
      <c r="C68">
        <v>67</v>
      </c>
      <c r="D68">
        <v>302</v>
      </c>
      <c r="E68">
        <f t="shared" si="7"/>
        <v>264</v>
      </c>
      <c r="G68" s="16">
        <f t="shared" ref="G68:G99" si="8">(D68-$F$4)^2</f>
        <v>470.95027970679121</v>
      </c>
      <c r="H68">
        <f t="shared" ref="H68:H131" si="9">(D68-E68)^2</f>
        <v>1444</v>
      </c>
      <c r="I68">
        <f t="shared" ref="I68:I131" si="10">D68-E68</f>
        <v>38</v>
      </c>
      <c r="J68" s="45">
        <f t="shared" ref="J68:J131" si="11">I68/D68</f>
        <v>0.12582781456953643</v>
      </c>
    </row>
    <row r="69" spans="1:10" x14ac:dyDescent="0.25">
      <c r="A69">
        <v>1954</v>
      </c>
      <c r="B69" t="s">
        <v>6</v>
      </c>
      <c r="C69">
        <v>68</v>
      </c>
      <c r="D69">
        <v>293</v>
      </c>
      <c r="E69">
        <f t="shared" si="7"/>
        <v>302</v>
      </c>
      <c r="G69" s="16">
        <f t="shared" si="8"/>
        <v>161.32527970679075</v>
      </c>
      <c r="H69">
        <f t="shared" si="9"/>
        <v>81</v>
      </c>
      <c r="I69">
        <f t="shared" si="10"/>
        <v>-9</v>
      </c>
      <c r="J69" s="45">
        <f t="shared" si="11"/>
        <v>-3.0716723549488054E-2</v>
      </c>
    </row>
    <row r="70" spans="1:10" x14ac:dyDescent="0.25">
      <c r="A70">
        <v>1954</v>
      </c>
      <c r="B70" t="s">
        <v>7</v>
      </c>
      <c r="C70">
        <v>69</v>
      </c>
      <c r="D70">
        <v>259</v>
      </c>
      <c r="E70">
        <f t="shared" si="7"/>
        <v>293</v>
      </c>
      <c r="G70" s="16">
        <f t="shared" si="8"/>
        <v>453.63083526234459</v>
      </c>
      <c r="H70">
        <f t="shared" si="9"/>
        <v>1156</v>
      </c>
      <c r="I70">
        <f t="shared" si="10"/>
        <v>-34</v>
      </c>
      <c r="J70" s="45">
        <f t="shared" si="11"/>
        <v>-0.13127413127413126</v>
      </c>
    </row>
    <row r="71" spans="1:10" x14ac:dyDescent="0.25">
      <c r="A71">
        <v>1954</v>
      </c>
      <c r="B71" t="s">
        <v>8</v>
      </c>
      <c r="C71">
        <v>70</v>
      </c>
      <c r="D71">
        <v>229</v>
      </c>
      <c r="E71">
        <f t="shared" si="7"/>
        <v>259</v>
      </c>
      <c r="G71" s="16">
        <f t="shared" si="8"/>
        <v>2631.5475019290097</v>
      </c>
      <c r="H71">
        <f t="shared" si="9"/>
        <v>900</v>
      </c>
      <c r="I71">
        <f t="shared" si="10"/>
        <v>-30</v>
      </c>
      <c r="J71" s="45">
        <f t="shared" si="11"/>
        <v>-0.13100436681222707</v>
      </c>
    </row>
    <row r="72" spans="1:10" x14ac:dyDescent="0.25">
      <c r="A72">
        <v>1954</v>
      </c>
      <c r="B72" t="s">
        <v>9</v>
      </c>
      <c r="C72">
        <v>71</v>
      </c>
      <c r="D72">
        <v>203</v>
      </c>
      <c r="E72">
        <f t="shared" si="7"/>
        <v>229</v>
      </c>
      <c r="G72" s="16">
        <f t="shared" si="8"/>
        <v>5975.0752797067862</v>
      </c>
      <c r="H72">
        <f t="shared" si="9"/>
        <v>676</v>
      </c>
      <c r="I72">
        <f t="shared" si="10"/>
        <v>-26</v>
      </c>
      <c r="J72" s="45">
        <f t="shared" si="11"/>
        <v>-0.12807881773399016</v>
      </c>
    </row>
    <row r="73" spans="1:10" x14ac:dyDescent="0.25">
      <c r="A73">
        <v>1954</v>
      </c>
      <c r="B73" t="s">
        <v>11</v>
      </c>
      <c r="C73">
        <v>72</v>
      </c>
      <c r="D73">
        <v>229</v>
      </c>
      <c r="E73">
        <f t="shared" si="7"/>
        <v>203</v>
      </c>
      <c r="G73" s="16">
        <f t="shared" si="8"/>
        <v>2631.5475019290097</v>
      </c>
      <c r="H73">
        <f t="shared" si="9"/>
        <v>676</v>
      </c>
      <c r="I73">
        <f t="shared" si="10"/>
        <v>26</v>
      </c>
      <c r="J73" s="45">
        <f t="shared" si="11"/>
        <v>0.11353711790393013</v>
      </c>
    </row>
    <row r="74" spans="1:10" x14ac:dyDescent="0.25">
      <c r="A74" s="6">
        <v>1955</v>
      </c>
      <c r="B74" t="s">
        <v>0</v>
      </c>
      <c r="C74">
        <v>73</v>
      </c>
      <c r="D74">
        <v>242</v>
      </c>
      <c r="E74">
        <f t="shared" si="7"/>
        <v>229</v>
      </c>
      <c r="G74" s="16">
        <f t="shared" si="8"/>
        <v>1466.7836130401215</v>
      </c>
      <c r="H74">
        <f t="shared" si="9"/>
        <v>169</v>
      </c>
      <c r="I74">
        <f t="shared" si="10"/>
        <v>13</v>
      </c>
      <c r="J74" s="45">
        <f t="shared" si="11"/>
        <v>5.3719008264462811E-2</v>
      </c>
    </row>
    <row r="75" spans="1:10" x14ac:dyDescent="0.25">
      <c r="A75">
        <v>1955</v>
      </c>
      <c r="B75" t="s">
        <v>15</v>
      </c>
      <c r="C75">
        <v>74</v>
      </c>
      <c r="D75">
        <v>233</v>
      </c>
      <c r="E75">
        <f t="shared" si="7"/>
        <v>242</v>
      </c>
      <c r="G75" s="16">
        <f t="shared" si="8"/>
        <v>2237.1586130401211</v>
      </c>
      <c r="H75">
        <f t="shared" si="9"/>
        <v>81</v>
      </c>
      <c r="I75">
        <f t="shared" si="10"/>
        <v>-9</v>
      </c>
      <c r="J75" s="45">
        <f t="shared" si="11"/>
        <v>-3.8626609442060089E-2</v>
      </c>
    </row>
    <row r="76" spans="1:10" x14ac:dyDescent="0.25">
      <c r="A76">
        <v>1955</v>
      </c>
      <c r="B76" t="s">
        <v>16</v>
      </c>
      <c r="C76">
        <v>75</v>
      </c>
      <c r="D76">
        <v>267</v>
      </c>
      <c r="E76">
        <f t="shared" si="7"/>
        <v>233</v>
      </c>
      <c r="G76" s="16">
        <f t="shared" si="8"/>
        <v>176.85305748456722</v>
      </c>
      <c r="H76">
        <f t="shared" si="9"/>
        <v>1156</v>
      </c>
      <c r="I76">
        <f t="shared" si="10"/>
        <v>34</v>
      </c>
      <c r="J76" s="45">
        <f t="shared" si="11"/>
        <v>0.12734082397003746</v>
      </c>
    </row>
    <row r="77" spans="1:10" x14ac:dyDescent="0.25">
      <c r="A77">
        <v>1955</v>
      </c>
      <c r="B77" t="s">
        <v>10</v>
      </c>
      <c r="C77">
        <v>76</v>
      </c>
      <c r="D77">
        <v>269</v>
      </c>
      <c r="E77">
        <f t="shared" si="7"/>
        <v>267</v>
      </c>
      <c r="G77" s="16">
        <f t="shared" si="8"/>
        <v>127.65861304012289</v>
      </c>
      <c r="H77">
        <f t="shared" si="9"/>
        <v>4</v>
      </c>
      <c r="I77">
        <f t="shared" si="10"/>
        <v>2</v>
      </c>
      <c r="J77" s="45">
        <f t="shared" si="11"/>
        <v>7.4349442379182153E-3</v>
      </c>
    </row>
    <row r="78" spans="1:10" x14ac:dyDescent="0.25">
      <c r="A78">
        <v>1955</v>
      </c>
      <c r="B78" t="s">
        <v>3</v>
      </c>
      <c r="C78">
        <v>77</v>
      </c>
      <c r="D78">
        <v>270</v>
      </c>
      <c r="E78">
        <f t="shared" si="7"/>
        <v>269</v>
      </c>
      <c r="G78" s="16">
        <f t="shared" si="8"/>
        <v>106.06139081790072</v>
      </c>
      <c r="H78">
        <f t="shared" si="9"/>
        <v>1</v>
      </c>
      <c r="I78">
        <f t="shared" si="10"/>
        <v>1</v>
      </c>
      <c r="J78" s="45">
        <f t="shared" si="11"/>
        <v>3.7037037037037038E-3</v>
      </c>
    </row>
    <row r="79" spans="1:10" x14ac:dyDescent="0.25">
      <c r="A79">
        <v>1955</v>
      </c>
      <c r="B79" t="s">
        <v>4</v>
      </c>
      <c r="C79">
        <v>78</v>
      </c>
      <c r="D79">
        <v>315</v>
      </c>
      <c r="E79">
        <f t="shared" si="7"/>
        <v>270</v>
      </c>
      <c r="G79" s="16">
        <f t="shared" si="8"/>
        <v>1204.186390817903</v>
      </c>
      <c r="H79">
        <f t="shared" si="9"/>
        <v>2025</v>
      </c>
      <c r="I79">
        <f t="shared" si="10"/>
        <v>45</v>
      </c>
      <c r="J79" s="45">
        <f t="shared" si="11"/>
        <v>0.14285714285714285</v>
      </c>
    </row>
    <row r="80" spans="1:10" x14ac:dyDescent="0.25">
      <c r="A80">
        <v>1955</v>
      </c>
      <c r="B80" t="s">
        <v>5</v>
      </c>
      <c r="C80">
        <v>79</v>
      </c>
      <c r="D80">
        <v>364</v>
      </c>
      <c r="E80">
        <f t="shared" si="7"/>
        <v>315</v>
      </c>
      <c r="G80" s="16">
        <f t="shared" si="8"/>
        <v>7005.922501929017</v>
      </c>
      <c r="H80">
        <f t="shared" si="9"/>
        <v>2401</v>
      </c>
      <c r="I80">
        <f t="shared" si="10"/>
        <v>49</v>
      </c>
      <c r="J80" s="45">
        <f t="shared" si="11"/>
        <v>0.13461538461538461</v>
      </c>
    </row>
    <row r="81" spans="1:10" x14ac:dyDescent="0.25">
      <c r="A81">
        <v>1955</v>
      </c>
      <c r="B81" t="s">
        <v>6</v>
      </c>
      <c r="C81">
        <v>80</v>
      </c>
      <c r="D81">
        <v>347</v>
      </c>
      <c r="E81">
        <f t="shared" si="7"/>
        <v>364</v>
      </c>
      <c r="G81" s="16">
        <f t="shared" si="8"/>
        <v>4449.0752797067935</v>
      </c>
      <c r="H81">
        <f t="shared" si="9"/>
        <v>289</v>
      </c>
      <c r="I81">
        <f t="shared" si="10"/>
        <v>-17</v>
      </c>
      <c r="J81" s="45">
        <f t="shared" si="11"/>
        <v>-4.8991354466858789E-2</v>
      </c>
    </row>
    <row r="82" spans="1:10" x14ac:dyDescent="0.25">
      <c r="A82">
        <v>1955</v>
      </c>
      <c r="B82" t="s">
        <v>7</v>
      </c>
      <c r="C82">
        <v>81</v>
      </c>
      <c r="D82">
        <v>312</v>
      </c>
      <c r="E82">
        <f t="shared" si="7"/>
        <v>347</v>
      </c>
      <c r="G82" s="16">
        <f t="shared" si="8"/>
        <v>1004.9780574845695</v>
      </c>
      <c r="H82">
        <f t="shared" si="9"/>
        <v>1225</v>
      </c>
      <c r="I82">
        <f t="shared" si="10"/>
        <v>-35</v>
      </c>
      <c r="J82" s="45">
        <f t="shared" si="11"/>
        <v>-0.11217948717948718</v>
      </c>
    </row>
    <row r="83" spans="1:10" x14ac:dyDescent="0.25">
      <c r="A83">
        <v>1955</v>
      </c>
      <c r="B83" t="s">
        <v>8</v>
      </c>
      <c r="C83">
        <v>82</v>
      </c>
      <c r="D83">
        <v>274</v>
      </c>
      <c r="E83">
        <f t="shared" si="7"/>
        <v>312</v>
      </c>
      <c r="G83" s="16">
        <f t="shared" si="8"/>
        <v>39.672501929012029</v>
      </c>
      <c r="H83">
        <f t="shared" si="9"/>
        <v>1444</v>
      </c>
      <c r="I83">
        <f t="shared" si="10"/>
        <v>-38</v>
      </c>
      <c r="J83" s="45">
        <f t="shared" si="11"/>
        <v>-0.13868613138686131</v>
      </c>
    </row>
    <row r="84" spans="1:10" x14ac:dyDescent="0.25">
      <c r="A84">
        <v>1955</v>
      </c>
      <c r="B84" t="s">
        <v>9</v>
      </c>
      <c r="C84">
        <v>83</v>
      </c>
      <c r="D84">
        <v>237</v>
      </c>
      <c r="E84">
        <f t="shared" si="7"/>
        <v>274</v>
      </c>
      <c r="G84" s="16">
        <f t="shared" si="8"/>
        <v>1874.7697241512324</v>
      </c>
      <c r="H84">
        <f t="shared" si="9"/>
        <v>1369</v>
      </c>
      <c r="I84">
        <f t="shared" si="10"/>
        <v>-37</v>
      </c>
      <c r="J84" s="45">
        <f t="shared" si="11"/>
        <v>-0.15611814345991562</v>
      </c>
    </row>
    <row r="85" spans="1:10" x14ac:dyDescent="0.25">
      <c r="A85">
        <v>1955</v>
      </c>
      <c r="B85" t="s">
        <v>11</v>
      </c>
      <c r="C85">
        <v>84</v>
      </c>
      <c r="D85">
        <v>278</v>
      </c>
      <c r="E85">
        <f t="shared" si="7"/>
        <v>237</v>
      </c>
      <c r="G85" s="16">
        <f t="shared" si="8"/>
        <v>5.283613040123341</v>
      </c>
      <c r="H85">
        <f t="shared" si="9"/>
        <v>1681</v>
      </c>
      <c r="I85">
        <f t="shared" si="10"/>
        <v>41</v>
      </c>
      <c r="J85" s="45">
        <f t="shared" si="11"/>
        <v>0.14748201438848921</v>
      </c>
    </row>
    <row r="86" spans="1:10" x14ac:dyDescent="0.25">
      <c r="A86" s="6">
        <v>1956</v>
      </c>
      <c r="B86" t="s">
        <v>0</v>
      </c>
      <c r="C86">
        <v>85</v>
      </c>
      <c r="D86">
        <v>284</v>
      </c>
      <c r="E86">
        <f t="shared" si="7"/>
        <v>278</v>
      </c>
      <c r="G86" s="16">
        <f t="shared" si="8"/>
        <v>13.70027970679031</v>
      </c>
      <c r="H86">
        <f t="shared" si="9"/>
        <v>36</v>
      </c>
      <c r="I86">
        <f t="shared" si="10"/>
        <v>6</v>
      </c>
      <c r="J86" s="45">
        <f t="shared" si="11"/>
        <v>2.1126760563380281E-2</v>
      </c>
    </row>
    <row r="87" spans="1:10" x14ac:dyDescent="0.25">
      <c r="A87">
        <v>1956</v>
      </c>
      <c r="B87" t="s">
        <v>15</v>
      </c>
      <c r="C87">
        <v>86</v>
      </c>
      <c r="D87">
        <v>277</v>
      </c>
      <c r="E87">
        <f t="shared" si="7"/>
        <v>284</v>
      </c>
      <c r="G87" s="16">
        <f t="shared" si="8"/>
        <v>10.880835262345512</v>
      </c>
      <c r="H87">
        <f t="shared" si="9"/>
        <v>49</v>
      </c>
      <c r="I87">
        <f t="shared" si="10"/>
        <v>-7</v>
      </c>
      <c r="J87" s="45">
        <f t="shared" si="11"/>
        <v>-2.5270758122743681E-2</v>
      </c>
    </row>
    <row r="88" spans="1:10" x14ac:dyDescent="0.25">
      <c r="A88">
        <v>1956</v>
      </c>
      <c r="B88" t="s">
        <v>16</v>
      </c>
      <c r="C88">
        <v>87</v>
      </c>
      <c r="D88">
        <v>317</v>
      </c>
      <c r="E88">
        <f t="shared" si="7"/>
        <v>277</v>
      </c>
      <c r="G88" s="16">
        <f t="shared" si="8"/>
        <v>1346.9919463734586</v>
      </c>
      <c r="H88">
        <f t="shared" si="9"/>
        <v>1600</v>
      </c>
      <c r="I88">
        <f t="shared" si="10"/>
        <v>40</v>
      </c>
      <c r="J88" s="45">
        <f t="shared" si="11"/>
        <v>0.12618296529968454</v>
      </c>
    </row>
    <row r="89" spans="1:10" x14ac:dyDescent="0.25">
      <c r="A89">
        <v>1956</v>
      </c>
      <c r="B89" t="s">
        <v>10</v>
      </c>
      <c r="C89">
        <v>88</v>
      </c>
      <c r="D89">
        <v>313</v>
      </c>
      <c r="E89">
        <f t="shared" si="7"/>
        <v>317</v>
      </c>
      <c r="G89" s="16">
        <f t="shared" si="8"/>
        <v>1069.3808352623473</v>
      </c>
      <c r="H89">
        <f t="shared" si="9"/>
        <v>16</v>
      </c>
      <c r="I89">
        <f t="shared" si="10"/>
        <v>-4</v>
      </c>
      <c r="J89" s="45">
        <f t="shared" si="11"/>
        <v>-1.2779552715654952E-2</v>
      </c>
    </row>
    <row r="90" spans="1:10" x14ac:dyDescent="0.25">
      <c r="A90">
        <v>1956</v>
      </c>
      <c r="B90" t="s">
        <v>3</v>
      </c>
      <c r="C90">
        <v>89</v>
      </c>
      <c r="D90">
        <v>318</v>
      </c>
      <c r="E90">
        <f t="shared" si="7"/>
        <v>313</v>
      </c>
      <c r="G90" s="16">
        <f t="shared" si="8"/>
        <v>1421.3947241512365</v>
      </c>
      <c r="H90">
        <f t="shared" si="9"/>
        <v>25</v>
      </c>
      <c r="I90">
        <f t="shared" si="10"/>
        <v>5</v>
      </c>
      <c r="J90" s="45">
        <f t="shared" si="11"/>
        <v>1.5723270440251572E-2</v>
      </c>
    </row>
    <row r="91" spans="1:10" x14ac:dyDescent="0.25">
      <c r="A91">
        <v>1956</v>
      </c>
      <c r="B91" t="s">
        <v>4</v>
      </c>
      <c r="C91">
        <v>90</v>
      </c>
      <c r="D91">
        <v>374</v>
      </c>
      <c r="E91">
        <f t="shared" si="7"/>
        <v>318</v>
      </c>
      <c r="G91" s="16">
        <f t="shared" si="8"/>
        <v>8779.9502797067944</v>
      </c>
      <c r="H91">
        <f t="shared" si="9"/>
        <v>3136</v>
      </c>
      <c r="I91">
        <f t="shared" si="10"/>
        <v>56</v>
      </c>
      <c r="J91" s="45">
        <f t="shared" si="11"/>
        <v>0.1497326203208556</v>
      </c>
    </row>
    <row r="92" spans="1:10" x14ac:dyDescent="0.25">
      <c r="A92">
        <v>1956</v>
      </c>
      <c r="B92" t="s">
        <v>5</v>
      </c>
      <c r="C92">
        <v>91</v>
      </c>
      <c r="D92">
        <v>413</v>
      </c>
      <c r="E92">
        <f t="shared" si="7"/>
        <v>374</v>
      </c>
      <c r="G92" s="16">
        <f t="shared" si="8"/>
        <v>17609.65861304013</v>
      </c>
      <c r="H92">
        <f t="shared" si="9"/>
        <v>1521</v>
      </c>
      <c r="I92">
        <f t="shared" si="10"/>
        <v>39</v>
      </c>
      <c r="J92" s="45">
        <f t="shared" si="11"/>
        <v>9.4430992736077482E-2</v>
      </c>
    </row>
    <row r="93" spans="1:10" x14ac:dyDescent="0.25">
      <c r="A93">
        <v>1956</v>
      </c>
      <c r="B93" t="s">
        <v>6</v>
      </c>
      <c r="C93">
        <v>92</v>
      </c>
      <c r="D93">
        <v>405</v>
      </c>
      <c r="E93">
        <f t="shared" si="7"/>
        <v>413</v>
      </c>
      <c r="G93" s="16">
        <f t="shared" si="8"/>
        <v>15550.436390817908</v>
      </c>
      <c r="H93">
        <f t="shared" si="9"/>
        <v>64</v>
      </c>
      <c r="I93">
        <f t="shared" si="10"/>
        <v>-8</v>
      </c>
      <c r="J93" s="45">
        <f t="shared" si="11"/>
        <v>-1.9753086419753086E-2</v>
      </c>
    </row>
    <row r="94" spans="1:10" x14ac:dyDescent="0.25">
      <c r="A94">
        <v>1956</v>
      </c>
      <c r="B94" t="s">
        <v>7</v>
      </c>
      <c r="C94">
        <v>93</v>
      </c>
      <c r="D94">
        <v>355</v>
      </c>
      <c r="E94">
        <f t="shared" si="7"/>
        <v>405</v>
      </c>
      <c r="G94" s="16">
        <f t="shared" si="8"/>
        <v>5580.2975019290161</v>
      </c>
      <c r="H94">
        <f t="shared" si="9"/>
        <v>2500</v>
      </c>
      <c r="I94">
        <f t="shared" si="10"/>
        <v>-50</v>
      </c>
      <c r="J94" s="45">
        <f t="shared" si="11"/>
        <v>-0.14084507042253522</v>
      </c>
    </row>
    <row r="95" spans="1:10" x14ac:dyDescent="0.25">
      <c r="A95">
        <v>1956</v>
      </c>
      <c r="B95" t="s">
        <v>8</v>
      </c>
      <c r="C95">
        <v>94</v>
      </c>
      <c r="D95">
        <v>306</v>
      </c>
      <c r="E95">
        <f t="shared" si="7"/>
        <v>355</v>
      </c>
      <c r="G95" s="16">
        <f t="shared" si="8"/>
        <v>660.56139081790252</v>
      </c>
      <c r="H95">
        <f t="shared" si="9"/>
        <v>2401</v>
      </c>
      <c r="I95">
        <f t="shared" si="10"/>
        <v>-49</v>
      </c>
      <c r="J95" s="45">
        <f t="shared" si="11"/>
        <v>-0.16013071895424835</v>
      </c>
    </row>
    <row r="96" spans="1:10" x14ac:dyDescent="0.25">
      <c r="A96">
        <v>1956</v>
      </c>
      <c r="B96" t="s">
        <v>9</v>
      </c>
      <c r="C96">
        <v>95</v>
      </c>
      <c r="D96">
        <v>271</v>
      </c>
      <c r="E96">
        <f t="shared" si="7"/>
        <v>306</v>
      </c>
      <c r="G96" s="16">
        <f t="shared" si="8"/>
        <v>86.464168595678544</v>
      </c>
      <c r="H96">
        <f t="shared" si="9"/>
        <v>1225</v>
      </c>
      <c r="I96">
        <f t="shared" si="10"/>
        <v>-35</v>
      </c>
      <c r="J96" s="45">
        <f t="shared" si="11"/>
        <v>-0.12915129151291513</v>
      </c>
    </row>
    <row r="97" spans="1:10" x14ac:dyDescent="0.25">
      <c r="A97">
        <v>1956</v>
      </c>
      <c r="B97" t="s">
        <v>11</v>
      </c>
      <c r="C97">
        <v>96</v>
      </c>
      <c r="D97">
        <v>306</v>
      </c>
      <c r="E97">
        <f t="shared" si="7"/>
        <v>271</v>
      </c>
      <c r="G97" s="16">
        <f t="shared" si="8"/>
        <v>660.56139081790252</v>
      </c>
      <c r="H97">
        <f t="shared" si="9"/>
        <v>1225</v>
      </c>
      <c r="I97">
        <f t="shared" si="10"/>
        <v>35</v>
      </c>
      <c r="J97" s="45">
        <f t="shared" si="11"/>
        <v>0.11437908496732026</v>
      </c>
    </row>
    <row r="98" spans="1:10" x14ac:dyDescent="0.25">
      <c r="A98" s="6">
        <v>1957</v>
      </c>
      <c r="B98" t="s">
        <v>0</v>
      </c>
      <c r="C98">
        <v>97</v>
      </c>
      <c r="D98">
        <v>315</v>
      </c>
      <c r="E98">
        <f t="shared" si="7"/>
        <v>306</v>
      </c>
      <c r="G98" s="16">
        <f t="shared" si="8"/>
        <v>1204.186390817903</v>
      </c>
      <c r="H98">
        <f t="shared" si="9"/>
        <v>81</v>
      </c>
      <c r="I98">
        <f t="shared" si="10"/>
        <v>9</v>
      </c>
      <c r="J98" s="45">
        <f t="shared" si="11"/>
        <v>2.8571428571428571E-2</v>
      </c>
    </row>
    <row r="99" spans="1:10" x14ac:dyDescent="0.25">
      <c r="A99">
        <v>1957</v>
      </c>
      <c r="B99" t="s">
        <v>15</v>
      </c>
      <c r="C99">
        <v>98</v>
      </c>
      <c r="D99">
        <v>301</v>
      </c>
      <c r="E99">
        <f t="shared" ref="E99:E130" si="12">D98</f>
        <v>315</v>
      </c>
      <c r="G99" s="16">
        <f t="shared" si="8"/>
        <v>428.54750192901338</v>
      </c>
      <c r="H99">
        <f t="shared" si="9"/>
        <v>196</v>
      </c>
      <c r="I99">
        <f t="shared" si="10"/>
        <v>-14</v>
      </c>
      <c r="J99" s="45">
        <f t="shared" si="11"/>
        <v>-4.6511627906976744E-2</v>
      </c>
    </row>
    <row r="100" spans="1:10" x14ac:dyDescent="0.25">
      <c r="A100">
        <v>1957</v>
      </c>
      <c r="B100" t="s">
        <v>16</v>
      </c>
      <c r="C100">
        <v>99</v>
      </c>
      <c r="D100">
        <v>356</v>
      </c>
      <c r="E100">
        <f t="shared" si="12"/>
        <v>301</v>
      </c>
      <c r="G100" s="16">
        <f t="shared" ref="G100:G131" si="13">(D100-$F$4)^2</f>
        <v>5730.7002797067944</v>
      </c>
      <c r="H100">
        <f t="shared" si="9"/>
        <v>3025</v>
      </c>
      <c r="I100">
        <f t="shared" si="10"/>
        <v>55</v>
      </c>
      <c r="J100" s="45">
        <f t="shared" si="11"/>
        <v>0.1544943820224719</v>
      </c>
    </row>
    <row r="101" spans="1:10" x14ac:dyDescent="0.25">
      <c r="A101">
        <v>1957</v>
      </c>
      <c r="B101" t="s">
        <v>10</v>
      </c>
      <c r="C101">
        <v>100</v>
      </c>
      <c r="D101">
        <v>348</v>
      </c>
      <c r="E101">
        <f t="shared" si="12"/>
        <v>356</v>
      </c>
      <c r="G101" s="16">
        <f t="shared" si="13"/>
        <v>4583.4780574845718</v>
      </c>
      <c r="H101">
        <f t="shared" si="9"/>
        <v>64</v>
      </c>
      <c r="I101">
        <f t="shared" si="10"/>
        <v>-8</v>
      </c>
      <c r="J101" s="45">
        <f t="shared" si="11"/>
        <v>-2.2988505747126436E-2</v>
      </c>
    </row>
    <row r="102" spans="1:10" x14ac:dyDescent="0.25">
      <c r="A102">
        <v>1957</v>
      </c>
      <c r="B102" t="s">
        <v>3</v>
      </c>
      <c r="C102">
        <v>101</v>
      </c>
      <c r="D102">
        <v>355</v>
      </c>
      <c r="E102">
        <f t="shared" si="12"/>
        <v>348</v>
      </c>
      <c r="G102" s="16">
        <f t="shared" si="13"/>
        <v>5580.2975019290161</v>
      </c>
      <c r="H102">
        <f t="shared" si="9"/>
        <v>49</v>
      </c>
      <c r="I102">
        <f t="shared" si="10"/>
        <v>7</v>
      </c>
      <c r="J102" s="45">
        <f t="shared" si="11"/>
        <v>1.9718309859154931E-2</v>
      </c>
    </row>
    <row r="103" spans="1:10" x14ac:dyDescent="0.25">
      <c r="A103">
        <v>1957</v>
      </c>
      <c r="B103" t="s">
        <v>4</v>
      </c>
      <c r="C103">
        <v>102</v>
      </c>
      <c r="D103">
        <v>422</v>
      </c>
      <c r="E103">
        <f t="shared" si="12"/>
        <v>355</v>
      </c>
      <c r="G103" s="16">
        <f t="shared" si="13"/>
        <v>20079.28361304013</v>
      </c>
      <c r="H103">
        <f t="shared" si="9"/>
        <v>4489</v>
      </c>
      <c r="I103">
        <f t="shared" si="10"/>
        <v>67</v>
      </c>
      <c r="J103" s="45">
        <f t="shared" si="11"/>
        <v>0.15876777251184834</v>
      </c>
    </row>
    <row r="104" spans="1:10" x14ac:dyDescent="0.25">
      <c r="A104">
        <v>1957</v>
      </c>
      <c r="B104" t="s">
        <v>5</v>
      </c>
      <c r="C104">
        <v>103</v>
      </c>
      <c r="D104">
        <v>465</v>
      </c>
      <c r="E104">
        <f t="shared" si="12"/>
        <v>422</v>
      </c>
      <c r="G104" s="16">
        <f t="shared" si="13"/>
        <v>34114.603057484579</v>
      </c>
      <c r="H104">
        <f t="shared" si="9"/>
        <v>1849</v>
      </c>
      <c r="I104">
        <f t="shared" si="10"/>
        <v>43</v>
      </c>
      <c r="J104" s="45">
        <f t="shared" si="11"/>
        <v>9.2473118279569888E-2</v>
      </c>
    </row>
    <row r="105" spans="1:10" x14ac:dyDescent="0.25">
      <c r="A105">
        <v>1957</v>
      </c>
      <c r="B105" t="s">
        <v>6</v>
      </c>
      <c r="C105">
        <v>104</v>
      </c>
      <c r="D105">
        <v>467</v>
      </c>
      <c r="E105">
        <f t="shared" si="12"/>
        <v>465</v>
      </c>
      <c r="G105" s="16">
        <f t="shared" si="13"/>
        <v>34857.408613040134</v>
      </c>
      <c r="H105">
        <f t="shared" si="9"/>
        <v>4</v>
      </c>
      <c r="I105">
        <f t="shared" si="10"/>
        <v>2</v>
      </c>
      <c r="J105" s="45">
        <f t="shared" si="11"/>
        <v>4.2826552462526769E-3</v>
      </c>
    </row>
    <row r="106" spans="1:10" x14ac:dyDescent="0.25">
      <c r="A106">
        <v>1957</v>
      </c>
      <c r="B106" t="s">
        <v>7</v>
      </c>
      <c r="C106">
        <v>105</v>
      </c>
      <c r="D106">
        <v>404</v>
      </c>
      <c r="E106">
        <f t="shared" si="12"/>
        <v>467</v>
      </c>
      <c r="G106" s="16">
        <f t="shared" si="13"/>
        <v>15302.03361304013</v>
      </c>
      <c r="H106">
        <f t="shared" si="9"/>
        <v>3969</v>
      </c>
      <c r="I106">
        <f t="shared" si="10"/>
        <v>-63</v>
      </c>
      <c r="J106" s="45">
        <f t="shared" si="11"/>
        <v>-0.15594059405940594</v>
      </c>
    </row>
    <row r="107" spans="1:10" x14ac:dyDescent="0.25">
      <c r="A107">
        <v>1957</v>
      </c>
      <c r="B107" t="s">
        <v>8</v>
      </c>
      <c r="C107">
        <v>106</v>
      </c>
      <c r="D107">
        <v>347</v>
      </c>
      <c r="E107">
        <f t="shared" si="12"/>
        <v>404</v>
      </c>
      <c r="G107" s="16">
        <f t="shared" si="13"/>
        <v>4449.0752797067935</v>
      </c>
      <c r="H107">
        <f t="shared" si="9"/>
        <v>3249</v>
      </c>
      <c r="I107">
        <f t="shared" si="10"/>
        <v>-57</v>
      </c>
      <c r="J107" s="45">
        <f t="shared" si="11"/>
        <v>-0.16426512968299711</v>
      </c>
    </row>
    <row r="108" spans="1:10" x14ac:dyDescent="0.25">
      <c r="A108">
        <v>1957</v>
      </c>
      <c r="B108" t="s">
        <v>9</v>
      </c>
      <c r="C108">
        <v>107</v>
      </c>
      <c r="D108">
        <v>305</v>
      </c>
      <c r="E108">
        <f t="shared" si="12"/>
        <v>347</v>
      </c>
      <c r="G108" s="16">
        <f t="shared" si="13"/>
        <v>610.15861304012469</v>
      </c>
      <c r="H108">
        <f t="shared" si="9"/>
        <v>1764</v>
      </c>
      <c r="I108">
        <f t="shared" si="10"/>
        <v>-42</v>
      </c>
      <c r="J108" s="45">
        <f t="shared" si="11"/>
        <v>-0.13770491803278689</v>
      </c>
    </row>
    <row r="109" spans="1:10" x14ac:dyDescent="0.25">
      <c r="A109">
        <v>1957</v>
      </c>
      <c r="B109" t="s">
        <v>11</v>
      </c>
      <c r="C109">
        <v>108</v>
      </c>
      <c r="D109">
        <v>336</v>
      </c>
      <c r="E109">
        <f t="shared" si="12"/>
        <v>305</v>
      </c>
      <c r="G109" s="16">
        <f t="shared" si="13"/>
        <v>3102.6447241512374</v>
      </c>
      <c r="H109">
        <f t="shared" si="9"/>
        <v>961</v>
      </c>
      <c r="I109">
        <f t="shared" si="10"/>
        <v>31</v>
      </c>
      <c r="J109" s="45">
        <f t="shared" si="11"/>
        <v>9.2261904761904767E-2</v>
      </c>
    </row>
    <row r="110" spans="1:10" x14ac:dyDescent="0.25">
      <c r="A110" s="6">
        <v>1958</v>
      </c>
      <c r="B110" t="s">
        <v>0</v>
      </c>
      <c r="C110">
        <v>109</v>
      </c>
      <c r="D110">
        <v>340</v>
      </c>
      <c r="E110">
        <f t="shared" si="12"/>
        <v>336</v>
      </c>
      <c r="G110" s="16">
        <f t="shared" si="13"/>
        <v>3564.2558352623487</v>
      </c>
      <c r="H110">
        <f t="shared" si="9"/>
        <v>16</v>
      </c>
      <c r="I110">
        <f t="shared" si="10"/>
        <v>4</v>
      </c>
      <c r="J110" s="45">
        <f t="shared" si="11"/>
        <v>1.1764705882352941E-2</v>
      </c>
    </row>
    <row r="111" spans="1:10" x14ac:dyDescent="0.25">
      <c r="A111">
        <v>1958</v>
      </c>
      <c r="B111" t="s">
        <v>15</v>
      </c>
      <c r="C111">
        <v>110</v>
      </c>
      <c r="D111">
        <v>318</v>
      </c>
      <c r="E111">
        <f t="shared" si="12"/>
        <v>340</v>
      </c>
      <c r="G111" s="16">
        <f t="shared" si="13"/>
        <v>1421.3947241512365</v>
      </c>
      <c r="H111">
        <f t="shared" si="9"/>
        <v>484</v>
      </c>
      <c r="I111">
        <f t="shared" si="10"/>
        <v>-22</v>
      </c>
      <c r="J111" s="45">
        <f t="shared" si="11"/>
        <v>-6.9182389937106917E-2</v>
      </c>
    </row>
    <row r="112" spans="1:10" x14ac:dyDescent="0.25">
      <c r="A112">
        <v>1958</v>
      </c>
      <c r="B112" t="s">
        <v>16</v>
      </c>
      <c r="C112">
        <v>111</v>
      </c>
      <c r="D112">
        <v>362</v>
      </c>
      <c r="E112">
        <f t="shared" si="12"/>
        <v>318</v>
      </c>
      <c r="G112" s="16">
        <f t="shared" si="13"/>
        <v>6675.1169463734614</v>
      </c>
      <c r="H112">
        <f t="shared" si="9"/>
        <v>1936</v>
      </c>
      <c r="I112">
        <f t="shared" si="10"/>
        <v>44</v>
      </c>
      <c r="J112" s="45">
        <f t="shared" si="11"/>
        <v>0.12154696132596685</v>
      </c>
    </row>
    <row r="113" spans="1:10" x14ac:dyDescent="0.25">
      <c r="A113">
        <v>1958</v>
      </c>
      <c r="B113" t="s">
        <v>10</v>
      </c>
      <c r="C113">
        <v>112</v>
      </c>
      <c r="D113">
        <v>348</v>
      </c>
      <c r="E113">
        <f t="shared" si="12"/>
        <v>362</v>
      </c>
      <c r="G113" s="16">
        <f t="shared" si="13"/>
        <v>4583.4780574845718</v>
      </c>
      <c r="H113">
        <f t="shared" si="9"/>
        <v>196</v>
      </c>
      <c r="I113">
        <f t="shared" si="10"/>
        <v>-14</v>
      </c>
      <c r="J113" s="45">
        <f t="shared" si="11"/>
        <v>-4.0229885057471264E-2</v>
      </c>
    </row>
    <row r="114" spans="1:10" x14ac:dyDescent="0.25">
      <c r="A114">
        <v>1958</v>
      </c>
      <c r="B114" t="s">
        <v>3</v>
      </c>
      <c r="C114">
        <v>113</v>
      </c>
      <c r="D114">
        <v>363</v>
      </c>
      <c r="E114">
        <f t="shared" si="12"/>
        <v>348</v>
      </c>
      <c r="G114" s="16">
        <f t="shared" si="13"/>
        <v>6839.5197241512387</v>
      </c>
      <c r="H114">
        <f t="shared" si="9"/>
        <v>225</v>
      </c>
      <c r="I114">
        <f t="shared" si="10"/>
        <v>15</v>
      </c>
      <c r="J114" s="45">
        <f t="shared" si="11"/>
        <v>4.1322314049586778E-2</v>
      </c>
    </row>
    <row r="115" spans="1:10" x14ac:dyDescent="0.25">
      <c r="A115">
        <v>1958</v>
      </c>
      <c r="B115" t="s">
        <v>4</v>
      </c>
      <c r="C115">
        <v>114</v>
      </c>
      <c r="D115">
        <v>435</v>
      </c>
      <c r="E115">
        <f t="shared" si="12"/>
        <v>363</v>
      </c>
      <c r="G115" s="16">
        <f t="shared" si="13"/>
        <v>23932.519724151243</v>
      </c>
      <c r="H115">
        <f t="shared" si="9"/>
        <v>5184</v>
      </c>
      <c r="I115">
        <f t="shared" si="10"/>
        <v>72</v>
      </c>
      <c r="J115" s="45">
        <f t="shared" si="11"/>
        <v>0.16551724137931034</v>
      </c>
    </row>
    <row r="116" spans="1:10" x14ac:dyDescent="0.25">
      <c r="A116">
        <v>1958</v>
      </c>
      <c r="B116" t="s">
        <v>5</v>
      </c>
      <c r="C116">
        <v>115</v>
      </c>
      <c r="D116">
        <v>491</v>
      </c>
      <c r="E116">
        <f t="shared" si="12"/>
        <v>435</v>
      </c>
      <c r="G116" s="16">
        <f t="shared" si="13"/>
        <v>44395.075279706798</v>
      </c>
      <c r="H116">
        <f t="shared" si="9"/>
        <v>3136</v>
      </c>
      <c r="I116">
        <f t="shared" si="10"/>
        <v>56</v>
      </c>
      <c r="J116" s="45">
        <f t="shared" si="11"/>
        <v>0.11405295315682282</v>
      </c>
    </row>
    <row r="117" spans="1:10" x14ac:dyDescent="0.25">
      <c r="A117">
        <v>1958</v>
      </c>
      <c r="B117" t="s">
        <v>6</v>
      </c>
      <c r="C117">
        <v>116</v>
      </c>
      <c r="D117">
        <v>505</v>
      </c>
      <c r="E117">
        <f t="shared" si="12"/>
        <v>491</v>
      </c>
      <c r="G117" s="16">
        <f t="shared" si="13"/>
        <v>50490.714168595689</v>
      </c>
      <c r="H117">
        <f t="shared" si="9"/>
        <v>196</v>
      </c>
      <c r="I117">
        <f t="shared" si="10"/>
        <v>14</v>
      </c>
      <c r="J117" s="45">
        <f t="shared" si="11"/>
        <v>2.7722772277227723E-2</v>
      </c>
    </row>
    <row r="118" spans="1:10" x14ac:dyDescent="0.25">
      <c r="A118">
        <v>1958</v>
      </c>
      <c r="B118" t="s">
        <v>7</v>
      </c>
      <c r="C118">
        <v>117</v>
      </c>
      <c r="D118">
        <v>404</v>
      </c>
      <c r="E118">
        <f t="shared" si="12"/>
        <v>505</v>
      </c>
      <c r="G118" s="16">
        <f t="shared" si="13"/>
        <v>15302.03361304013</v>
      </c>
      <c r="H118">
        <f t="shared" si="9"/>
        <v>10201</v>
      </c>
      <c r="I118">
        <f t="shared" si="10"/>
        <v>-101</v>
      </c>
      <c r="J118" s="45">
        <f t="shared" si="11"/>
        <v>-0.25</v>
      </c>
    </row>
    <row r="119" spans="1:10" x14ac:dyDescent="0.25">
      <c r="A119">
        <v>1958</v>
      </c>
      <c r="B119" t="s">
        <v>8</v>
      </c>
      <c r="C119">
        <v>118</v>
      </c>
      <c r="D119">
        <v>359</v>
      </c>
      <c r="E119">
        <f t="shared" si="12"/>
        <v>404</v>
      </c>
      <c r="G119" s="16">
        <f t="shared" si="13"/>
        <v>6193.9086130401274</v>
      </c>
      <c r="H119">
        <f t="shared" si="9"/>
        <v>2025</v>
      </c>
      <c r="I119">
        <f t="shared" si="10"/>
        <v>-45</v>
      </c>
      <c r="J119" s="45">
        <f t="shared" si="11"/>
        <v>-0.12534818941504178</v>
      </c>
    </row>
    <row r="120" spans="1:10" x14ac:dyDescent="0.25">
      <c r="A120">
        <v>1958</v>
      </c>
      <c r="B120" t="s">
        <v>9</v>
      </c>
      <c r="C120">
        <v>119</v>
      </c>
      <c r="D120">
        <v>310</v>
      </c>
      <c r="E120">
        <f t="shared" si="12"/>
        <v>359</v>
      </c>
      <c r="G120" s="16">
        <f t="shared" si="13"/>
        <v>882.17250192901383</v>
      </c>
      <c r="H120">
        <f t="shared" si="9"/>
        <v>2401</v>
      </c>
      <c r="I120">
        <f t="shared" si="10"/>
        <v>-49</v>
      </c>
      <c r="J120" s="45">
        <f t="shared" si="11"/>
        <v>-0.15806451612903225</v>
      </c>
    </row>
    <row r="121" spans="1:10" x14ac:dyDescent="0.25">
      <c r="A121">
        <v>1958</v>
      </c>
      <c r="B121" t="s">
        <v>11</v>
      </c>
      <c r="C121">
        <v>120</v>
      </c>
      <c r="D121">
        <v>337</v>
      </c>
      <c r="E121">
        <f t="shared" si="12"/>
        <v>310</v>
      </c>
      <c r="G121" s="16">
        <f t="shared" si="13"/>
        <v>3215.0475019290152</v>
      </c>
      <c r="H121">
        <f t="shared" si="9"/>
        <v>729</v>
      </c>
      <c r="I121">
        <f t="shared" si="10"/>
        <v>27</v>
      </c>
      <c r="J121" s="45">
        <f t="shared" si="11"/>
        <v>8.0118694362017809E-2</v>
      </c>
    </row>
    <row r="122" spans="1:10" x14ac:dyDescent="0.25">
      <c r="A122" s="6">
        <v>1959</v>
      </c>
      <c r="B122" t="s">
        <v>0</v>
      </c>
      <c r="C122">
        <v>121</v>
      </c>
      <c r="D122">
        <v>360</v>
      </c>
      <c r="E122">
        <f t="shared" si="12"/>
        <v>337</v>
      </c>
      <c r="G122" s="16">
        <f t="shared" si="13"/>
        <v>6352.3113908179057</v>
      </c>
      <c r="H122">
        <f t="shared" si="9"/>
        <v>529</v>
      </c>
      <c r="I122">
        <f t="shared" si="10"/>
        <v>23</v>
      </c>
      <c r="J122" s="45">
        <f t="shared" si="11"/>
        <v>6.3888888888888884E-2</v>
      </c>
    </row>
    <row r="123" spans="1:10" x14ac:dyDescent="0.25">
      <c r="A123">
        <v>1959</v>
      </c>
      <c r="B123" t="s">
        <v>15</v>
      </c>
      <c r="C123">
        <v>122</v>
      </c>
      <c r="D123">
        <v>342</v>
      </c>
      <c r="E123">
        <f t="shared" si="12"/>
        <v>360</v>
      </c>
      <c r="G123" s="16">
        <f t="shared" si="13"/>
        <v>3807.0613908179043</v>
      </c>
      <c r="H123">
        <f t="shared" si="9"/>
        <v>324</v>
      </c>
      <c r="I123">
        <f t="shared" si="10"/>
        <v>-18</v>
      </c>
      <c r="J123" s="45">
        <f t="shared" si="11"/>
        <v>-5.2631578947368418E-2</v>
      </c>
    </row>
    <row r="124" spans="1:10" x14ac:dyDescent="0.25">
      <c r="A124">
        <v>1959</v>
      </c>
      <c r="B124" t="s">
        <v>16</v>
      </c>
      <c r="C124">
        <v>123</v>
      </c>
      <c r="D124">
        <v>406</v>
      </c>
      <c r="E124">
        <f t="shared" si="12"/>
        <v>342</v>
      </c>
      <c r="G124" s="16">
        <f t="shared" si="13"/>
        <v>15800.839168595685</v>
      </c>
      <c r="H124">
        <f t="shared" si="9"/>
        <v>4096</v>
      </c>
      <c r="I124">
        <f t="shared" si="10"/>
        <v>64</v>
      </c>
      <c r="J124" s="45">
        <f t="shared" si="11"/>
        <v>0.15763546798029557</v>
      </c>
    </row>
    <row r="125" spans="1:10" x14ac:dyDescent="0.25">
      <c r="A125">
        <v>1959</v>
      </c>
      <c r="B125" t="s">
        <v>10</v>
      </c>
      <c r="C125">
        <v>124</v>
      </c>
      <c r="D125">
        <v>396</v>
      </c>
      <c r="E125">
        <f t="shared" si="12"/>
        <v>406</v>
      </c>
      <c r="G125" s="16">
        <f t="shared" si="13"/>
        <v>13386.811390817908</v>
      </c>
      <c r="H125">
        <f t="shared" si="9"/>
        <v>100</v>
      </c>
      <c r="I125">
        <f t="shared" si="10"/>
        <v>-10</v>
      </c>
      <c r="J125" s="45">
        <f t="shared" si="11"/>
        <v>-2.5252525252525252E-2</v>
      </c>
    </row>
    <row r="126" spans="1:10" x14ac:dyDescent="0.25">
      <c r="A126">
        <v>1959</v>
      </c>
      <c r="B126" t="s">
        <v>3</v>
      </c>
      <c r="C126">
        <v>125</v>
      </c>
      <c r="D126">
        <v>420</v>
      </c>
      <c r="E126">
        <f t="shared" si="12"/>
        <v>396</v>
      </c>
      <c r="G126" s="16">
        <f t="shared" si="13"/>
        <v>19516.478057484575</v>
      </c>
      <c r="H126">
        <f t="shared" si="9"/>
        <v>576</v>
      </c>
      <c r="I126">
        <f t="shared" si="10"/>
        <v>24</v>
      </c>
      <c r="J126" s="45">
        <f t="shared" si="11"/>
        <v>5.7142857142857141E-2</v>
      </c>
    </row>
    <row r="127" spans="1:10" x14ac:dyDescent="0.25">
      <c r="A127">
        <v>1959</v>
      </c>
      <c r="B127" t="s">
        <v>4</v>
      </c>
      <c r="C127">
        <v>126</v>
      </c>
      <c r="D127">
        <v>472</v>
      </c>
      <c r="E127">
        <f t="shared" si="12"/>
        <v>420</v>
      </c>
      <c r="G127" s="16">
        <f t="shared" si="13"/>
        <v>36749.422501929024</v>
      </c>
      <c r="H127">
        <f t="shared" si="9"/>
        <v>2704</v>
      </c>
      <c r="I127">
        <f t="shared" si="10"/>
        <v>52</v>
      </c>
      <c r="J127" s="45">
        <f t="shared" si="11"/>
        <v>0.11016949152542373</v>
      </c>
    </row>
    <row r="128" spans="1:10" x14ac:dyDescent="0.25">
      <c r="A128">
        <v>1959</v>
      </c>
      <c r="B128" t="s">
        <v>5</v>
      </c>
      <c r="C128">
        <v>127</v>
      </c>
      <c r="D128">
        <v>548</v>
      </c>
      <c r="E128">
        <f t="shared" si="12"/>
        <v>472</v>
      </c>
      <c r="G128" s="16">
        <f t="shared" si="13"/>
        <v>71664.033613040141</v>
      </c>
      <c r="H128">
        <f t="shared" si="9"/>
        <v>5776</v>
      </c>
      <c r="I128">
        <f t="shared" si="10"/>
        <v>76</v>
      </c>
      <c r="J128" s="45">
        <f t="shared" si="11"/>
        <v>0.13868613138686131</v>
      </c>
    </row>
    <row r="129" spans="1:10" x14ac:dyDescent="0.25">
      <c r="A129">
        <v>1959</v>
      </c>
      <c r="B129" t="s">
        <v>6</v>
      </c>
      <c r="C129">
        <v>128</v>
      </c>
      <c r="D129">
        <v>559</v>
      </c>
      <c r="E129">
        <f t="shared" si="12"/>
        <v>548</v>
      </c>
      <c r="G129" s="16">
        <f t="shared" si="13"/>
        <v>77674.464168595689</v>
      </c>
      <c r="H129">
        <f t="shared" si="9"/>
        <v>121</v>
      </c>
      <c r="I129">
        <f t="shared" si="10"/>
        <v>11</v>
      </c>
      <c r="J129" s="45">
        <f t="shared" si="11"/>
        <v>1.9677996422182469E-2</v>
      </c>
    </row>
    <row r="130" spans="1:10" x14ac:dyDescent="0.25">
      <c r="A130">
        <v>1959</v>
      </c>
      <c r="B130" t="s">
        <v>7</v>
      </c>
      <c r="C130">
        <v>129</v>
      </c>
      <c r="D130">
        <v>463</v>
      </c>
      <c r="E130">
        <f t="shared" si="12"/>
        <v>559</v>
      </c>
      <c r="G130" s="16">
        <f t="shared" si="13"/>
        <v>33379.797501929024</v>
      </c>
      <c r="H130">
        <f t="shared" si="9"/>
        <v>9216</v>
      </c>
      <c r="I130">
        <f t="shared" si="10"/>
        <v>-96</v>
      </c>
      <c r="J130" s="45">
        <f t="shared" si="11"/>
        <v>-0.20734341252699784</v>
      </c>
    </row>
    <row r="131" spans="1:10" x14ac:dyDescent="0.25">
      <c r="A131">
        <v>1959</v>
      </c>
      <c r="B131" t="s">
        <v>8</v>
      </c>
      <c r="C131">
        <v>130</v>
      </c>
      <c r="D131">
        <v>407</v>
      </c>
      <c r="E131">
        <f t="shared" ref="E131:E145" si="14">D130</f>
        <v>463</v>
      </c>
      <c r="G131" s="16">
        <f t="shared" si="13"/>
        <v>16053.241946373464</v>
      </c>
      <c r="H131">
        <f t="shared" si="9"/>
        <v>3136</v>
      </c>
      <c r="I131">
        <f t="shared" si="10"/>
        <v>-56</v>
      </c>
      <c r="J131" s="45">
        <f t="shared" si="11"/>
        <v>-0.13759213759213759</v>
      </c>
    </row>
    <row r="132" spans="1:10" x14ac:dyDescent="0.25">
      <c r="A132">
        <v>1959</v>
      </c>
      <c r="B132" t="s">
        <v>9</v>
      </c>
      <c r="C132">
        <v>131</v>
      </c>
      <c r="D132">
        <v>362</v>
      </c>
      <c r="E132">
        <f t="shared" si="14"/>
        <v>407</v>
      </c>
      <c r="G132" s="16">
        <f t="shared" ref="G132:G145" si="15">(D132-$F$4)^2</f>
        <v>6675.1169463734614</v>
      </c>
      <c r="H132">
        <f t="shared" ref="H132:H145" si="16">(D132-E132)^2</f>
        <v>2025</v>
      </c>
      <c r="I132">
        <f t="shared" ref="I132:I145" si="17">D132-E132</f>
        <v>-45</v>
      </c>
      <c r="J132" s="45">
        <f t="shared" ref="J132:J145" si="18">I132/D132</f>
        <v>-0.12430939226519337</v>
      </c>
    </row>
    <row r="133" spans="1:10" x14ac:dyDescent="0.25">
      <c r="A133">
        <v>1959</v>
      </c>
      <c r="B133" t="s">
        <v>11</v>
      </c>
      <c r="C133">
        <v>132</v>
      </c>
      <c r="D133">
        <v>405</v>
      </c>
      <c r="E133">
        <f t="shared" si="14"/>
        <v>362</v>
      </c>
      <c r="G133" s="16">
        <f t="shared" si="15"/>
        <v>15550.436390817908</v>
      </c>
      <c r="H133">
        <f t="shared" si="16"/>
        <v>1849</v>
      </c>
      <c r="I133">
        <f t="shared" si="17"/>
        <v>43</v>
      </c>
      <c r="J133" s="45">
        <f t="shared" si="18"/>
        <v>0.10617283950617284</v>
      </c>
    </row>
    <row r="134" spans="1:10" x14ac:dyDescent="0.25">
      <c r="A134" s="6">
        <v>1960</v>
      </c>
      <c r="B134" t="s">
        <v>0</v>
      </c>
      <c r="C134">
        <v>133</v>
      </c>
      <c r="D134">
        <v>417</v>
      </c>
      <c r="E134">
        <f t="shared" si="14"/>
        <v>405</v>
      </c>
      <c r="G134" s="16">
        <f t="shared" si="15"/>
        <v>18687.269724151243</v>
      </c>
      <c r="H134">
        <f t="shared" si="16"/>
        <v>144</v>
      </c>
      <c r="I134">
        <f t="shared" si="17"/>
        <v>12</v>
      </c>
      <c r="J134" s="45">
        <f t="shared" si="18"/>
        <v>2.8776978417266189E-2</v>
      </c>
    </row>
    <row r="135" spans="1:10" x14ac:dyDescent="0.25">
      <c r="A135">
        <v>1960</v>
      </c>
      <c r="B135" t="s">
        <v>15</v>
      </c>
      <c r="C135">
        <v>134</v>
      </c>
      <c r="D135">
        <v>391</v>
      </c>
      <c r="E135">
        <f t="shared" si="14"/>
        <v>417</v>
      </c>
      <c r="G135" s="16">
        <f t="shared" si="15"/>
        <v>12254.797501929019</v>
      </c>
      <c r="H135">
        <f t="shared" si="16"/>
        <v>676</v>
      </c>
      <c r="I135">
        <f t="shared" si="17"/>
        <v>-26</v>
      </c>
      <c r="J135" s="45">
        <f t="shared" si="18"/>
        <v>-6.6496163682864456E-2</v>
      </c>
    </row>
    <row r="136" spans="1:10" x14ac:dyDescent="0.25">
      <c r="A136">
        <v>1960</v>
      </c>
      <c r="B136" t="s">
        <v>16</v>
      </c>
      <c r="C136">
        <v>135</v>
      </c>
      <c r="D136">
        <v>419</v>
      </c>
      <c r="E136">
        <f t="shared" si="14"/>
        <v>391</v>
      </c>
      <c r="G136" s="16">
        <f t="shared" si="15"/>
        <v>19238.075279706798</v>
      </c>
      <c r="H136">
        <f t="shared" si="16"/>
        <v>784</v>
      </c>
      <c r="I136">
        <f t="shared" si="17"/>
        <v>28</v>
      </c>
      <c r="J136" s="45">
        <f t="shared" si="18"/>
        <v>6.6825775656324582E-2</v>
      </c>
    </row>
    <row r="137" spans="1:10" x14ac:dyDescent="0.25">
      <c r="A137">
        <v>1960</v>
      </c>
      <c r="B137" t="s">
        <v>10</v>
      </c>
      <c r="C137">
        <v>136</v>
      </c>
      <c r="D137">
        <v>461</v>
      </c>
      <c r="E137">
        <f t="shared" si="14"/>
        <v>419</v>
      </c>
      <c r="G137" s="16">
        <f t="shared" si="15"/>
        <v>32652.991946373466</v>
      </c>
      <c r="H137">
        <f t="shared" si="16"/>
        <v>1764</v>
      </c>
      <c r="I137">
        <f t="shared" si="17"/>
        <v>42</v>
      </c>
      <c r="J137" s="45">
        <f t="shared" si="18"/>
        <v>9.1106290672451198E-2</v>
      </c>
    </row>
    <row r="138" spans="1:10" x14ac:dyDescent="0.25">
      <c r="A138">
        <v>1960</v>
      </c>
      <c r="B138" t="s">
        <v>3</v>
      </c>
      <c r="C138">
        <v>137</v>
      </c>
      <c r="D138">
        <v>472</v>
      </c>
      <c r="E138">
        <f t="shared" si="14"/>
        <v>461</v>
      </c>
      <c r="G138" s="16">
        <f t="shared" si="15"/>
        <v>36749.422501929024</v>
      </c>
      <c r="H138">
        <f t="shared" si="16"/>
        <v>121</v>
      </c>
      <c r="I138">
        <f t="shared" si="17"/>
        <v>11</v>
      </c>
      <c r="J138" s="45">
        <f t="shared" si="18"/>
        <v>2.3305084745762712E-2</v>
      </c>
    </row>
    <row r="139" spans="1:10" x14ac:dyDescent="0.25">
      <c r="A139">
        <v>1960</v>
      </c>
      <c r="B139" t="s">
        <v>4</v>
      </c>
      <c r="C139">
        <v>138</v>
      </c>
      <c r="D139">
        <v>535</v>
      </c>
      <c r="E139">
        <f t="shared" si="14"/>
        <v>472</v>
      </c>
      <c r="G139" s="16">
        <f t="shared" si="15"/>
        <v>64872.797501929024</v>
      </c>
      <c r="H139">
        <f t="shared" si="16"/>
        <v>3969</v>
      </c>
      <c r="I139">
        <f t="shared" si="17"/>
        <v>63</v>
      </c>
      <c r="J139" s="45">
        <f t="shared" si="18"/>
        <v>0.11775700934579439</v>
      </c>
    </row>
    <row r="140" spans="1:10" x14ac:dyDescent="0.25">
      <c r="A140">
        <v>1960</v>
      </c>
      <c r="B140" t="s">
        <v>5</v>
      </c>
      <c r="C140">
        <v>139</v>
      </c>
      <c r="D140">
        <v>622</v>
      </c>
      <c r="E140">
        <f t="shared" si="14"/>
        <v>535</v>
      </c>
      <c r="G140" s="16">
        <f t="shared" si="15"/>
        <v>116759.8391685957</v>
      </c>
      <c r="H140">
        <f t="shared" si="16"/>
        <v>7569</v>
      </c>
      <c r="I140">
        <f t="shared" si="17"/>
        <v>87</v>
      </c>
      <c r="J140" s="45">
        <f t="shared" si="18"/>
        <v>0.13987138263665594</v>
      </c>
    </row>
    <row r="141" spans="1:10" x14ac:dyDescent="0.25">
      <c r="A141">
        <v>1960</v>
      </c>
      <c r="B141" t="s">
        <v>6</v>
      </c>
      <c r="C141">
        <v>140</v>
      </c>
      <c r="D141">
        <v>606</v>
      </c>
      <c r="E141">
        <f t="shared" si="14"/>
        <v>622</v>
      </c>
      <c r="G141" s="16">
        <f t="shared" si="15"/>
        <v>106081.39472415125</v>
      </c>
      <c r="H141">
        <f t="shared" si="16"/>
        <v>256</v>
      </c>
      <c r="I141">
        <f t="shared" si="17"/>
        <v>-16</v>
      </c>
      <c r="J141" s="45">
        <f t="shared" si="18"/>
        <v>-2.6402640264026403E-2</v>
      </c>
    </row>
    <row r="142" spans="1:10" x14ac:dyDescent="0.25">
      <c r="A142">
        <v>1960</v>
      </c>
      <c r="B142" t="s">
        <v>7</v>
      </c>
      <c r="C142">
        <v>141</v>
      </c>
      <c r="D142">
        <v>508</v>
      </c>
      <c r="E142">
        <f t="shared" si="14"/>
        <v>606</v>
      </c>
      <c r="G142" s="16">
        <f t="shared" si="15"/>
        <v>51847.922501929024</v>
      </c>
      <c r="H142">
        <f t="shared" si="16"/>
        <v>9604</v>
      </c>
      <c r="I142">
        <f t="shared" si="17"/>
        <v>-98</v>
      </c>
      <c r="J142" s="45">
        <f t="shared" si="18"/>
        <v>-0.19291338582677164</v>
      </c>
    </row>
    <row r="143" spans="1:10" x14ac:dyDescent="0.25">
      <c r="A143">
        <v>1960</v>
      </c>
      <c r="B143" t="s">
        <v>8</v>
      </c>
      <c r="C143">
        <v>142</v>
      </c>
      <c r="D143">
        <v>461</v>
      </c>
      <c r="E143">
        <f t="shared" si="14"/>
        <v>508</v>
      </c>
      <c r="G143" s="16">
        <f t="shared" si="15"/>
        <v>32652.991946373466</v>
      </c>
      <c r="H143">
        <f t="shared" si="16"/>
        <v>2209</v>
      </c>
      <c r="I143">
        <f t="shared" si="17"/>
        <v>-47</v>
      </c>
      <c r="J143" s="45">
        <f t="shared" si="18"/>
        <v>-0.1019522776572668</v>
      </c>
    </row>
    <row r="144" spans="1:10" x14ac:dyDescent="0.25">
      <c r="A144">
        <v>1960</v>
      </c>
      <c r="B144" t="s">
        <v>9</v>
      </c>
      <c r="C144">
        <v>143</v>
      </c>
      <c r="D144">
        <v>390</v>
      </c>
      <c r="E144">
        <f t="shared" si="14"/>
        <v>461</v>
      </c>
      <c r="G144" s="16">
        <f t="shared" si="15"/>
        <v>12034.39472415124</v>
      </c>
      <c r="H144">
        <f t="shared" si="16"/>
        <v>5041</v>
      </c>
      <c r="I144">
        <f t="shared" si="17"/>
        <v>-71</v>
      </c>
      <c r="J144" s="45">
        <f t="shared" si="18"/>
        <v>-0.18205128205128204</v>
      </c>
    </row>
    <row r="145" spans="1:10" x14ac:dyDescent="0.25">
      <c r="A145">
        <v>1960</v>
      </c>
      <c r="B145" t="s">
        <v>11</v>
      </c>
      <c r="C145">
        <v>144</v>
      </c>
      <c r="D145">
        <v>432</v>
      </c>
      <c r="E145">
        <f t="shared" si="14"/>
        <v>390</v>
      </c>
      <c r="G145" s="16">
        <f t="shared" si="15"/>
        <v>23013.311390817908</v>
      </c>
      <c r="H145">
        <f t="shared" si="16"/>
        <v>1764</v>
      </c>
      <c r="I145">
        <f t="shared" si="17"/>
        <v>42</v>
      </c>
      <c r="J145" s="45">
        <f t="shared" si="18"/>
        <v>9.7222222222222224E-2</v>
      </c>
    </row>
  </sheetData>
  <phoneticPr fontId="2" type="noConversion"/>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97CB2-ACDC-476C-B390-C42281E7462D}">
  <dimension ref="A1:M145"/>
  <sheetViews>
    <sheetView zoomScale="85" zoomScaleNormal="85" workbookViewId="0">
      <selection activeCell="R25" sqref="R25"/>
    </sheetView>
  </sheetViews>
  <sheetFormatPr defaultRowHeight="15" x14ac:dyDescent="0.25"/>
  <sheetData>
    <row r="1" spans="1:13" x14ac:dyDescent="0.25">
      <c r="A1" t="s">
        <v>23</v>
      </c>
      <c r="B1" t="s">
        <v>0</v>
      </c>
      <c r="C1" t="s">
        <v>15</v>
      </c>
      <c r="D1" t="s">
        <v>16</v>
      </c>
      <c r="E1" t="s">
        <v>10</v>
      </c>
      <c r="F1" t="s">
        <v>3</v>
      </c>
      <c r="G1" t="s">
        <v>4</v>
      </c>
      <c r="H1" t="s">
        <v>5</v>
      </c>
      <c r="I1" t="s">
        <v>6</v>
      </c>
      <c r="J1" t="s">
        <v>7</v>
      </c>
      <c r="K1" t="s">
        <v>8</v>
      </c>
      <c r="L1" t="s">
        <v>9</v>
      </c>
      <c r="M1" t="s">
        <v>18</v>
      </c>
    </row>
    <row r="2" spans="1:13" x14ac:dyDescent="0.25">
      <c r="A2">
        <v>1</v>
      </c>
      <c r="B2">
        <v>1</v>
      </c>
      <c r="C2">
        <v>0</v>
      </c>
      <c r="D2">
        <v>0</v>
      </c>
      <c r="E2">
        <v>0</v>
      </c>
      <c r="F2">
        <v>0</v>
      </c>
      <c r="G2">
        <v>0</v>
      </c>
      <c r="H2">
        <v>0</v>
      </c>
      <c r="I2">
        <v>0</v>
      </c>
      <c r="J2">
        <v>0</v>
      </c>
      <c r="K2">
        <v>0</v>
      </c>
      <c r="L2">
        <v>0</v>
      </c>
      <c r="M2">
        <v>112</v>
      </c>
    </row>
    <row r="3" spans="1:13" x14ac:dyDescent="0.25">
      <c r="A3">
        <v>2</v>
      </c>
      <c r="B3">
        <v>0</v>
      </c>
      <c r="C3">
        <v>1</v>
      </c>
      <c r="D3">
        <v>0</v>
      </c>
      <c r="E3">
        <v>0</v>
      </c>
      <c r="F3">
        <v>0</v>
      </c>
      <c r="G3">
        <v>0</v>
      </c>
      <c r="H3">
        <v>0</v>
      </c>
      <c r="I3">
        <v>0</v>
      </c>
      <c r="J3">
        <v>0</v>
      </c>
      <c r="K3">
        <v>0</v>
      </c>
      <c r="L3">
        <v>0</v>
      </c>
      <c r="M3">
        <v>118</v>
      </c>
    </row>
    <row r="4" spans="1:13" x14ac:dyDescent="0.25">
      <c r="A4">
        <v>3</v>
      </c>
      <c r="B4">
        <v>0</v>
      </c>
      <c r="C4">
        <v>0</v>
      </c>
      <c r="D4">
        <v>1</v>
      </c>
      <c r="E4">
        <v>0</v>
      </c>
      <c r="F4">
        <v>0</v>
      </c>
      <c r="G4">
        <v>0</v>
      </c>
      <c r="H4">
        <v>0</v>
      </c>
      <c r="I4">
        <v>0</v>
      </c>
      <c r="J4">
        <v>0</v>
      </c>
      <c r="K4">
        <v>0</v>
      </c>
      <c r="L4">
        <v>0</v>
      </c>
      <c r="M4">
        <v>132</v>
      </c>
    </row>
    <row r="5" spans="1:13" x14ac:dyDescent="0.25">
      <c r="A5">
        <v>4</v>
      </c>
      <c r="B5">
        <v>0</v>
      </c>
      <c r="C5">
        <v>0</v>
      </c>
      <c r="D5">
        <v>0</v>
      </c>
      <c r="E5">
        <v>1</v>
      </c>
      <c r="F5">
        <v>0</v>
      </c>
      <c r="G5">
        <v>0</v>
      </c>
      <c r="H5">
        <v>0</v>
      </c>
      <c r="I5">
        <v>0</v>
      </c>
      <c r="J5">
        <v>0</v>
      </c>
      <c r="K5">
        <v>0</v>
      </c>
      <c r="L5">
        <v>0</v>
      </c>
      <c r="M5">
        <v>129</v>
      </c>
    </row>
    <row r="6" spans="1:13" x14ac:dyDescent="0.25">
      <c r="A6">
        <v>5</v>
      </c>
      <c r="B6">
        <v>0</v>
      </c>
      <c r="C6">
        <v>0</v>
      </c>
      <c r="D6">
        <v>0</v>
      </c>
      <c r="E6">
        <v>0</v>
      </c>
      <c r="F6">
        <v>1</v>
      </c>
      <c r="G6">
        <v>0</v>
      </c>
      <c r="H6">
        <v>0</v>
      </c>
      <c r="I6">
        <v>0</v>
      </c>
      <c r="J6">
        <v>0</v>
      </c>
      <c r="K6">
        <v>0</v>
      </c>
      <c r="L6">
        <v>0</v>
      </c>
      <c r="M6">
        <v>121</v>
      </c>
    </row>
    <row r="7" spans="1:13" x14ac:dyDescent="0.25">
      <c r="A7">
        <v>6</v>
      </c>
      <c r="B7">
        <v>0</v>
      </c>
      <c r="C7">
        <v>0</v>
      </c>
      <c r="D7">
        <v>0</v>
      </c>
      <c r="E7">
        <v>0</v>
      </c>
      <c r="F7">
        <v>0</v>
      </c>
      <c r="G7">
        <v>1</v>
      </c>
      <c r="H7">
        <v>0</v>
      </c>
      <c r="I7">
        <v>0</v>
      </c>
      <c r="J7">
        <v>0</v>
      </c>
      <c r="K7">
        <v>0</v>
      </c>
      <c r="L7">
        <v>0</v>
      </c>
      <c r="M7">
        <v>135</v>
      </c>
    </row>
    <row r="8" spans="1:13" x14ac:dyDescent="0.25">
      <c r="A8">
        <v>7</v>
      </c>
      <c r="B8">
        <v>0</v>
      </c>
      <c r="C8">
        <v>0</v>
      </c>
      <c r="D8">
        <v>0</v>
      </c>
      <c r="E8">
        <v>0</v>
      </c>
      <c r="F8">
        <v>0</v>
      </c>
      <c r="G8">
        <v>0</v>
      </c>
      <c r="H8">
        <v>1</v>
      </c>
      <c r="I8">
        <v>0</v>
      </c>
      <c r="J8">
        <v>0</v>
      </c>
      <c r="K8">
        <v>0</v>
      </c>
      <c r="L8">
        <v>0</v>
      </c>
      <c r="M8">
        <v>148</v>
      </c>
    </row>
    <row r="9" spans="1:13" x14ac:dyDescent="0.25">
      <c r="A9">
        <v>8</v>
      </c>
      <c r="B9">
        <v>0</v>
      </c>
      <c r="C9">
        <v>0</v>
      </c>
      <c r="D9">
        <v>0</v>
      </c>
      <c r="E9">
        <v>0</v>
      </c>
      <c r="F9">
        <v>0</v>
      </c>
      <c r="G9">
        <v>0</v>
      </c>
      <c r="H9">
        <v>0</v>
      </c>
      <c r="I9">
        <v>1</v>
      </c>
      <c r="J9">
        <v>0</v>
      </c>
      <c r="K9">
        <v>0</v>
      </c>
      <c r="L9">
        <v>0</v>
      </c>
      <c r="M9">
        <v>148</v>
      </c>
    </row>
    <row r="10" spans="1:13" x14ac:dyDescent="0.25">
      <c r="A10">
        <v>9</v>
      </c>
      <c r="B10">
        <v>0</v>
      </c>
      <c r="C10">
        <v>0</v>
      </c>
      <c r="D10">
        <v>0</v>
      </c>
      <c r="E10">
        <v>0</v>
      </c>
      <c r="F10">
        <v>0</v>
      </c>
      <c r="G10">
        <v>0</v>
      </c>
      <c r="H10">
        <v>0</v>
      </c>
      <c r="I10">
        <v>0</v>
      </c>
      <c r="J10">
        <v>1</v>
      </c>
      <c r="K10">
        <v>0</v>
      </c>
      <c r="L10">
        <v>0</v>
      </c>
      <c r="M10">
        <v>136</v>
      </c>
    </row>
    <row r="11" spans="1:13" x14ac:dyDescent="0.25">
      <c r="A11">
        <v>10</v>
      </c>
      <c r="B11">
        <v>0</v>
      </c>
      <c r="C11">
        <v>0</v>
      </c>
      <c r="D11">
        <v>0</v>
      </c>
      <c r="E11">
        <v>0</v>
      </c>
      <c r="F11">
        <v>0</v>
      </c>
      <c r="G11">
        <v>0</v>
      </c>
      <c r="H11">
        <v>0</v>
      </c>
      <c r="I11">
        <v>0</v>
      </c>
      <c r="J11">
        <v>0</v>
      </c>
      <c r="K11">
        <v>1</v>
      </c>
      <c r="L11">
        <v>0</v>
      </c>
      <c r="M11">
        <v>119</v>
      </c>
    </row>
    <row r="12" spans="1:13" x14ac:dyDescent="0.25">
      <c r="A12">
        <v>11</v>
      </c>
      <c r="B12">
        <v>0</v>
      </c>
      <c r="C12">
        <v>0</v>
      </c>
      <c r="D12">
        <v>0</v>
      </c>
      <c r="E12">
        <v>0</v>
      </c>
      <c r="F12">
        <v>0</v>
      </c>
      <c r="G12">
        <v>0</v>
      </c>
      <c r="H12">
        <v>0</v>
      </c>
      <c r="I12">
        <v>0</v>
      </c>
      <c r="J12">
        <v>0</v>
      </c>
      <c r="K12">
        <v>0</v>
      </c>
      <c r="L12">
        <v>1</v>
      </c>
      <c r="M12">
        <v>104</v>
      </c>
    </row>
    <row r="13" spans="1:13" x14ac:dyDescent="0.25">
      <c r="A13">
        <v>12</v>
      </c>
      <c r="B13">
        <v>0</v>
      </c>
      <c r="C13">
        <v>0</v>
      </c>
      <c r="D13">
        <v>0</v>
      </c>
      <c r="E13">
        <v>0</v>
      </c>
      <c r="F13">
        <v>0</v>
      </c>
      <c r="G13">
        <v>0</v>
      </c>
      <c r="H13">
        <v>0</v>
      </c>
      <c r="I13">
        <v>0</v>
      </c>
      <c r="J13">
        <v>0</v>
      </c>
      <c r="K13">
        <v>0</v>
      </c>
      <c r="L13">
        <v>0</v>
      </c>
      <c r="M13">
        <v>118</v>
      </c>
    </row>
    <row r="14" spans="1:13" x14ac:dyDescent="0.25">
      <c r="A14">
        <v>13</v>
      </c>
      <c r="B14">
        <v>1</v>
      </c>
      <c r="C14">
        <v>0</v>
      </c>
      <c r="D14">
        <v>0</v>
      </c>
      <c r="E14">
        <v>0</v>
      </c>
      <c r="F14">
        <v>0</v>
      </c>
      <c r="G14">
        <v>0</v>
      </c>
      <c r="H14">
        <v>0</v>
      </c>
      <c r="I14">
        <v>0</v>
      </c>
      <c r="J14">
        <v>0</v>
      </c>
      <c r="K14">
        <v>0</v>
      </c>
      <c r="L14">
        <v>0</v>
      </c>
      <c r="M14">
        <v>115</v>
      </c>
    </row>
    <row r="15" spans="1:13" x14ac:dyDescent="0.25">
      <c r="A15">
        <v>14</v>
      </c>
      <c r="B15">
        <v>0</v>
      </c>
      <c r="C15">
        <v>1</v>
      </c>
      <c r="D15">
        <v>0</v>
      </c>
      <c r="E15">
        <v>0</v>
      </c>
      <c r="F15">
        <v>0</v>
      </c>
      <c r="G15">
        <v>0</v>
      </c>
      <c r="H15">
        <v>0</v>
      </c>
      <c r="I15">
        <v>0</v>
      </c>
      <c r="J15">
        <v>0</v>
      </c>
      <c r="K15">
        <v>0</v>
      </c>
      <c r="L15">
        <v>0</v>
      </c>
      <c r="M15">
        <v>126</v>
      </c>
    </row>
    <row r="16" spans="1:13" x14ac:dyDescent="0.25">
      <c r="A16">
        <v>15</v>
      </c>
      <c r="B16">
        <v>0</v>
      </c>
      <c r="C16">
        <v>0</v>
      </c>
      <c r="D16">
        <v>1</v>
      </c>
      <c r="E16">
        <v>0</v>
      </c>
      <c r="F16">
        <v>0</v>
      </c>
      <c r="G16">
        <v>0</v>
      </c>
      <c r="H16">
        <v>0</v>
      </c>
      <c r="I16">
        <v>0</v>
      </c>
      <c r="J16">
        <v>0</v>
      </c>
      <c r="K16">
        <v>0</v>
      </c>
      <c r="L16">
        <v>0</v>
      </c>
      <c r="M16">
        <v>141</v>
      </c>
    </row>
    <row r="17" spans="1:13" x14ac:dyDescent="0.25">
      <c r="A17">
        <v>16</v>
      </c>
      <c r="B17">
        <v>0</v>
      </c>
      <c r="C17">
        <v>0</v>
      </c>
      <c r="D17">
        <v>0</v>
      </c>
      <c r="E17">
        <v>1</v>
      </c>
      <c r="F17">
        <v>0</v>
      </c>
      <c r="G17">
        <v>0</v>
      </c>
      <c r="H17">
        <v>0</v>
      </c>
      <c r="I17">
        <v>0</v>
      </c>
      <c r="J17">
        <v>0</v>
      </c>
      <c r="K17">
        <v>0</v>
      </c>
      <c r="L17">
        <v>0</v>
      </c>
      <c r="M17">
        <v>135</v>
      </c>
    </row>
    <row r="18" spans="1:13" x14ac:dyDescent="0.25">
      <c r="A18">
        <v>17</v>
      </c>
      <c r="B18">
        <v>0</v>
      </c>
      <c r="C18">
        <v>0</v>
      </c>
      <c r="D18">
        <v>0</v>
      </c>
      <c r="E18">
        <v>0</v>
      </c>
      <c r="F18">
        <v>1</v>
      </c>
      <c r="G18">
        <v>0</v>
      </c>
      <c r="H18">
        <v>0</v>
      </c>
      <c r="I18">
        <v>0</v>
      </c>
      <c r="J18">
        <v>0</v>
      </c>
      <c r="K18">
        <v>0</v>
      </c>
      <c r="L18">
        <v>0</v>
      </c>
      <c r="M18">
        <v>125</v>
      </c>
    </row>
    <row r="19" spans="1:13" x14ac:dyDescent="0.25">
      <c r="A19">
        <v>18</v>
      </c>
      <c r="B19">
        <v>0</v>
      </c>
      <c r="C19">
        <v>0</v>
      </c>
      <c r="D19">
        <v>0</v>
      </c>
      <c r="E19">
        <v>0</v>
      </c>
      <c r="F19">
        <v>0</v>
      </c>
      <c r="G19">
        <v>1</v>
      </c>
      <c r="H19">
        <v>0</v>
      </c>
      <c r="I19">
        <v>0</v>
      </c>
      <c r="J19">
        <v>0</v>
      </c>
      <c r="K19">
        <v>0</v>
      </c>
      <c r="L19">
        <v>0</v>
      </c>
      <c r="M19">
        <v>149</v>
      </c>
    </row>
    <row r="20" spans="1:13" x14ac:dyDescent="0.25">
      <c r="A20">
        <v>19</v>
      </c>
      <c r="B20">
        <v>0</v>
      </c>
      <c r="C20">
        <v>0</v>
      </c>
      <c r="D20">
        <v>0</v>
      </c>
      <c r="E20">
        <v>0</v>
      </c>
      <c r="F20">
        <v>0</v>
      </c>
      <c r="G20">
        <v>0</v>
      </c>
      <c r="H20">
        <v>1</v>
      </c>
      <c r="I20">
        <v>0</v>
      </c>
      <c r="J20">
        <v>0</v>
      </c>
      <c r="K20">
        <v>0</v>
      </c>
      <c r="L20">
        <v>0</v>
      </c>
      <c r="M20">
        <v>170</v>
      </c>
    </row>
    <row r="21" spans="1:13" x14ac:dyDescent="0.25">
      <c r="A21">
        <v>20</v>
      </c>
      <c r="B21">
        <v>0</v>
      </c>
      <c r="C21">
        <v>0</v>
      </c>
      <c r="D21">
        <v>0</v>
      </c>
      <c r="E21">
        <v>0</v>
      </c>
      <c r="F21">
        <v>0</v>
      </c>
      <c r="G21">
        <v>0</v>
      </c>
      <c r="H21">
        <v>0</v>
      </c>
      <c r="I21">
        <v>1</v>
      </c>
      <c r="J21">
        <v>0</v>
      </c>
      <c r="K21">
        <v>0</v>
      </c>
      <c r="L21">
        <v>0</v>
      </c>
      <c r="M21">
        <v>170</v>
      </c>
    </row>
    <row r="22" spans="1:13" x14ac:dyDescent="0.25">
      <c r="A22">
        <v>21</v>
      </c>
      <c r="B22">
        <v>0</v>
      </c>
      <c r="C22">
        <v>0</v>
      </c>
      <c r="D22">
        <v>0</v>
      </c>
      <c r="E22">
        <v>0</v>
      </c>
      <c r="F22">
        <v>0</v>
      </c>
      <c r="G22">
        <v>0</v>
      </c>
      <c r="H22">
        <v>0</v>
      </c>
      <c r="I22">
        <v>0</v>
      </c>
      <c r="J22">
        <v>1</v>
      </c>
      <c r="K22">
        <v>0</v>
      </c>
      <c r="L22">
        <v>0</v>
      </c>
      <c r="M22">
        <v>158</v>
      </c>
    </row>
    <row r="23" spans="1:13" x14ac:dyDescent="0.25">
      <c r="A23">
        <v>22</v>
      </c>
      <c r="B23">
        <v>0</v>
      </c>
      <c r="C23">
        <v>0</v>
      </c>
      <c r="D23">
        <v>0</v>
      </c>
      <c r="E23">
        <v>0</v>
      </c>
      <c r="F23">
        <v>0</v>
      </c>
      <c r="G23">
        <v>0</v>
      </c>
      <c r="H23">
        <v>0</v>
      </c>
      <c r="I23">
        <v>0</v>
      </c>
      <c r="J23">
        <v>0</v>
      </c>
      <c r="K23">
        <v>1</v>
      </c>
      <c r="L23">
        <v>0</v>
      </c>
      <c r="M23">
        <v>133</v>
      </c>
    </row>
    <row r="24" spans="1:13" x14ac:dyDescent="0.25">
      <c r="A24">
        <v>23</v>
      </c>
      <c r="B24">
        <v>0</v>
      </c>
      <c r="C24">
        <v>0</v>
      </c>
      <c r="D24">
        <v>0</v>
      </c>
      <c r="E24">
        <v>0</v>
      </c>
      <c r="F24">
        <v>0</v>
      </c>
      <c r="G24">
        <v>0</v>
      </c>
      <c r="H24">
        <v>0</v>
      </c>
      <c r="I24">
        <v>0</v>
      </c>
      <c r="J24">
        <v>0</v>
      </c>
      <c r="K24">
        <v>0</v>
      </c>
      <c r="L24">
        <v>1</v>
      </c>
      <c r="M24">
        <v>114</v>
      </c>
    </row>
    <row r="25" spans="1:13" x14ac:dyDescent="0.25">
      <c r="A25">
        <v>24</v>
      </c>
      <c r="B25">
        <v>0</v>
      </c>
      <c r="C25">
        <v>0</v>
      </c>
      <c r="D25">
        <v>0</v>
      </c>
      <c r="E25">
        <v>0</v>
      </c>
      <c r="F25">
        <v>0</v>
      </c>
      <c r="G25">
        <v>0</v>
      </c>
      <c r="H25">
        <v>0</v>
      </c>
      <c r="I25">
        <v>0</v>
      </c>
      <c r="J25">
        <v>0</v>
      </c>
      <c r="K25">
        <v>0</v>
      </c>
      <c r="L25">
        <v>0</v>
      </c>
      <c r="M25">
        <v>140</v>
      </c>
    </row>
    <row r="26" spans="1:13" x14ac:dyDescent="0.25">
      <c r="A26">
        <v>25</v>
      </c>
      <c r="B26">
        <v>1</v>
      </c>
      <c r="C26">
        <v>0</v>
      </c>
      <c r="D26">
        <v>0</v>
      </c>
      <c r="E26">
        <v>0</v>
      </c>
      <c r="F26">
        <v>0</v>
      </c>
      <c r="G26">
        <v>0</v>
      </c>
      <c r="H26">
        <v>0</v>
      </c>
      <c r="I26">
        <v>0</v>
      </c>
      <c r="J26">
        <v>0</v>
      </c>
      <c r="K26">
        <v>0</v>
      </c>
      <c r="L26">
        <v>0</v>
      </c>
      <c r="M26">
        <v>145</v>
      </c>
    </row>
    <row r="27" spans="1:13" x14ac:dyDescent="0.25">
      <c r="A27">
        <v>26</v>
      </c>
      <c r="B27">
        <v>0</v>
      </c>
      <c r="C27">
        <v>1</v>
      </c>
      <c r="D27">
        <v>0</v>
      </c>
      <c r="E27">
        <v>0</v>
      </c>
      <c r="F27">
        <v>0</v>
      </c>
      <c r="G27">
        <v>0</v>
      </c>
      <c r="H27">
        <v>0</v>
      </c>
      <c r="I27">
        <v>0</v>
      </c>
      <c r="J27">
        <v>0</v>
      </c>
      <c r="K27">
        <v>0</v>
      </c>
      <c r="L27">
        <v>0</v>
      </c>
      <c r="M27">
        <v>150</v>
      </c>
    </row>
    <row r="28" spans="1:13" x14ac:dyDescent="0.25">
      <c r="A28">
        <v>27</v>
      </c>
      <c r="B28">
        <v>0</v>
      </c>
      <c r="C28">
        <v>0</v>
      </c>
      <c r="D28">
        <v>1</v>
      </c>
      <c r="E28">
        <v>0</v>
      </c>
      <c r="F28">
        <v>0</v>
      </c>
      <c r="G28">
        <v>0</v>
      </c>
      <c r="H28">
        <v>0</v>
      </c>
      <c r="I28">
        <v>0</v>
      </c>
      <c r="J28">
        <v>0</v>
      </c>
      <c r="K28">
        <v>0</v>
      </c>
      <c r="L28">
        <v>0</v>
      </c>
      <c r="M28">
        <v>178</v>
      </c>
    </row>
    <row r="29" spans="1:13" x14ac:dyDescent="0.25">
      <c r="A29">
        <v>28</v>
      </c>
      <c r="B29">
        <v>0</v>
      </c>
      <c r="C29">
        <v>0</v>
      </c>
      <c r="D29">
        <v>0</v>
      </c>
      <c r="E29">
        <v>1</v>
      </c>
      <c r="F29">
        <v>0</v>
      </c>
      <c r="G29">
        <v>0</v>
      </c>
      <c r="H29">
        <v>0</v>
      </c>
      <c r="I29">
        <v>0</v>
      </c>
      <c r="J29">
        <v>0</v>
      </c>
      <c r="K29">
        <v>0</v>
      </c>
      <c r="L29">
        <v>0</v>
      </c>
      <c r="M29">
        <v>163</v>
      </c>
    </row>
    <row r="30" spans="1:13" x14ac:dyDescent="0.25">
      <c r="A30">
        <v>29</v>
      </c>
      <c r="B30">
        <v>0</v>
      </c>
      <c r="C30">
        <v>0</v>
      </c>
      <c r="D30">
        <v>0</v>
      </c>
      <c r="E30">
        <v>0</v>
      </c>
      <c r="F30">
        <v>1</v>
      </c>
      <c r="G30">
        <v>0</v>
      </c>
      <c r="H30">
        <v>0</v>
      </c>
      <c r="I30">
        <v>0</v>
      </c>
      <c r="J30">
        <v>0</v>
      </c>
      <c r="K30">
        <v>0</v>
      </c>
      <c r="L30">
        <v>0</v>
      </c>
      <c r="M30">
        <v>172</v>
      </c>
    </row>
    <row r="31" spans="1:13" x14ac:dyDescent="0.25">
      <c r="A31">
        <v>30</v>
      </c>
      <c r="B31">
        <v>0</v>
      </c>
      <c r="C31">
        <v>0</v>
      </c>
      <c r="D31">
        <v>0</v>
      </c>
      <c r="E31">
        <v>0</v>
      </c>
      <c r="F31">
        <v>0</v>
      </c>
      <c r="G31">
        <v>1</v>
      </c>
      <c r="H31">
        <v>0</v>
      </c>
      <c r="I31">
        <v>0</v>
      </c>
      <c r="J31">
        <v>0</v>
      </c>
      <c r="K31">
        <v>0</v>
      </c>
      <c r="L31">
        <v>0</v>
      </c>
      <c r="M31">
        <v>178</v>
      </c>
    </row>
    <row r="32" spans="1:13" x14ac:dyDescent="0.25">
      <c r="A32">
        <v>31</v>
      </c>
      <c r="B32">
        <v>0</v>
      </c>
      <c r="C32">
        <v>0</v>
      </c>
      <c r="D32">
        <v>0</v>
      </c>
      <c r="E32">
        <v>0</v>
      </c>
      <c r="F32">
        <v>0</v>
      </c>
      <c r="G32">
        <v>0</v>
      </c>
      <c r="H32">
        <v>1</v>
      </c>
      <c r="I32">
        <v>0</v>
      </c>
      <c r="J32">
        <v>0</v>
      </c>
      <c r="K32">
        <v>0</v>
      </c>
      <c r="L32">
        <v>0</v>
      </c>
      <c r="M32">
        <v>199</v>
      </c>
    </row>
    <row r="33" spans="1:13" x14ac:dyDescent="0.25">
      <c r="A33">
        <v>32</v>
      </c>
      <c r="B33">
        <v>0</v>
      </c>
      <c r="C33">
        <v>0</v>
      </c>
      <c r="D33">
        <v>0</v>
      </c>
      <c r="E33">
        <v>0</v>
      </c>
      <c r="F33">
        <v>0</v>
      </c>
      <c r="G33">
        <v>0</v>
      </c>
      <c r="H33">
        <v>0</v>
      </c>
      <c r="I33">
        <v>1</v>
      </c>
      <c r="J33">
        <v>0</v>
      </c>
      <c r="K33">
        <v>0</v>
      </c>
      <c r="L33">
        <v>0</v>
      </c>
      <c r="M33">
        <v>199</v>
      </c>
    </row>
    <row r="34" spans="1:13" x14ac:dyDescent="0.25">
      <c r="A34">
        <v>33</v>
      </c>
      <c r="B34">
        <v>0</v>
      </c>
      <c r="C34">
        <v>0</v>
      </c>
      <c r="D34">
        <v>0</v>
      </c>
      <c r="E34">
        <v>0</v>
      </c>
      <c r="F34">
        <v>0</v>
      </c>
      <c r="G34">
        <v>0</v>
      </c>
      <c r="H34">
        <v>0</v>
      </c>
      <c r="I34">
        <v>0</v>
      </c>
      <c r="J34">
        <v>1</v>
      </c>
      <c r="K34">
        <v>0</v>
      </c>
      <c r="L34">
        <v>0</v>
      </c>
      <c r="M34">
        <v>184</v>
      </c>
    </row>
    <row r="35" spans="1:13" x14ac:dyDescent="0.25">
      <c r="A35">
        <v>34</v>
      </c>
      <c r="B35">
        <v>0</v>
      </c>
      <c r="C35">
        <v>0</v>
      </c>
      <c r="D35">
        <v>0</v>
      </c>
      <c r="E35">
        <v>0</v>
      </c>
      <c r="F35">
        <v>0</v>
      </c>
      <c r="G35">
        <v>0</v>
      </c>
      <c r="H35">
        <v>0</v>
      </c>
      <c r="I35">
        <v>0</v>
      </c>
      <c r="J35">
        <v>0</v>
      </c>
      <c r="K35">
        <v>1</v>
      </c>
      <c r="L35">
        <v>0</v>
      </c>
      <c r="M35">
        <v>162</v>
      </c>
    </row>
    <row r="36" spans="1:13" x14ac:dyDescent="0.25">
      <c r="A36">
        <v>35</v>
      </c>
      <c r="B36">
        <v>0</v>
      </c>
      <c r="C36">
        <v>0</v>
      </c>
      <c r="D36">
        <v>0</v>
      </c>
      <c r="E36">
        <v>0</v>
      </c>
      <c r="F36">
        <v>0</v>
      </c>
      <c r="G36">
        <v>0</v>
      </c>
      <c r="H36">
        <v>0</v>
      </c>
      <c r="I36">
        <v>0</v>
      </c>
      <c r="J36">
        <v>0</v>
      </c>
      <c r="K36">
        <v>0</v>
      </c>
      <c r="L36">
        <v>1</v>
      </c>
      <c r="M36">
        <v>146</v>
      </c>
    </row>
    <row r="37" spans="1:13" x14ac:dyDescent="0.25">
      <c r="A37">
        <v>36</v>
      </c>
      <c r="B37">
        <v>0</v>
      </c>
      <c r="C37">
        <v>0</v>
      </c>
      <c r="D37">
        <v>0</v>
      </c>
      <c r="E37">
        <v>0</v>
      </c>
      <c r="F37">
        <v>0</v>
      </c>
      <c r="G37">
        <v>0</v>
      </c>
      <c r="H37">
        <v>0</v>
      </c>
      <c r="I37">
        <v>0</v>
      </c>
      <c r="J37">
        <v>0</v>
      </c>
      <c r="K37">
        <v>0</v>
      </c>
      <c r="L37">
        <v>0</v>
      </c>
      <c r="M37">
        <v>166</v>
      </c>
    </row>
    <row r="38" spans="1:13" x14ac:dyDescent="0.25">
      <c r="A38">
        <v>37</v>
      </c>
      <c r="B38">
        <v>1</v>
      </c>
      <c r="C38">
        <v>0</v>
      </c>
      <c r="D38">
        <v>0</v>
      </c>
      <c r="E38">
        <v>0</v>
      </c>
      <c r="F38">
        <v>0</v>
      </c>
      <c r="G38">
        <v>0</v>
      </c>
      <c r="H38">
        <v>0</v>
      </c>
      <c r="I38">
        <v>0</v>
      </c>
      <c r="J38">
        <v>0</v>
      </c>
      <c r="K38">
        <v>0</v>
      </c>
      <c r="L38">
        <v>0</v>
      </c>
      <c r="M38">
        <v>171</v>
      </c>
    </row>
    <row r="39" spans="1:13" x14ac:dyDescent="0.25">
      <c r="A39">
        <v>38</v>
      </c>
      <c r="B39">
        <v>0</v>
      </c>
      <c r="C39">
        <v>1</v>
      </c>
      <c r="D39">
        <v>0</v>
      </c>
      <c r="E39">
        <v>0</v>
      </c>
      <c r="F39">
        <v>0</v>
      </c>
      <c r="G39">
        <v>0</v>
      </c>
      <c r="H39">
        <v>0</v>
      </c>
      <c r="I39">
        <v>0</v>
      </c>
      <c r="J39">
        <v>0</v>
      </c>
      <c r="K39">
        <v>0</v>
      </c>
      <c r="L39">
        <v>0</v>
      </c>
      <c r="M39">
        <v>180</v>
      </c>
    </row>
    <row r="40" spans="1:13" x14ac:dyDescent="0.25">
      <c r="A40">
        <v>39</v>
      </c>
      <c r="B40">
        <v>0</v>
      </c>
      <c r="C40">
        <v>0</v>
      </c>
      <c r="D40">
        <v>1</v>
      </c>
      <c r="E40">
        <v>0</v>
      </c>
      <c r="F40">
        <v>0</v>
      </c>
      <c r="G40">
        <v>0</v>
      </c>
      <c r="H40">
        <v>0</v>
      </c>
      <c r="I40">
        <v>0</v>
      </c>
      <c r="J40">
        <v>0</v>
      </c>
      <c r="K40">
        <v>0</v>
      </c>
      <c r="L40">
        <v>0</v>
      </c>
      <c r="M40">
        <v>193</v>
      </c>
    </row>
    <row r="41" spans="1:13" x14ac:dyDescent="0.25">
      <c r="A41">
        <v>40</v>
      </c>
      <c r="B41">
        <v>0</v>
      </c>
      <c r="C41">
        <v>0</v>
      </c>
      <c r="D41">
        <v>0</v>
      </c>
      <c r="E41">
        <v>1</v>
      </c>
      <c r="F41">
        <v>0</v>
      </c>
      <c r="G41">
        <v>0</v>
      </c>
      <c r="H41">
        <v>0</v>
      </c>
      <c r="I41">
        <v>0</v>
      </c>
      <c r="J41">
        <v>0</v>
      </c>
      <c r="K41">
        <v>0</v>
      </c>
      <c r="L41">
        <v>0</v>
      </c>
      <c r="M41">
        <v>181</v>
      </c>
    </row>
    <row r="42" spans="1:13" x14ac:dyDescent="0.25">
      <c r="A42">
        <v>41</v>
      </c>
      <c r="B42">
        <v>0</v>
      </c>
      <c r="C42">
        <v>0</v>
      </c>
      <c r="D42">
        <v>0</v>
      </c>
      <c r="E42">
        <v>0</v>
      </c>
      <c r="F42">
        <v>1</v>
      </c>
      <c r="G42">
        <v>0</v>
      </c>
      <c r="H42">
        <v>0</v>
      </c>
      <c r="I42">
        <v>0</v>
      </c>
      <c r="J42">
        <v>0</v>
      </c>
      <c r="K42">
        <v>0</v>
      </c>
      <c r="L42">
        <v>0</v>
      </c>
      <c r="M42">
        <v>183</v>
      </c>
    </row>
    <row r="43" spans="1:13" x14ac:dyDescent="0.25">
      <c r="A43">
        <v>42</v>
      </c>
      <c r="B43">
        <v>0</v>
      </c>
      <c r="C43">
        <v>0</v>
      </c>
      <c r="D43">
        <v>0</v>
      </c>
      <c r="E43">
        <v>0</v>
      </c>
      <c r="F43">
        <v>0</v>
      </c>
      <c r="G43">
        <v>1</v>
      </c>
      <c r="H43">
        <v>0</v>
      </c>
      <c r="I43">
        <v>0</v>
      </c>
      <c r="J43">
        <v>0</v>
      </c>
      <c r="K43">
        <v>0</v>
      </c>
      <c r="L43">
        <v>0</v>
      </c>
      <c r="M43">
        <v>218</v>
      </c>
    </row>
    <row r="44" spans="1:13" x14ac:dyDescent="0.25">
      <c r="A44">
        <v>43</v>
      </c>
      <c r="B44">
        <v>0</v>
      </c>
      <c r="C44">
        <v>0</v>
      </c>
      <c r="D44">
        <v>0</v>
      </c>
      <c r="E44">
        <v>0</v>
      </c>
      <c r="F44">
        <v>0</v>
      </c>
      <c r="G44">
        <v>0</v>
      </c>
      <c r="H44">
        <v>1</v>
      </c>
      <c r="I44">
        <v>0</v>
      </c>
      <c r="J44">
        <v>0</v>
      </c>
      <c r="K44">
        <v>0</v>
      </c>
      <c r="L44">
        <v>0</v>
      </c>
      <c r="M44">
        <v>230</v>
      </c>
    </row>
    <row r="45" spans="1:13" x14ac:dyDescent="0.25">
      <c r="A45">
        <v>44</v>
      </c>
      <c r="B45">
        <v>0</v>
      </c>
      <c r="C45">
        <v>0</v>
      </c>
      <c r="D45">
        <v>0</v>
      </c>
      <c r="E45">
        <v>0</v>
      </c>
      <c r="F45">
        <v>0</v>
      </c>
      <c r="G45">
        <v>0</v>
      </c>
      <c r="H45">
        <v>0</v>
      </c>
      <c r="I45">
        <v>1</v>
      </c>
      <c r="J45">
        <v>0</v>
      </c>
      <c r="K45">
        <v>0</v>
      </c>
      <c r="L45">
        <v>0</v>
      </c>
      <c r="M45">
        <v>242</v>
      </c>
    </row>
    <row r="46" spans="1:13" x14ac:dyDescent="0.25">
      <c r="A46">
        <v>45</v>
      </c>
      <c r="B46">
        <v>0</v>
      </c>
      <c r="C46">
        <v>0</v>
      </c>
      <c r="D46">
        <v>0</v>
      </c>
      <c r="E46">
        <v>0</v>
      </c>
      <c r="F46">
        <v>0</v>
      </c>
      <c r="G46">
        <v>0</v>
      </c>
      <c r="H46">
        <v>0</v>
      </c>
      <c r="I46">
        <v>0</v>
      </c>
      <c r="J46">
        <v>1</v>
      </c>
      <c r="K46">
        <v>0</v>
      </c>
      <c r="L46">
        <v>0</v>
      </c>
      <c r="M46">
        <v>209</v>
      </c>
    </row>
    <row r="47" spans="1:13" x14ac:dyDescent="0.25">
      <c r="A47">
        <v>46</v>
      </c>
      <c r="B47">
        <v>0</v>
      </c>
      <c r="C47">
        <v>0</v>
      </c>
      <c r="D47">
        <v>0</v>
      </c>
      <c r="E47">
        <v>0</v>
      </c>
      <c r="F47">
        <v>0</v>
      </c>
      <c r="G47">
        <v>0</v>
      </c>
      <c r="H47">
        <v>0</v>
      </c>
      <c r="I47">
        <v>0</v>
      </c>
      <c r="J47">
        <v>0</v>
      </c>
      <c r="K47">
        <v>1</v>
      </c>
      <c r="L47">
        <v>0</v>
      </c>
      <c r="M47">
        <v>191</v>
      </c>
    </row>
    <row r="48" spans="1:13" x14ac:dyDescent="0.25">
      <c r="A48">
        <v>47</v>
      </c>
      <c r="B48">
        <v>0</v>
      </c>
      <c r="C48">
        <v>0</v>
      </c>
      <c r="D48">
        <v>0</v>
      </c>
      <c r="E48">
        <v>0</v>
      </c>
      <c r="F48">
        <v>0</v>
      </c>
      <c r="G48">
        <v>0</v>
      </c>
      <c r="H48">
        <v>0</v>
      </c>
      <c r="I48">
        <v>0</v>
      </c>
      <c r="J48">
        <v>0</v>
      </c>
      <c r="K48">
        <v>0</v>
      </c>
      <c r="L48">
        <v>1</v>
      </c>
      <c r="M48">
        <v>172</v>
      </c>
    </row>
    <row r="49" spans="1:13" x14ac:dyDescent="0.25">
      <c r="A49">
        <v>48</v>
      </c>
      <c r="B49">
        <v>0</v>
      </c>
      <c r="C49">
        <v>0</v>
      </c>
      <c r="D49">
        <v>0</v>
      </c>
      <c r="E49">
        <v>0</v>
      </c>
      <c r="F49">
        <v>0</v>
      </c>
      <c r="G49">
        <v>0</v>
      </c>
      <c r="H49">
        <v>0</v>
      </c>
      <c r="I49">
        <v>0</v>
      </c>
      <c r="J49">
        <v>0</v>
      </c>
      <c r="K49">
        <v>0</v>
      </c>
      <c r="L49">
        <v>0</v>
      </c>
      <c r="M49">
        <v>194</v>
      </c>
    </row>
    <row r="50" spans="1:13" x14ac:dyDescent="0.25">
      <c r="A50">
        <v>49</v>
      </c>
      <c r="B50">
        <v>1</v>
      </c>
      <c r="C50">
        <v>0</v>
      </c>
      <c r="D50">
        <v>0</v>
      </c>
      <c r="E50">
        <v>0</v>
      </c>
      <c r="F50">
        <v>0</v>
      </c>
      <c r="G50">
        <v>0</v>
      </c>
      <c r="H50">
        <v>0</v>
      </c>
      <c r="I50">
        <v>0</v>
      </c>
      <c r="J50">
        <v>0</v>
      </c>
      <c r="K50">
        <v>0</v>
      </c>
      <c r="L50">
        <v>0</v>
      </c>
      <c r="M50">
        <v>196</v>
      </c>
    </row>
    <row r="51" spans="1:13" x14ac:dyDescent="0.25">
      <c r="A51">
        <v>50</v>
      </c>
      <c r="B51">
        <v>0</v>
      </c>
      <c r="C51">
        <v>1</v>
      </c>
      <c r="D51">
        <v>0</v>
      </c>
      <c r="E51">
        <v>0</v>
      </c>
      <c r="F51">
        <v>0</v>
      </c>
      <c r="G51">
        <v>0</v>
      </c>
      <c r="H51">
        <v>0</v>
      </c>
      <c r="I51">
        <v>0</v>
      </c>
      <c r="J51">
        <v>0</v>
      </c>
      <c r="K51">
        <v>0</v>
      </c>
      <c r="L51">
        <v>0</v>
      </c>
      <c r="M51">
        <v>196</v>
      </c>
    </row>
    <row r="52" spans="1:13" x14ac:dyDescent="0.25">
      <c r="A52">
        <v>51</v>
      </c>
      <c r="B52">
        <v>0</v>
      </c>
      <c r="C52">
        <v>0</v>
      </c>
      <c r="D52">
        <v>1</v>
      </c>
      <c r="E52">
        <v>0</v>
      </c>
      <c r="F52">
        <v>0</v>
      </c>
      <c r="G52">
        <v>0</v>
      </c>
      <c r="H52">
        <v>0</v>
      </c>
      <c r="I52">
        <v>0</v>
      </c>
      <c r="J52">
        <v>0</v>
      </c>
      <c r="K52">
        <v>0</v>
      </c>
      <c r="L52">
        <v>0</v>
      </c>
      <c r="M52">
        <v>236</v>
      </c>
    </row>
    <row r="53" spans="1:13" x14ac:dyDescent="0.25">
      <c r="A53">
        <v>52</v>
      </c>
      <c r="B53">
        <v>0</v>
      </c>
      <c r="C53">
        <v>0</v>
      </c>
      <c r="D53">
        <v>0</v>
      </c>
      <c r="E53">
        <v>1</v>
      </c>
      <c r="F53">
        <v>0</v>
      </c>
      <c r="G53">
        <v>0</v>
      </c>
      <c r="H53">
        <v>0</v>
      </c>
      <c r="I53">
        <v>0</v>
      </c>
      <c r="J53">
        <v>0</v>
      </c>
      <c r="K53">
        <v>0</v>
      </c>
      <c r="L53">
        <v>0</v>
      </c>
      <c r="M53">
        <v>235</v>
      </c>
    </row>
    <row r="54" spans="1:13" x14ac:dyDescent="0.25">
      <c r="A54">
        <v>53</v>
      </c>
      <c r="B54">
        <v>0</v>
      </c>
      <c r="C54">
        <v>0</v>
      </c>
      <c r="D54">
        <v>0</v>
      </c>
      <c r="E54">
        <v>0</v>
      </c>
      <c r="F54">
        <v>1</v>
      </c>
      <c r="G54">
        <v>0</v>
      </c>
      <c r="H54">
        <v>0</v>
      </c>
      <c r="I54">
        <v>0</v>
      </c>
      <c r="J54">
        <v>0</v>
      </c>
      <c r="K54">
        <v>0</v>
      </c>
      <c r="L54">
        <v>0</v>
      </c>
      <c r="M54">
        <v>229</v>
      </c>
    </row>
    <row r="55" spans="1:13" x14ac:dyDescent="0.25">
      <c r="A55">
        <v>54</v>
      </c>
      <c r="B55">
        <v>0</v>
      </c>
      <c r="C55">
        <v>0</v>
      </c>
      <c r="D55">
        <v>0</v>
      </c>
      <c r="E55">
        <v>0</v>
      </c>
      <c r="F55">
        <v>0</v>
      </c>
      <c r="G55">
        <v>1</v>
      </c>
      <c r="H55">
        <v>0</v>
      </c>
      <c r="I55">
        <v>0</v>
      </c>
      <c r="J55">
        <v>0</v>
      </c>
      <c r="K55">
        <v>0</v>
      </c>
      <c r="L55">
        <v>0</v>
      </c>
      <c r="M55">
        <v>243</v>
      </c>
    </row>
    <row r="56" spans="1:13" x14ac:dyDescent="0.25">
      <c r="A56">
        <v>55</v>
      </c>
      <c r="B56">
        <v>0</v>
      </c>
      <c r="C56">
        <v>0</v>
      </c>
      <c r="D56">
        <v>0</v>
      </c>
      <c r="E56">
        <v>0</v>
      </c>
      <c r="F56">
        <v>0</v>
      </c>
      <c r="G56">
        <v>0</v>
      </c>
      <c r="H56">
        <v>1</v>
      </c>
      <c r="I56">
        <v>0</v>
      </c>
      <c r="J56">
        <v>0</v>
      </c>
      <c r="K56">
        <v>0</v>
      </c>
      <c r="L56">
        <v>0</v>
      </c>
      <c r="M56">
        <v>264</v>
      </c>
    </row>
    <row r="57" spans="1:13" x14ac:dyDescent="0.25">
      <c r="A57">
        <v>56</v>
      </c>
      <c r="B57">
        <v>0</v>
      </c>
      <c r="C57">
        <v>0</v>
      </c>
      <c r="D57">
        <v>0</v>
      </c>
      <c r="E57">
        <v>0</v>
      </c>
      <c r="F57">
        <v>0</v>
      </c>
      <c r="G57">
        <v>0</v>
      </c>
      <c r="H57">
        <v>0</v>
      </c>
      <c r="I57">
        <v>1</v>
      </c>
      <c r="J57">
        <v>0</v>
      </c>
      <c r="K57">
        <v>0</v>
      </c>
      <c r="L57">
        <v>0</v>
      </c>
      <c r="M57">
        <v>272</v>
      </c>
    </row>
    <row r="58" spans="1:13" x14ac:dyDescent="0.25">
      <c r="A58">
        <v>57</v>
      </c>
      <c r="B58">
        <v>0</v>
      </c>
      <c r="C58">
        <v>0</v>
      </c>
      <c r="D58">
        <v>0</v>
      </c>
      <c r="E58">
        <v>0</v>
      </c>
      <c r="F58">
        <v>0</v>
      </c>
      <c r="G58">
        <v>0</v>
      </c>
      <c r="H58">
        <v>0</v>
      </c>
      <c r="I58">
        <v>0</v>
      </c>
      <c r="J58">
        <v>1</v>
      </c>
      <c r="K58">
        <v>0</v>
      </c>
      <c r="L58">
        <v>0</v>
      </c>
      <c r="M58">
        <v>237</v>
      </c>
    </row>
    <row r="59" spans="1:13" x14ac:dyDescent="0.25">
      <c r="A59">
        <v>58</v>
      </c>
      <c r="B59">
        <v>0</v>
      </c>
      <c r="C59">
        <v>0</v>
      </c>
      <c r="D59">
        <v>0</v>
      </c>
      <c r="E59">
        <v>0</v>
      </c>
      <c r="F59">
        <v>0</v>
      </c>
      <c r="G59">
        <v>0</v>
      </c>
      <c r="H59">
        <v>0</v>
      </c>
      <c r="I59">
        <v>0</v>
      </c>
      <c r="J59">
        <v>0</v>
      </c>
      <c r="K59">
        <v>1</v>
      </c>
      <c r="L59">
        <v>0</v>
      </c>
      <c r="M59">
        <v>211</v>
      </c>
    </row>
    <row r="60" spans="1:13" x14ac:dyDescent="0.25">
      <c r="A60">
        <v>59</v>
      </c>
      <c r="B60">
        <v>0</v>
      </c>
      <c r="C60">
        <v>0</v>
      </c>
      <c r="D60">
        <v>0</v>
      </c>
      <c r="E60">
        <v>0</v>
      </c>
      <c r="F60">
        <v>0</v>
      </c>
      <c r="G60">
        <v>0</v>
      </c>
      <c r="H60">
        <v>0</v>
      </c>
      <c r="I60">
        <v>0</v>
      </c>
      <c r="J60">
        <v>0</v>
      </c>
      <c r="K60">
        <v>0</v>
      </c>
      <c r="L60">
        <v>1</v>
      </c>
      <c r="M60">
        <v>180</v>
      </c>
    </row>
    <row r="61" spans="1:13" x14ac:dyDescent="0.25">
      <c r="A61">
        <v>60</v>
      </c>
      <c r="B61">
        <v>0</v>
      </c>
      <c r="C61">
        <v>0</v>
      </c>
      <c r="D61">
        <v>0</v>
      </c>
      <c r="E61">
        <v>0</v>
      </c>
      <c r="F61">
        <v>0</v>
      </c>
      <c r="G61">
        <v>0</v>
      </c>
      <c r="H61">
        <v>0</v>
      </c>
      <c r="I61">
        <v>0</v>
      </c>
      <c r="J61">
        <v>0</v>
      </c>
      <c r="K61">
        <v>0</v>
      </c>
      <c r="L61">
        <v>0</v>
      </c>
      <c r="M61">
        <v>201</v>
      </c>
    </row>
    <row r="62" spans="1:13" x14ac:dyDescent="0.25">
      <c r="A62">
        <v>61</v>
      </c>
      <c r="B62">
        <v>1</v>
      </c>
      <c r="C62">
        <v>0</v>
      </c>
      <c r="D62">
        <v>0</v>
      </c>
      <c r="E62">
        <v>0</v>
      </c>
      <c r="F62">
        <v>0</v>
      </c>
      <c r="G62">
        <v>0</v>
      </c>
      <c r="H62">
        <v>0</v>
      </c>
      <c r="I62">
        <v>0</v>
      </c>
      <c r="J62">
        <v>0</v>
      </c>
      <c r="K62">
        <v>0</v>
      </c>
      <c r="L62">
        <v>0</v>
      </c>
      <c r="M62">
        <v>204</v>
      </c>
    </row>
    <row r="63" spans="1:13" x14ac:dyDescent="0.25">
      <c r="A63">
        <v>62</v>
      </c>
      <c r="B63">
        <v>0</v>
      </c>
      <c r="C63">
        <v>1</v>
      </c>
      <c r="D63">
        <v>0</v>
      </c>
      <c r="E63">
        <v>0</v>
      </c>
      <c r="F63">
        <v>0</v>
      </c>
      <c r="G63">
        <v>0</v>
      </c>
      <c r="H63">
        <v>0</v>
      </c>
      <c r="I63">
        <v>0</v>
      </c>
      <c r="J63">
        <v>0</v>
      </c>
      <c r="K63">
        <v>0</v>
      </c>
      <c r="L63">
        <v>0</v>
      </c>
      <c r="M63">
        <v>188</v>
      </c>
    </row>
    <row r="64" spans="1:13" x14ac:dyDescent="0.25">
      <c r="A64">
        <v>63</v>
      </c>
      <c r="B64">
        <v>0</v>
      </c>
      <c r="C64">
        <v>0</v>
      </c>
      <c r="D64">
        <v>1</v>
      </c>
      <c r="E64">
        <v>0</v>
      </c>
      <c r="F64">
        <v>0</v>
      </c>
      <c r="G64">
        <v>0</v>
      </c>
      <c r="H64">
        <v>0</v>
      </c>
      <c r="I64">
        <v>0</v>
      </c>
      <c r="J64">
        <v>0</v>
      </c>
      <c r="K64">
        <v>0</v>
      </c>
      <c r="L64">
        <v>0</v>
      </c>
      <c r="M64">
        <v>235</v>
      </c>
    </row>
    <row r="65" spans="1:13" x14ac:dyDescent="0.25">
      <c r="A65">
        <v>64</v>
      </c>
      <c r="B65">
        <v>0</v>
      </c>
      <c r="C65">
        <v>0</v>
      </c>
      <c r="D65">
        <v>0</v>
      </c>
      <c r="E65">
        <v>1</v>
      </c>
      <c r="F65">
        <v>0</v>
      </c>
      <c r="G65">
        <v>0</v>
      </c>
      <c r="H65">
        <v>0</v>
      </c>
      <c r="I65">
        <v>0</v>
      </c>
      <c r="J65">
        <v>0</v>
      </c>
      <c r="K65">
        <v>0</v>
      </c>
      <c r="L65">
        <v>0</v>
      </c>
      <c r="M65">
        <v>227</v>
      </c>
    </row>
    <row r="66" spans="1:13" x14ac:dyDescent="0.25">
      <c r="A66">
        <v>65</v>
      </c>
      <c r="B66">
        <v>0</v>
      </c>
      <c r="C66">
        <v>0</v>
      </c>
      <c r="D66">
        <v>0</v>
      </c>
      <c r="E66">
        <v>0</v>
      </c>
      <c r="F66">
        <v>1</v>
      </c>
      <c r="G66">
        <v>0</v>
      </c>
      <c r="H66">
        <v>0</v>
      </c>
      <c r="I66">
        <v>0</v>
      </c>
      <c r="J66">
        <v>0</v>
      </c>
      <c r="K66">
        <v>0</v>
      </c>
      <c r="L66">
        <v>0</v>
      </c>
      <c r="M66">
        <v>234</v>
      </c>
    </row>
    <row r="67" spans="1:13" x14ac:dyDescent="0.25">
      <c r="A67">
        <v>66</v>
      </c>
      <c r="B67">
        <v>0</v>
      </c>
      <c r="C67">
        <v>0</v>
      </c>
      <c r="D67">
        <v>0</v>
      </c>
      <c r="E67">
        <v>0</v>
      </c>
      <c r="F67">
        <v>0</v>
      </c>
      <c r="G67">
        <v>1</v>
      </c>
      <c r="H67">
        <v>0</v>
      </c>
      <c r="I67">
        <v>0</v>
      </c>
      <c r="J67">
        <v>0</v>
      </c>
      <c r="K67">
        <v>0</v>
      </c>
      <c r="L67">
        <v>0</v>
      </c>
      <c r="M67">
        <v>264</v>
      </c>
    </row>
    <row r="68" spans="1:13" x14ac:dyDescent="0.25">
      <c r="A68">
        <v>67</v>
      </c>
      <c r="B68">
        <v>0</v>
      </c>
      <c r="C68">
        <v>0</v>
      </c>
      <c r="D68">
        <v>0</v>
      </c>
      <c r="E68">
        <v>0</v>
      </c>
      <c r="F68">
        <v>0</v>
      </c>
      <c r="G68">
        <v>0</v>
      </c>
      <c r="H68">
        <v>1</v>
      </c>
      <c r="I68">
        <v>0</v>
      </c>
      <c r="J68">
        <v>0</v>
      </c>
      <c r="K68">
        <v>0</v>
      </c>
      <c r="L68">
        <v>0</v>
      </c>
      <c r="M68">
        <v>302</v>
      </c>
    </row>
    <row r="69" spans="1:13" x14ac:dyDescent="0.25">
      <c r="A69">
        <v>68</v>
      </c>
      <c r="B69">
        <v>0</v>
      </c>
      <c r="C69">
        <v>0</v>
      </c>
      <c r="D69">
        <v>0</v>
      </c>
      <c r="E69">
        <v>0</v>
      </c>
      <c r="F69">
        <v>0</v>
      </c>
      <c r="G69">
        <v>0</v>
      </c>
      <c r="H69">
        <v>0</v>
      </c>
      <c r="I69">
        <v>1</v>
      </c>
      <c r="J69">
        <v>0</v>
      </c>
      <c r="K69">
        <v>0</v>
      </c>
      <c r="L69">
        <v>0</v>
      </c>
      <c r="M69">
        <v>293</v>
      </c>
    </row>
    <row r="70" spans="1:13" x14ac:dyDescent="0.25">
      <c r="A70">
        <v>69</v>
      </c>
      <c r="B70">
        <v>0</v>
      </c>
      <c r="C70">
        <v>0</v>
      </c>
      <c r="D70">
        <v>0</v>
      </c>
      <c r="E70">
        <v>0</v>
      </c>
      <c r="F70">
        <v>0</v>
      </c>
      <c r="G70">
        <v>0</v>
      </c>
      <c r="H70">
        <v>0</v>
      </c>
      <c r="I70">
        <v>0</v>
      </c>
      <c r="J70">
        <v>1</v>
      </c>
      <c r="K70">
        <v>0</v>
      </c>
      <c r="L70">
        <v>0</v>
      </c>
      <c r="M70">
        <v>259</v>
      </c>
    </row>
    <row r="71" spans="1:13" x14ac:dyDescent="0.25">
      <c r="A71">
        <v>70</v>
      </c>
      <c r="B71">
        <v>0</v>
      </c>
      <c r="C71">
        <v>0</v>
      </c>
      <c r="D71">
        <v>0</v>
      </c>
      <c r="E71">
        <v>0</v>
      </c>
      <c r="F71">
        <v>0</v>
      </c>
      <c r="G71">
        <v>0</v>
      </c>
      <c r="H71">
        <v>0</v>
      </c>
      <c r="I71">
        <v>0</v>
      </c>
      <c r="J71">
        <v>0</v>
      </c>
      <c r="K71">
        <v>1</v>
      </c>
      <c r="L71">
        <v>0</v>
      </c>
      <c r="M71">
        <v>229</v>
      </c>
    </row>
    <row r="72" spans="1:13" x14ac:dyDescent="0.25">
      <c r="A72">
        <v>71</v>
      </c>
      <c r="B72">
        <v>0</v>
      </c>
      <c r="C72">
        <v>0</v>
      </c>
      <c r="D72">
        <v>0</v>
      </c>
      <c r="E72">
        <v>0</v>
      </c>
      <c r="F72">
        <v>0</v>
      </c>
      <c r="G72">
        <v>0</v>
      </c>
      <c r="H72">
        <v>0</v>
      </c>
      <c r="I72">
        <v>0</v>
      </c>
      <c r="J72">
        <v>0</v>
      </c>
      <c r="K72">
        <v>0</v>
      </c>
      <c r="L72">
        <v>1</v>
      </c>
      <c r="M72">
        <v>203</v>
      </c>
    </row>
    <row r="73" spans="1:13" x14ac:dyDescent="0.25">
      <c r="A73">
        <v>72</v>
      </c>
      <c r="B73">
        <v>0</v>
      </c>
      <c r="C73">
        <v>0</v>
      </c>
      <c r="D73">
        <v>0</v>
      </c>
      <c r="E73">
        <v>0</v>
      </c>
      <c r="F73">
        <v>0</v>
      </c>
      <c r="G73">
        <v>0</v>
      </c>
      <c r="H73">
        <v>0</v>
      </c>
      <c r="I73">
        <v>0</v>
      </c>
      <c r="J73">
        <v>0</v>
      </c>
      <c r="K73">
        <v>0</v>
      </c>
      <c r="L73">
        <v>0</v>
      </c>
      <c r="M73">
        <v>229</v>
      </c>
    </row>
    <row r="74" spans="1:13" x14ac:dyDescent="0.25">
      <c r="A74">
        <v>73</v>
      </c>
      <c r="B74">
        <v>1</v>
      </c>
      <c r="C74">
        <v>0</v>
      </c>
      <c r="D74">
        <v>0</v>
      </c>
      <c r="E74">
        <v>0</v>
      </c>
      <c r="F74">
        <v>0</v>
      </c>
      <c r="G74">
        <v>0</v>
      </c>
      <c r="H74">
        <v>0</v>
      </c>
      <c r="I74">
        <v>0</v>
      </c>
      <c r="J74">
        <v>0</v>
      </c>
      <c r="K74">
        <v>0</v>
      </c>
      <c r="L74">
        <v>0</v>
      </c>
      <c r="M74">
        <v>242</v>
      </c>
    </row>
    <row r="75" spans="1:13" x14ac:dyDescent="0.25">
      <c r="A75">
        <v>74</v>
      </c>
      <c r="B75">
        <v>0</v>
      </c>
      <c r="C75">
        <v>1</v>
      </c>
      <c r="D75">
        <v>0</v>
      </c>
      <c r="E75">
        <v>0</v>
      </c>
      <c r="F75">
        <v>0</v>
      </c>
      <c r="G75">
        <v>0</v>
      </c>
      <c r="H75">
        <v>0</v>
      </c>
      <c r="I75">
        <v>0</v>
      </c>
      <c r="J75">
        <v>0</v>
      </c>
      <c r="K75">
        <v>0</v>
      </c>
      <c r="L75">
        <v>0</v>
      </c>
      <c r="M75">
        <v>233</v>
      </c>
    </row>
    <row r="76" spans="1:13" x14ac:dyDescent="0.25">
      <c r="A76">
        <v>75</v>
      </c>
      <c r="B76">
        <v>0</v>
      </c>
      <c r="C76">
        <v>0</v>
      </c>
      <c r="D76">
        <v>1</v>
      </c>
      <c r="E76">
        <v>0</v>
      </c>
      <c r="F76">
        <v>0</v>
      </c>
      <c r="G76">
        <v>0</v>
      </c>
      <c r="H76">
        <v>0</v>
      </c>
      <c r="I76">
        <v>0</v>
      </c>
      <c r="J76">
        <v>0</v>
      </c>
      <c r="K76">
        <v>0</v>
      </c>
      <c r="L76">
        <v>0</v>
      </c>
      <c r="M76">
        <v>267</v>
      </c>
    </row>
    <row r="77" spans="1:13" x14ac:dyDescent="0.25">
      <c r="A77">
        <v>76</v>
      </c>
      <c r="B77">
        <v>0</v>
      </c>
      <c r="C77">
        <v>0</v>
      </c>
      <c r="D77">
        <v>0</v>
      </c>
      <c r="E77">
        <v>1</v>
      </c>
      <c r="F77">
        <v>0</v>
      </c>
      <c r="G77">
        <v>0</v>
      </c>
      <c r="H77">
        <v>0</v>
      </c>
      <c r="I77">
        <v>0</v>
      </c>
      <c r="J77">
        <v>0</v>
      </c>
      <c r="K77">
        <v>0</v>
      </c>
      <c r="L77">
        <v>0</v>
      </c>
      <c r="M77">
        <v>269</v>
      </c>
    </row>
    <row r="78" spans="1:13" x14ac:dyDescent="0.25">
      <c r="A78">
        <v>77</v>
      </c>
      <c r="B78">
        <v>0</v>
      </c>
      <c r="C78">
        <v>0</v>
      </c>
      <c r="D78">
        <v>0</v>
      </c>
      <c r="E78">
        <v>0</v>
      </c>
      <c r="F78">
        <v>1</v>
      </c>
      <c r="G78">
        <v>0</v>
      </c>
      <c r="H78">
        <v>0</v>
      </c>
      <c r="I78">
        <v>0</v>
      </c>
      <c r="J78">
        <v>0</v>
      </c>
      <c r="K78">
        <v>0</v>
      </c>
      <c r="L78">
        <v>0</v>
      </c>
      <c r="M78">
        <v>270</v>
      </c>
    </row>
    <row r="79" spans="1:13" x14ac:dyDescent="0.25">
      <c r="A79">
        <v>78</v>
      </c>
      <c r="B79">
        <v>0</v>
      </c>
      <c r="C79">
        <v>0</v>
      </c>
      <c r="D79">
        <v>0</v>
      </c>
      <c r="E79">
        <v>0</v>
      </c>
      <c r="F79">
        <v>0</v>
      </c>
      <c r="G79">
        <v>1</v>
      </c>
      <c r="H79">
        <v>0</v>
      </c>
      <c r="I79">
        <v>0</v>
      </c>
      <c r="J79">
        <v>0</v>
      </c>
      <c r="K79">
        <v>0</v>
      </c>
      <c r="L79">
        <v>0</v>
      </c>
      <c r="M79">
        <v>315</v>
      </c>
    </row>
    <row r="80" spans="1:13" x14ac:dyDescent="0.25">
      <c r="A80">
        <v>79</v>
      </c>
      <c r="B80">
        <v>0</v>
      </c>
      <c r="C80">
        <v>0</v>
      </c>
      <c r="D80">
        <v>0</v>
      </c>
      <c r="E80">
        <v>0</v>
      </c>
      <c r="F80">
        <v>0</v>
      </c>
      <c r="G80">
        <v>0</v>
      </c>
      <c r="H80">
        <v>1</v>
      </c>
      <c r="I80">
        <v>0</v>
      </c>
      <c r="J80">
        <v>0</v>
      </c>
      <c r="K80">
        <v>0</v>
      </c>
      <c r="L80">
        <v>0</v>
      </c>
      <c r="M80">
        <v>364</v>
      </c>
    </row>
    <row r="81" spans="1:13" x14ac:dyDescent="0.25">
      <c r="A81">
        <v>80</v>
      </c>
      <c r="B81">
        <v>0</v>
      </c>
      <c r="C81">
        <v>0</v>
      </c>
      <c r="D81">
        <v>0</v>
      </c>
      <c r="E81">
        <v>0</v>
      </c>
      <c r="F81">
        <v>0</v>
      </c>
      <c r="G81">
        <v>0</v>
      </c>
      <c r="H81">
        <v>0</v>
      </c>
      <c r="I81">
        <v>1</v>
      </c>
      <c r="J81">
        <v>0</v>
      </c>
      <c r="K81">
        <v>0</v>
      </c>
      <c r="L81">
        <v>0</v>
      </c>
      <c r="M81">
        <v>347</v>
      </c>
    </row>
    <row r="82" spans="1:13" x14ac:dyDescent="0.25">
      <c r="A82">
        <v>81</v>
      </c>
      <c r="B82">
        <v>0</v>
      </c>
      <c r="C82">
        <v>0</v>
      </c>
      <c r="D82">
        <v>0</v>
      </c>
      <c r="E82">
        <v>0</v>
      </c>
      <c r="F82">
        <v>0</v>
      </c>
      <c r="G82">
        <v>0</v>
      </c>
      <c r="H82">
        <v>0</v>
      </c>
      <c r="I82">
        <v>0</v>
      </c>
      <c r="J82">
        <v>1</v>
      </c>
      <c r="K82">
        <v>0</v>
      </c>
      <c r="L82">
        <v>0</v>
      </c>
      <c r="M82">
        <v>312</v>
      </c>
    </row>
    <row r="83" spans="1:13" x14ac:dyDescent="0.25">
      <c r="A83">
        <v>82</v>
      </c>
      <c r="B83">
        <v>0</v>
      </c>
      <c r="C83">
        <v>0</v>
      </c>
      <c r="D83">
        <v>0</v>
      </c>
      <c r="E83">
        <v>0</v>
      </c>
      <c r="F83">
        <v>0</v>
      </c>
      <c r="G83">
        <v>0</v>
      </c>
      <c r="H83">
        <v>0</v>
      </c>
      <c r="I83">
        <v>0</v>
      </c>
      <c r="J83">
        <v>0</v>
      </c>
      <c r="K83">
        <v>1</v>
      </c>
      <c r="L83">
        <v>0</v>
      </c>
      <c r="M83">
        <v>274</v>
      </c>
    </row>
    <row r="84" spans="1:13" x14ac:dyDescent="0.25">
      <c r="A84">
        <v>83</v>
      </c>
      <c r="B84">
        <v>0</v>
      </c>
      <c r="C84">
        <v>0</v>
      </c>
      <c r="D84">
        <v>0</v>
      </c>
      <c r="E84">
        <v>0</v>
      </c>
      <c r="F84">
        <v>0</v>
      </c>
      <c r="G84">
        <v>0</v>
      </c>
      <c r="H84">
        <v>0</v>
      </c>
      <c r="I84">
        <v>0</v>
      </c>
      <c r="J84">
        <v>0</v>
      </c>
      <c r="K84">
        <v>0</v>
      </c>
      <c r="L84">
        <v>1</v>
      </c>
      <c r="M84">
        <v>237</v>
      </c>
    </row>
    <row r="85" spans="1:13" x14ac:dyDescent="0.25">
      <c r="A85">
        <v>84</v>
      </c>
      <c r="B85">
        <v>0</v>
      </c>
      <c r="C85">
        <v>0</v>
      </c>
      <c r="D85">
        <v>0</v>
      </c>
      <c r="E85">
        <v>0</v>
      </c>
      <c r="F85">
        <v>0</v>
      </c>
      <c r="G85">
        <v>0</v>
      </c>
      <c r="H85">
        <v>0</v>
      </c>
      <c r="I85">
        <v>0</v>
      </c>
      <c r="J85">
        <v>0</v>
      </c>
      <c r="K85">
        <v>0</v>
      </c>
      <c r="L85">
        <v>0</v>
      </c>
      <c r="M85">
        <v>278</v>
      </c>
    </row>
    <row r="86" spans="1:13" x14ac:dyDescent="0.25">
      <c r="A86">
        <v>85</v>
      </c>
      <c r="B86">
        <v>1</v>
      </c>
      <c r="C86">
        <v>0</v>
      </c>
      <c r="D86">
        <v>0</v>
      </c>
      <c r="E86">
        <v>0</v>
      </c>
      <c r="F86">
        <v>0</v>
      </c>
      <c r="G86">
        <v>0</v>
      </c>
      <c r="H86">
        <v>0</v>
      </c>
      <c r="I86">
        <v>0</v>
      </c>
      <c r="J86">
        <v>0</v>
      </c>
      <c r="K86">
        <v>0</v>
      </c>
      <c r="L86">
        <v>0</v>
      </c>
      <c r="M86">
        <v>284</v>
      </c>
    </row>
    <row r="87" spans="1:13" x14ac:dyDescent="0.25">
      <c r="A87">
        <v>86</v>
      </c>
      <c r="B87">
        <v>0</v>
      </c>
      <c r="C87">
        <v>1</v>
      </c>
      <c r="D87">
        <v>0</v>
      </c>
      <c r="E87">
        <v>0</v>
      </c>
      <c r="F87">
        <v>0</v>
      </c>
      <c r="G87">
        <v>0</v>
      </c>
      <c r="H87">
        <v>0</v>
      </c>
      <c r="I87">
        <v>0</v>
      </c>
      <c r="J87">
        <v>0</v>
      </c>
      <c r="K87">
        <v>0</v>
      </c>
      <c r="L87">
        <v>0</v>
      </c>
      <c r="M87">
        <v>277</v>
      </c>
    </row>
    <row r="88" spans="1:13" x14ac:dyDescent="0.25">
      <c r="A88">
        <v>87</v>
      </c>
      <c r="B88">
        <v>0</v>
      </c>
      <c r="C88">
        <v>0</v>
      </c>
      <c r="D88">
        <v>1</v>
      </c>
      <c r="E88">
        <v>0</v>
      </c>
      <c r="F88">
        <v>0</v>
      </c>
      <c r="G88">
        <v>0</v>
      </c>
      <c r="H88">
        <v>0</v>
      </c>
      <c r="I88">
        <v>0</v>
      </c>
      <c r="J88">
        <v>0</v>
      </c>
      <c r="K88">
        <v>0</v>
      </c>
      <c r="L88">
        <v>0</v>
      </c>
      <c r="M88">
        <v>317</v>
      </c>
    </row>
    <row r="89" spans="1:13" x14ac:dyDescent="0.25">
      <c r="A89">
        <v>88</v>
      </c>
      <c r="B89">
        <v>0</v>
      </c>
      <c r="C89">
        <v>0</v>
      </c>
      <c r="D89">
        <v>0</v>
      </c>
      <c r="E89">
        <v>1</v>
      </c>
      <c r="F89">
        <v>0</v>
      </c>
      <c r="G89">
        <v>0</v>
      </c>
      <c r="H89">
        <v>0</v>
      </c>
      <c r="I89">
        <v>0</v>
      </c>
      <c r="J89">
        <v>0</v>
      </c>
      <c r="K89">
        <v>0</v>
      </c>
      <c r="L89">
        <v>0</v>
      </c>
      <c r="M89">
        <v>313</v>
      </c>
    </row>
    <row r="90" spans="1:13" x14ac:dyDescent="0.25">
      <c r="A90">
        <v>89</v>
      </c>
      <c r="B90">
        <v>0</v>
      </c>
      <c r="C90">
        <v>0</v>
      </c>
      <c r="D90">
        <v>0</v>
      </c>
      <c r="E90">
        <v>0</v>
      </c>
      <c r="F90">
        <v>1</v>
      </c>
      <c r="G90">
        <v>0</v>
      </c>
      <c r="H90">
        <v>0</v>
      </c>
      <c r="I90">
        <v>0</v>
      </c>
      <c r="J90">
        <v>0</v>
      </c>
      <c r="K90">
        <v>0</v>
      </c>
      <c r="L90">
        <v>0</v>
      </c>
      <c r="M90">
        <v>318</v>
      </c>
    </row>
    <row r="91" spans="1:13" x14ac:dyDescent="0.25">
      <c r="A91">
        <v>90</v>
      </c>
      <c r="B91">
        <v>0</v>
      </c>
      <c r="C91">
        <v>0</v>
      </c>
      <c r="D91">
        <v>0</v>
      </c>
      <c r="E91">
        <v>0</v>
      </c>
      <c r="F91">
        <v>0</v>
      </c>
      <c r="G91">
        <v>1</v>
      </c>
      <c r="H91">
        <v>0</v>
      </c>
      <c r="I91">
        <v>0</v>
      </c>
      <c r="J91">
        <v>0</v>
      </c>
      <c r="K91">
        <v>0</v>
      </c>
      <c r="L91">
        <v>0</v>
      </c>
      <c r="M91">
        <v>374</v>
      </c>
    </row>
    <row r="92" spans="1:13" x14ac:dyDescent="0.25">
      <c r="A92">
        <v>91</v>
      </c>
      <c r="B92">
        <v>0</v>
      </c>
      <c r="C92">
        <v>0</v>
      </c>
      <c r="D92">
        <v>0</v>
      </c>
      <c r="E92">
        <v>0</v>
      </c>
      <c r="F92">
        <v>0</v>
      </c>
      <c r="G92">
        <v>0</v>
      </c>
      <c r="H92">
        <v>1</v>
      </c>
      <c r="I92">
        <v>0</v>
      </c>
      <c r="J92">
        <v>0</v>
      </c>
      <c r="K92">
        <v>0</v>
      </c>
      <c r="L92">
        <v>0</v>
      </c>
      <c r="M92">
        <v>413</v>
      </c>
    </row>
    <row r="93" spans="1:13" x14ac:dyDescent="0.25">
      <c r="A93">
        <v>92</v>
      </c>
      <c r="B93">
        <v>0</v>
      </c>
      <c r="C93">
        <v>0</v>
      </c>
      <c r="D93">
        <v>0</v>
      </c>
      <c r="E93">
        <v>0</v>
      </c>
      <c r="F93">
        <v>0</v>
      </c>
      <c r="G93">
        <v>0</v>
      </c>
      <c r="H93">
        <v>0</v>
      </c>
      <c r="I93">
        <v>1</v>
      </c>
      <c r="J93">
        <v>0</v>
      </c>
      <c r="K93">
        <v>0</v>
      </c>
      <c r="L93">
        <v>0</v>
      </c>
      <c r="M93">
        <v>405</v>
      </c>
    </row>
    <row r="94" spans="1:13" x14ac:dyDescent="0.25">
      <c r="A94">
        <v>93</v>
      </c>
      <c r="B94">
        <v>0</v>
      </c>
      <c r="C94">
        <v>0</v>
      </c>
      <c r="D94">
        <v>0</v>
      </c>
      <c r="E94">
        <v>0</v>
      </c>
      <c r="F94">
        <v>0</v>
      </c>
      <c r="G94">
        <v>0</v>
      </c>
      <c r="H94">
        <v>0</v>
      </c>
      <c r="I94">
        <v>0</v>
      </c>
      <c r="J94">
        <v>1</v>
      </c>
      <c r="K94">
        <v>0</v>
      </c>
      <c r="L94">
        <v>0</v>
      </c>
      <c r="M94">
        <v>355</v>
      </c>
    </row>
    <row r="95" spans="1:13" x14ac:dyDescent="0.25">
      <c r="A95">
        <v>94</v>
      </c>
      <c r="B95">
        <v>0</v>
      </c>
      <c r="C95">
        <v>0</v>
      </c>
      <c r="D95">
        <v>0</v>
      </c>
      <c r="E95">
        <v>0</v>
      </c>
      <c r="F95">
        <v>0</v>
      </c>
      <c r="G95">
        <v>0</v>
      </c>
      <c r="H95">
        <v>0</v>
      </c>
      <c r="I95">
        <v>0</v>
      </c>
      <c r="J95">
        <v>0</v>
      </c>
      <c r="K95">
        <v>1</v>
      </c>
      <c r="L95">
        <v>0</v>
      </c>
      <c r="M95">
        <v>306</v>
      </c>
    </row>
    <row r="96" spans="1:13" x14ac:dyDescent="0.25">
      <c r="A96">
        <v>95</v>
      </c>
      <c r="B96">
        <v>0</v>
      </c>
      <c r="C96">
        <v>0</v>
      </c>
      <c r="D96">
        <v>0</v>
      </c>
      <c r="E96">
        <v>0</v>
      </c>
      <c r="F96">
        <v>0</v>
      </c>
      <c r="G96">
        <v>0</v>
      </c>
      <c r="H96">
        <v>0</v>
      </c>
      <c r="I96">
        <v>0</v>
      </c>
      <c r="J96">
        <v>0</v>
      </c>
      <c r="K96">
        <v>0</v>
      </c>
      <c r="L96">
        <v>1</v>
      </c>
      <c r="M96">
        <v>271</v>
      </c>
    </row>
    <row r="97" spans="1:13" x14ac:dyDescent="0.25">
      <c r="A97">
        <v>96</v>
      </c>
      <c r="B97">
        <v>0</v>
      </c>
      <c r="C97">
        <v>0</v>
      </c>
      <c r="D97">
        <v>0</v>
      </c>
      <c r="E97">
        <v>0</v>
      </c>
      <c r="F97">
        <v>0</v>
      </c>
      <c r="G97">
        <v>0</v>
      </c>
      <c r="H97">
        <v>0</v>
      </c>
      <c r="I97">
        <v>0</v>
      </c>
      <c r="J97">
        <v>0</v>
      </c>
      <c r="K97">
        <v>0</v>
      </c>
      <c r="L97">
        <v>0</v>
      </c>
      <c r="M97">
        <v>306</v>
      </c>
    </row>
    <row r="98" spans="1:13" x14ac:dyDescent="0.25">
      <c r="A98">
        <v>97</v>
      </c>
      <c r="B98">
        <v>1</v>
      </c>
      <c r="C98">
        <v>0</v>
      </c>
      <c r="D98">
        <v>0</v>
      </c>
      <c r="E98">
        <v>0</v>
      </c>
      <c r="F98">
        <v>0</v>
      </c>
      <c r="G98">
        <v>0</v>
      </c>
      <c r="H98">
        <v>0</v>
      </c>
      <c r="I98">
        <v>0</v>
      </c>
      <c r="J98">
        <v>0</v>
      </c>
      <c r="K98">
        <v>0</v>
      </c>
      <c r="L98">
        <v>0</v>
      </c>
      <c r="M98">
        <v>315</v>
      </c>
    </row>
    <row r="99" spans="1:13" x14ac:dyDescent="0.25">
      <c r="A99">
        <v>98</v>
      </c>
      <c r="B99">
        <v>0</v>
      </c>
      <c r="C99">
        <v>1</v>
      </c>
      <c r="D99">
        <v>0</v>
      </c>
      <c r="E99">
        <v>0</v>
      </c>
      <c r="F99">
        <v>0</v>
      </c>
      <c r="G99">
        <v>0</v>
      </c>
      <c r="H99">
        <v>0</v>
      </c>
      <c r="I99">
        <v>0</v>
      </c>
      <c r="J99">
        <v>0</v>
      </c>
      <c r="K99">
        <v>0</v>
      </c>
      <c r="L99">
        <v>0</v>
      </c>
      <c r="M99">
        <v>301</v>
      </c>
    </row>
    <row r="100" spans="1:13" x14ac:dyDescent="0.25">
      <c r="A100">
        <v>99</v>
      </c>
      <c r="B100">
        <v>0</v>
      </c>
      <c r="C100">
        <v>0</v>
      </c>
      <c r="D100">
        <v>1</v>
      </c>
      <c r="E100">
        <v>0</v>
      </c>
      <c r="F100">
        <v>0</v>
      </c>
      <c r="G100">
        <v>0</v>
      </c>
      <c r="H100">
        <v>0</v>
      </c>
      <c r="I100">
        <v>0</v>
      </c>
      <c r="J100">
        <v>0</v>
      </c>
      <c r="K100">
        <v>0</v>
      </c>
      <c r="L100">
        <v>0</v>
      </c>
      <c r="M100">
        <v>356</v>
      </c>
    </row>
    <row r="101" spans="1:13" x14ac:dyDescent="0.25">
      <c r="A101">
        <v>100</v>
      </c>
      <c r="B101">
        <v>0</v>
      </c>
      <c r="C101">
        <v>0</v>
      </c>
      <c r="D101">
        <v>0</v>
      </c>
      <c r="E101">
        <v>1</v>
      </c>
      <c r="F101">
        <v>0</v>
      </c>
      <c r="G101">
        <v>0</v>
      </c>
      <c r="H101">
        <v>0</v>
      </c>
      <c r="I101">
        <v>0</v>
      </c>
      <c r="J101">
        <v>0</v>
      </c>
      <c r="K101">
        <v>0</v>
      </c>
      <c r="L101">
        <v>0</v>
      </c>
      <c r="M101">
        <v>348</v>
      </c>
    </row>
    <row r="102" spans="1:13" x14ac:dyDescent="0.25">
      <c r="A102">
        <v>101</v>
      </c>
      <c r="B102">
        <v>0</v>
      </c>
      <c r="C102">
        <v>0</v>
      </c>
      <c r="D102">
        <v>0</v>
      </c>
      <c r="E102">
        <v>0</v>
      </c>
      <c r="F102">
        <v>1</v>
      </c>
      <c r="G102">
        <v>0</v>
      </c>
      <c r="H102">
        <v>0</v>
      </c>
      <c r="I102">
        <v>0</v>
      </c>
      <c r="J102">
        <v>0</v>
      </c>
      <c r="K102">
        <v>0</v>
      </c>
      <c r="L102">
        <v>0</v>
      </c>
      <c r="M102">
        <v>355</v>
      </c>
    </row>
    <row r="103" spans="1:13" x14ac:dyDescent="0.25">
      <c r="A103">
        <v>102</v>
      </c>
      <c r="B103">
        <v>0</v>
      </c>
      <c r="C103">
        <v>0</v>
      </c>
      <c r="D103">
        <v>0</v>
      </c>
      <c r="E103">
        <v>0</v>
      </c>
      <c r="F103">
        <v>0</v>
      </c>
      <c r="G103">
        <v>1</v>
      </c>
      <c r="H103">
        <v>0</v>
      </c>
      <c r="I103">
        <v>0</v>
      </c>
      <c r="J103">
        <v>0</v>
      </c>
      <c r="K103">
        <v>0</v>
      </c>
      <c r="L103">
        <v>0</v>
      </c>
      <c r="M103">
        <v>422</v>
      </c>
    </row>
    <row r="104" spans="1:13" x14ac:dyDescent="0.25">
      <c r="A104">
        <v>103</v>
      </c>
      <c r="B104">
        <v>0</v>
      </c>
      <c r="C104">
        <v>0</v>
      </c>
      <c r="D104">
        <v>0</v>
      </c>
      <c r="E104">
        <v>0</v>
      </c>
      <c r="F104">
        <v>0</v>
      </c>
      <c r="G104">
        <v>0</v>
      </c>
      <c r="H104">
        <v>1</v>
      </c>
      <c r="I104">
        <v>0</v>
      </c>
      <c r="J104">
        <v>0</v>
      </c>
      <c r="K104">
        <v>0</v>
      </c>
      <c r="L104">
        <v>0</v>
      </c>
      <c r="M104">
        <v>465</v>
      </c>
    </row>
    <row r="105" spans="1:13" x14ac:dyDescent="0.25">
      <c r="A105">
        <v>104</v>
      </c>
      <c r="B105">
        <v>0</v>
      </c>
      <c r="C105">
        <v>0</v>
      </c>
      <c r="D105">
        <v>0</v>
      </c>
      <c r="E105">
        <v>0</v>
      </c>
      <c r="F105">
        <v>0</v>
      </c>
      <c r="G105">
        <v>0</v>
      </c>
      <c r="H105">
        <v>0</v>
      </c>
      <c r="I105">
        <v>1</v>
      </c>
      <c r="J105">
        <v>0</v>
      </c>
      <c r="K105">
        <v>0</v>
      </c>
      <c r="L105">
        <v>0</v>
      </c>
      <c r="M105">
        <v>467</v>
      </c>
    </row>
    <row r="106" spans="1:13" x14ac:dyDescent="0.25">
      <c r="A106">
        <v>105</v>
      </c>
      <c r="B106">
        <v>0</v>
      </c>
      <c r="C106">
        <v>0</v>
      </c>
      <c r="D106">
        <v>0</v>
      </c>
      <c r="E106">
        <v>0</v>
      </c>
      <c r="F106">
        <v>0</v>
      </c>
      <c r="G106">
        <v>0</v>
      </c>
      <c r="H106">
        <v>0</v>
      </c>
      <c r="I106">
        <v>0</v>
      </c>
      <c r="J106">
        <v>1</v>
      </c>
      <c r="K106">
        <v>0</v>
      </c>
      <c r="L106">
        <v>0</v>
      </c>
      <c r="M106">
        <v>404</v>
      </c>
    </row>
    <row r="107" spans="1:13" x14ac:dyDescent="0.25">
      <c r="A107">
        <v>106</v>
      </c>
      <c r="B107">
        <v>0</v>
      </c>
      <c r="C107">
        <v>0</v>
      </c>
      <c r="D107">
        <v>0</v>
      </c>
      <c r="E107">
        <v>0</v>
      </c>
      <c r="F107">
        <v>0</v>
      </c>
      <c r="G107">
        <v>0</v>
      </c>
      <c r="H107">
        <v>0</v>
      </c>
      <c r="I107">
        <v>0</v>
      </c>
      <c r="J107">
        <v>0</v>
      </c>
      <c r="K107">
        <v>1</v>
      </c>
      <c r="L107">
        <v>0</v>
      </c>
      <c r="M107">
        <v>347</v>
      </c>
    </row>
    <row r="108" spans="1:13" x14ac:dyDescent="0.25">
      <c r="A108">
        <v>107</v>
      </c>
      <c r="B108">
        <v>0</v>
      </c>
      <c r="C108">
        <v>0</v>
      </c>
      <c r="D108">
        <v>0</v>
      </c>
      <c r="E108">
        <v>0</v>
      </c>
      <c r="F108">
        <v>0</v>
      </c>
      <c r="G108">
        <v>0</v>
      </c>
      <c r="H108">
        <v>0</v>
      </c>
      <c r="I108">
        <v>0</v>
      </c>
      <c r="J108">
        <v>0</v>
      </c>
      <c r="K108">
        <v>0</v>
      </c>
      <c r="L108">
        <v>1</v>
      </c>
      <c r="M108">
        <v>305</v>
      </c>
    </row>
    <row r="109" spans="1:13" x14ac:dyDescent="0.25">
      <c r="A109">
        <v>108</v>
      </c>
      <c r="B109">
        <v>0</v>
      </c>
      <c r="C109">
        <v>0</v>
      </c>
      <c r="D109">
        <v>0</v>
      </c>
      <c r="E109">
        <v>0</v>
      </c>
      <c r="F109">
        <v>0</v>
      </c>
      <c r="G109">
        <v>0</v>
      </c>
      <c r="H109">
        <v>0</v>
      </c>
      <c r="I109">
        <v>0</v>
      </c>
      <c r="J109">
        <v>0</v>
      </c>
      <c r="K109">
        <v>0</v>
      </c>
      <c r="L109">
        <v>0</v>
      </c>
      <c r="M109">
        <v>336</v>
      </c>
    </row>
    <row r="110" spans="1:13" x14ac:dyDescent="0.25">
      <c r="A110">
        <v>109</v>
      </c>
      <c r="B110">
        <v>1</v>
      </c>
      <c r="C110">
        <v>0</v>
      </c>
      <c r="D110">
        <v>0</v>
      </c>
      <c r="E110">
        <v>0</v>
      </c>
      <c r="F110">
        <v>0</v>
      </c>
      <c r="G110">
        <v>0</v>
      </c>
      <c r="H110">
        <v>0</v>
      </c>
      <c r="I110">
        <v>0</v>
      </c>
      <c r="J110">
        <v>0</v>
      </c>
      <c r="K110">
        <v>0</v>
      </c>
      <c r="L110">
        <v>0</v>
      </c>
      <c r="M110">
        <v>340</v>
      </c>
    </row>
    <row r="111" spans="1:13" x14ac:dyDescent="0.25">
      <c r="A111">
        <v>110</v>
      </c>
      <c r="B111">
        <v>0</v>
      </c>
      <c r="C111">
        <v>1</v>
      </c>
      <c r="D111">
        <v>0</v>
      </c>
      <c r="E111">
        <v>0</v>
      </c>
      <c r="F111">
        <v>0</v>
      </c>
      <c r="G111">
        <v>0</v>
      </c>
      <c r="H111">
        <v>0</v>
      </c>
      <c r="I111">
        <v>0</v>
      </c>
      <c r="J111">
        <v>0</v>
      </c>
      <c r="K111">
        <v>0</v>
      </c>
      <c r="L111">
        <v>0</v>
      </c>
      <c r="M111">
        <v>318</v>
      </c>
    </row>
    <row r="112" spans="1:13" x14ac:dyDescent="0.25">
      <c r="A112">
        <v>111</v>
      </c>
      <c r="B112">
        <v>0</v>
      </c>
      <c r="C112">
        <v>0</v>
      </c>
      <c r="D112">
        <v>1</v>
      </c>
      <c r="E112">
        <v>0</v>
      </c>
      <c r="F112">
        <v>0</v>
      </c>
      <c r="G112">
        <v>0</v>
      </c>
      <c r="H112">
        <v>0</v>
      </c>
      <c r="I112">
        <v>0</v>
      </c>
      <c r="J112">
        <v>0</v>
      </c>
      <c r="K112">
        <v>0</v>
      </c>
      <c r="L112">
        <v>0</v>
      </c>
      <c r="M112">
        <v>362</v>
      </c>
    </row>
    <row r="113" spans="1:13" x14ac:dyDescent="0.25">
      <c r="A113">
        <v>112</v>
      </c>
      <c r="B113">
        <v>0</v>
      </c>
      <c r="C113">
        <v>0</v>
      </c>
      <c r="D113">
        <v>0</v>
      </c>
      <c r="E113">
        <v>1</v>
      </c>
      <c r="F113">
        <v>0</v>
      </c>
      <c r="G113">
        <v>0</v>
      </c>
      <c r="H113">
        <v>0</v>
      </c>
      <c r="I113">
        <v>0</v>
      </c>
      <c r="J113">
        <v>0</v>
      </c>
      <c r="K113">
        <v>0</v>
      </c>
      <c r="L113">
        <v>0</v>
      </c>
      <c r="M113">
        <v>348</v>
      </c>
    </row>
    <row r="114" spans="1:13" x14ac:dyDescent="0.25">
      <c r="A114">
        <v>113</v>
      </c>
      <c r="B114">
        <v>0</v>
      </c>
      <c r="C114">
        <v>0</v>
      </c>
      <c r="D114">
        <v>0</v>
      </c>
      <c r="E114">
        <v>0</v>
      </c>
      <c r="F114">
        <v>1</v>
      </c>
      <c r="G114">
        <v>0</v>
      </c>
      <c r="H114">
        <v>0</v>
      </c>
      <c r="I114">
        <v>0</v>
      </c>
      <c r="J114">
        <v>0</v>
      </c>
      <c r="K114">
        <v>0</v>
      </c>
      <c r="L114">
        <v>0</v>
      </c>
      <c r="M114">
        <v>363</v>
      </c>
    </row>
    <row r="115" spans="1:13" x14ac:dyDescent="0.25">
      <c r="A115">
        <v>114</v>
      </c>
      <c r="B115">
        <v>0</v>
      </c>
      <c r="C115">
        <v>0</v>
      </c>
      <c r="D115">
        <v>0</v>
      </c>
      <c r="E115">
        <v>0</v>
      </c>
      <c r="F115">
        <v>0</v>
      </c>
      <c r="G115">
        <v>1</v>
      </c>
      <c r="H115">
        <v>0</v>
      </c>
      <c r="I115">
        <v>0</v>
      </c>
      <c r="J115">
        <v>0</v>
      </c>
      <c r="K115">
        <v>0</v>
      </c>
      <c r="L115">
        <v>0</v>
      </c>
      <c r="M115">
        <v>435</v>
      </c>
    </row>
    <row r="116" spans="1:13" x14ac:dyDescent="0.25">
      <c r="A116">
        <v>115</v>
      </c>
      <c r="B116">
        <v>0</v>
      </c>
      <c r="C116">
        <v>0</v>
      </c>
      <c r="D116">
        <v>0</v>
      </c>
      <c r="E116">
        <v>0</v>
      </c>
      <c r="F116">
        <v>0</v>
      </c>
      <c r="G116">
        <v>0</v>
      </c>
      <c r="H116">
        <v>1</v>
      </c>
      <c r="I116">
        <v>0</v>
      </c>
      <c r="J116">
        <v>0</v>
      </c>
      <c r="K116">
        <v>0</v>
      </c>
      <c r="L116">
        <v>0</v>
      </c>
      <c r="M116">
        <v>491</v>
      </c>
    </row>
    <row r="117" spans="1:13" x14ac:dyDescent="0.25">
      <c r="A117">
        <v>116</v>
      </c>
      <c r="B117">
        <v>0</v>
      </c>
      <c r="C117">
        <v>0</v>
      </c>
      <c r="D117">
        <v>0</v>
      </c>
      <c r="E117">
        <v>0</v>
      </c>
      <c r="F117">
        <v>0</v>
      </c>
      <c r="G117">
        <v>0</v>
      </c>
      <c r="H117">
        <v>0</v>
      </c>
      <c r="I117">
        <v>1</v>
      </c>
      <c r="J117">
        <v>0</v>
      </c>
      <c r="K117">
        <v>0</v>
      </c>
      <c r="L117">
        <v>0</v>
      </c>
      <c r="M117">
        <v>505</v>
      </c>
    </row>
    <row r="118" spans="1:13" x14ac:dyDescent="0.25">
      <c r="A118">
        <v>117</v>
      </c>
      <c r="B118">
        <v>0</v>
      </c>
      <c r="C118">
        <v>0</v>
      </c>
      <c r="D118">
        <v>0</v>
      </c>
      <c r="E118">
        <v>0</v>
      </c>
      <c r="F118">
        <v>0</v>
      </c>
      <c r="G118">
        <v>0</v>
      </c>
      <c r="H118">
        <v>0</v>
      </c>
      <c r="I118">
        <v>0</v>
      </c>
      <c r="J118">
        <v>1</v>
      </c>
      <c r="K118">
        <v>0</v>
      </c>
      <c r="L118">
        <v>0</v>
      </c>
      <c r="M118">
        <v>404</v>
      </c>
    </row>
    <row r="119" spans="1:13" x14ac:dyDescent="0.25">
      <c r="A119">
        <v>118</v>
      </c>
      <c r="B119">
        <v>0</v>
      </c>
      <c r="C119">
        <v>0</v>
      </c>
      <c r="D119">
        <v>0</v>
      </c>
      <c r="E119">
        <v>0</v>
      </c>
      <c r="F119">
        <v>0</v>
      </c>
      <c r="G119">
        <v>0</v>
      </c>
      <c r="H119">
        <v>0</v>
      </c>
      <c r="I119">
        <v>0</v>
      </c>
      <c r="J119">
        <v>0</v>
      </c>
      <c r="K119">
        <v>1</v>
      </c>
      <c r="L119">
        <v>0</v>
      </c>
      <c r="M119">
        <v>359</v>
      </c>
    </row>
    <row r="120" spans="1:13" x14ac:dyDescent="0.25">
      <c r="A120">
        <v>119</v>
      </c>
      <c r="B120">
        <v>0</v>
      </c>
      <c r="C120">
        <v>0</v>
      </c>
      <c r="D120">
        <v>0</v>
      </c>
      <c r="E120">
        <v>0</v>
      </c>
      <c r="F120">
        <v>0</v>
      </c>
      <c r="G120">
        <v>0</v>
      </c>
      <c r="H120">
        <v>0</v>
      </c>
      <c r="I120">
        <v>0</v>
      </c>
      <c r="J120">
        <v>0</v>
      </c>
      <c r="K120">
        <v>0</v>
      </c>
      <c r="L120">
        <v>1</v>
      </c>
      <c r="M120">
        <v>310</v>
      </c>
    </row>
    <row r="121" spans="1:13" x14ac:dyDescent="0.25">
      <c r="A121">
        <v>120</v>
      </c>
      <c r="B121">
        <v>0</v>
      </c>
      <c r="C121">
        <v>0</v>
      </c>
      <c r="D121">
        <v>0</v>
      </c>
      <c r="E121">
        <v>0</v>
      </c>
      <c r="F121">
        <v>0</v>
      </c>
      <c r="G121">
        <v>0</v>
      </c>
      <c r="H121">
        <v>0</v>
      </c>
      <c r="I121">
        <v>0</v>
      </c>
      <c r="J121">
        <v>0</v>
      </c>
      <c r="K121">
        <v>0</v>
      </c>
      <c r="L121">
        <v>0</v>
      </c>
      <c r="M121">
        <v>337</v>
      </c>
    </row>
    <row r="122" spans="1:13" x14ac:dyDescent="0.25">
      <c r="A122">
        <v>121</v>
      </c>
      <c r="B122">
        <v>1</v>
      </c>
      <c r="C122">
        <v>0</v>
      </c>
      <c r="D122">
        <v>0</v>
      </c>
      <c r="E122">
        <v>0</v>
      </c>
      <c r="F122">
        <v>0</v>
      </c>
      <c r="G122">
        <v>0</v>
      </c>
      <c r="H122">
        <v>0</v>
      </c>
      <c r="I122">
        <v>0</v>
      </c>
      <c r="J122">
        <v>0</v>
      </c>
      <c r="K122">
        <v>0</v>
      </c>
      <c r="L122">
        <v>0</v>
      </c>
      <c r="M122">
        <v>360</v>
      </c>
    </row>
    <row r="123" spans="1:13" x14ac:dyDescent="0.25">
      <c r="A123">
        <v>122</v>
      </c>
      <c r="B123">
        <v>0</v>
      </c>
      <c r="C123">
        <v>1</v>
      </c>
      <c r="D123">
        <v>0</v>
      </c>
      <c r="E123">
        <v>0</v>
      </c>
      <c r="F123">
        <v>0</v>
      </c>
      <c r="G123">
        <v>0</v>
      </c>
      <c r="H123">
        <v>0</v>
      </c>
      <c r="I123">
        <v>0</v>
      </c>
      <c r="J123">
        <v>0</v>
      </c>
      <c r="K123">
        <v>0</v>
      </c>
      <c r="L123">
        <v>0</v>
      </c>
      <c r="M123">
        <v>342</v>
      </c>
    </row>
    <row r="124" spans="1:13" x14ac:dyDescent="0.25">
      <c r="A124">
        <v>123</v>
      </c>
      <c r="B124">
        <v>0</v>
      </c>
      <c r="C124">
        <v>0</v>
      </c>
      <c r="D124">
        <v>1</v>
      </c>
      <c r="E124">
        <v>0</v>
      </c>
      <c r="F124">
        <v>0</v>
      </c>
      <c r="G124">
        <v>0</v>
      </c>
      <c r="H124">
        <v>0</v>
      </c>
      <c r="I124">
        <v>0</v>
      </c>
      <c r="J124">
        <v>0</v>
      </c>
      <c r="K124">
        <v>0</v>
      </c>
      <c r="L124">
        <v>0</v>
      </c>
      <c r="M124">
        <v>406</v>
      </c>
    </row>
    <row r="125" spans="1:13" x14ac:dyDescent="0.25">
      <c r="A125">
        <v>124</v>
      </c>
      <c r="B125">
        <v>0</v>
      </c>
      <c r="C125">
        <v>0</v>
      </c>
      <c r="D125">
        <v>0</v>
      </c>
      <c r="E125">
        <v>1</v>
      </c>
      <c r="F125">
        <v>0</v>
      </c>
      <c r="G125">
        <v>0</v>
      </c>
      <c r="H125">
        <v>0</v>
      </c>
      <c r="I125">
        <v>0</v>
      </c>
      <c r="J125">
        <v>0</v>
      </c>
      <c r="K125">
        <v>0</v>
      </c>
      <c r="L125">
        <v>0</v>
      </c>
      <c r="M125">
        <v>396</v>
      </c>
    </row>
    <row r="126" spans="1:13" x14ac:dyDescent="0.25">
      <c r="A126">
        <v>125</v>
      </c>
      <c r="B126">
        <v>0</v>
      </c>
      <c r="C126">
        <v>0</v>
      </c>
      <c r="D126">
        <v>0</v>
      </c>
      <c r="E126">
        <v>0</v>
      </c>
      <c r="F126">
        <v>1</v>
      </c>
      <c r="G126">
        <v>0</v>
      </c>
      <c r="H126">
        <v>0</v>
      </c>
      <c r="I126">
        <v>0</v>
      </c>
      <c r="J126">
        <v>0</v>
      </c>
      <c r="K126">
        <v>0</v>
      </c>
      <c r="L126">
        <v>0</v>
      </c>
      <c r="M126">
        <v>420</v>
      </c>
    </row>
    <row r="127" spans="1:13" x14ac:dyDescent="0.25">
      <c r="A127">
        <v>126</v>
      </c>
      <c r="B127">
        <v>0</v>
      </c>
      <c r="C127">
        <v>0</v>
      </c>
      <c r="D127">
        <v>0</v>
      </c>
      <c r="E127">
        <v>0</v>
      </c>
      <c r="F127">
        <v>0</v>
      </c>
      <c r="G127">
        <v>1</v>
      </c>
      <c r="H127">
        <v>0</v>
      </c>
      <c r="I127">
        <v>0</v>
      </c>
      <c r="J127">
        <v>0</v>
      </c>
      <c r="K127">
        <v>0</v>
      </c>
      <c r="L127">
        <v>0</v>
      </c>
      <c r="M127">
        <v>472</v>
      </c>
    </row>
    <row r="128" spans="1:13" x14ac:dyDescent="0.25">
      <c r="A128">
        <v>127</v>
      </c>
      <c r="B128">
        <v>0</v>
      </c>
      <c r="C128">
        <v>0</v>
      </c>
      <c r="D128">
        <v>0</v>
      </c>
      <c r="E128">
        <v>0</v>
      </c>
      <c r="F128">
        <v>0</v>
      </c>
      <c r="G128">
        <v>0</v>
      </c>
      <c r="H128">
        <v>1</v>
      </c>
      <c r="I128">
        <v>0</v>
      </c>
      <c r="J128">
        <v>0</v>
      </c>
      <c r="K128">
        <v>0</v>
      </c>
      <c r="L128">
        <v>0</v>
      </c>
      <c r="M128">
        <v>548</v>
      </c>
    </row>
    <row r="129" spans="1:13" x14ac:dyDescent="0.25">
      <c r="A129">
        <v>128</v>
      </c>
      <c r="B129">
        <v>0</v>
      </c>
      <c r="C129">
        <v>0</v>
      </c>
      <c r="D129">
        <v>0</v>
      </c>
      <c r="E129">
        <v>0</v>
      </c>
      <c r="F129">
        <v>0</v>
      </c>
      <c r="G129">
        <v>0</v>
      </c>
      <c r="H129">
        <v>0</v>
      </c>
      <c r="I129">
        <v>1</v>
      </c>
      <c r="J129">
        <v>0</v>
      </c>
      <c r="K129">
        <v>0</v>
      </c>
      <c r="L129">
        <v>0</v>
      </c>
      <c r="M129">
        <v>559</v>
      </c>
    </row>
    <row r="130" spans="1:13" x14ac:dyDescent="0.25">
      <c r="A130">
        <v>129</v>
      </c>
      <c r="B130">
        <v>0</v>
      </c>
      <c r="C130">
        <v>0</v>
      </c>
      <c r="D130">
        <v>0</v>
      </c>
      <c r="E130">
        <v>0</v>
      </c>
      <c r="F130">
        <v>0</v>
      </c>
      <c r="G130">
        <v>0</v>
      </c>
      <c r="H130">
        <v>0</v>
      </c>
      <c r="I130">
        <v>0</v>
      </c>
      <c r="J130">
        <v>1</v>
      </c>
      <c r="K130">
        <v>0</v>
      </c>
      <c r="L130">
        <v>0</v>
      </c>
      <c r="M130">
        <v>463</v>
      </c>
    </row>
    <row r="131" spans="1:13" x14ac:dyDescent="0.25">
      <c r="A131">
        <v>130</v>
      </c>
      <c r="B131">
        <v>0</v>
      </c>
      <c r="C131">
        <v>0</v>
      </c>
      <c r="D131">
        <v>0</v>
      </c>
      <c r="E131">
        <v>0</v>
      </c>
      <c r="F131">
        <v>0</v>
      </c>
      <c r="G131">
        <v>0</v>
      </c>
      <c r="H131">
        <v>0</v>
      </c>
      <c r="I131">
        <v>0</v>
      </c>
      <c r="J131">
        <v>0</v>
      </c>
      <c r="K131">
        <v>1</v>
      </c>
      <c r="L131">
        <v>0</v>
      </c>
      <c r="M131">
        <v>407</v>
      </c>
    </row>
    <row r="132" spans="1:13" x14ac:dyDescent="0.25">
      <c r="A132">
        <v>131</v>
      </c>
      <c r="B132">
        <v>0</v>
      </c>
      <c r="C132">
        <v>0</v>
      </c>
      <c r="D132">
        <v>0</v>
      </c>
      <c r="E132">
        <v>0</v>
      </c>
      <c r="F132">
        <v>0</v>
      </c>
      <c r="G132">
        <v>0</v>
      </c>
      <c r="H132">
        <v>0</v>
      </c>
      <c r="I132">
        <v>0</v>
      </c>
      <c r="J132">
        <v>0</v>
      </c>
      <c r="K132">
        <v>0</v>
      </c>
      <c r="L132">
        <v>1</v>
      </c>
      <c r="M132">
        <v>362</v>
      </c>
    </row>
    <row r="133" spans="1:13" x14ac:dyDescent="0.25">
      <c r="A133">
        <v>132</v>
      </c>
      <c r="B133">
        <v>0</v>
      </c>
      <c r="C133">
        <v>0</v>
      </c>
      <c r="D133">
        <v>0</v>
      </c>
      <c r="E133">
        <v>0</v>
      </c>
      <c r="F133">
        <v>0</v>
      </c>
      <c r="G133">
        <v>0</v>
      </c>
      <c r="H133">
        <v>0</v>
      </c>
      <c r="I133">
        <v>0</v>
      </c>
      <c r="J133">
        <v>0</v>
      </c>
      <c r="K133">
        <v>0</v>
      </c>
      <c r="L133">
        <v>0</v>
      </c>
      <c r="M133">
        <v>405</v>
      </c>
    </row>
    <row r="134" spans="1:13" x14ac:dyDescent="0.25">
      <c r="A134">
        <v>133</v>
      </c>
      <c r="B134">
        <v>1</v>
      </c>
      <c r="C134">
        <v>0</v>
      </c>
      <c r="D134">
        <v>0</v>
      </c>
      <c r="E134">
        <v>0</v>
      </c>
      <c r="F134">
        <v>0</v>
      </c>
      <c r="G134">
        <v>0</v>
      </c>
      <c r="H134">
        <v>0</v>
      </c>
      <c r="I134">
        <v>0</v>
      </c>
      <c r="J134">
        <v>0</v>
      </c>
      <c r="K134">
        <v>0</v>
      </c>
      <c r="L134">
        <v>0</v>
      </c>
      <c r="M134">
        <v>417</v>
      </c>
    </row>
    <row r="135" spans="1:13" x14ac:dyDescent="0.25">
      <c r="A135">
        <v>134</v>
      </c>
      <c r="B135">
        <v>0</v>
      </c>
      <c r="C135">
        <v>1</v>
      </c>
      <c r="D135">
        <v>0</v>
      </c>
      <c r="E135">
        <v>0</v>
      </c>
      <c r="F135">
        <v>0</v>
      </c>
      <c r="G135">
        <v>0</v>
      </c>
      <c r="H135">
        <v>0</v>
      </c>
      <c r="I135">
        <v>0</v>
      </c>
      <c r="J135">
        <v>0</v>
      </c>
      <c r="K135">
        <v>0</v>
      </c>
      <c r="L135">
        <v>0</v>
      </c>
      <c r="M135">
        <v>391</v>
      </c>
    </row>
    <row r="136" spans="1:13" x14ac:dyDescent="0.25">
      <c r="A136">
        <v>135</v>
      </c>
      <c r="B136">
        <v>0</v>
      </c>
      <c r="C136">
        <v>0</v>
      </c>
      <c r="D136">
        <v>1</v>
      </c>
      <c r="E136">
        <v>0</v>
      </c>
      <c r="F136">
        <v>0</v>
      </c>
      <c r="G136">
        <v>0</v>
      </c>
      <c r="H136">
        <v>0</v>
      </c>
      <c r="I136">
        <v>0</v>
      </c>
      <c r="J136">
        <v>0</v>
      </c>
      <c r="K136">
        <v>0</v>
      </c>
      <c r="L136">
        <v>0</v>
      </c>
      <c r="M136">
        <v>419</v>
      </c>
    </row>
    <row r="137" spans="1:13" x14ac:dyDescent="0.25">
      <c r="A137">
        <v>136</v>
      </c>
      <c r="B137">
        <v>0</v>
      </c>
      <c r="C137">
        <v>0</v>
      </c>
      <c r="D137">
        <v>0</v>
      </c>
      <c r="E137">
        <v>1</v>
      </c>
      <c r="F137">
        <v>0</v>
      </c>
      <c r="G137">
        <v>0</v>
      </c>
      <c r="H137">
        <v>0</v>
      </c>
      <c r="I137">
        <v>0</v>
      </c>
      <c r="J137">
        <v>0</v>
      </c>
      <c r="K137">
        <v>0</v>
      </c>
      <c r="L137">
        <v>0</v>
      </c>
      <c r="M137">
        <v>461</v>
      </c>
    </row>
    <row r="138" spans="1:13" x14ac:dyDescent="0.25">
      <c r="A138">
        <v>137</v>
      </c>
      <c r="B138">
        <v>0</v>
      </c>
      <c r="C138">
        <v>0</v>
      </c>
      <c r="D138">
        <v>0</v>
      </c>
      <c r="E138">
        <v>0</v>
      </c>
      <c r="F138">
        <v>1</v>
      </c>
      <c r="G138">
        <v>0</v>
      </c>
      <c r="H138">
        <v>0</v>
      </c>
      <c r="I138">
        <v>0</v>
      </c>
      <c r="J138">
        <v>0</v>
      </c>
      <c r="K138">
        <v>0</v>
      </c>
      <c r="L138">
        <v>0</v>
      </c>
      <c r="M138">
        <v>472</v>
      </c>
    </row>
    <row r="139" spans="1:13" x14ac:dyDescent="0.25">
      <c r="A139">
        <v>138</v>
      </c>
      <c r="B139">
        <v>0</v>
      </c>
      <c r="C139">
        <v>0</v>
      </c>
      <c r="D139">
        <v>0</v>
      </c>
      <c r="E139">
        <v>0</v>
      </c>
      <c r="F139">
        <v>0</v>
      </c>
      <c r="G139">
        <v>1</v>
      </c>
      <c r="H139">
        <v>0</v>
      </c>
      <c r="I139">
        <v>0</v>
      </c>
      <c r="J139">
        <v>0</v>
      </c>
      <c r="K139">
        <v>0</v>
      </c>
      <c r="L139">
        <v>0</v>
      </c>
      <c r="M139">
        <v>535</v>
      </c>
    </row>
    <row r="140" spans="1:13" x14ac:dyDescent="0.25">
      <c r="A140">
        <v>139</v>
      </c>
      <c r="B140">
        <v>0</v>
      </c>
      <c r="C140">
        <v>0</v>
      </c>
      <c r="D140">
        <v>0</v>
      </c>
      <c r="E140">
        <v>0</v>
      </c>
      <c r="F140">
        <v>0</v>
      </c>
      <c r="G140">
        <v>0</v>
      </c>
      <c r="H140">
        <v>1</v>
      </c>
      <c r="I140">
        <v>0</v>
      </c>
      <c r="J140">
        <v>0</v>
      </c>
      <c r="K140">
        <v>0</v>
      </c>
      <c r="L140">
        <v>0</v>
      </c>
      <c r="M140">
        <v>622</v>
      </c>
    </row>
    <row r="141" spans="1:13" x14ac:dyDescent="0.25">
      <c r="A141">
        <v>140</v>
      </c>
      <c r="B141">
        <v>0</v>
      </c>
      <c r="C141">
        <v>0</v>
      </c>
      <c r="D141">
        <v>0</v>
      </c>
      <c r="E141">
        <v>0</v>
      </c>
      <c r="F141">
        <v>0</v>
      </c>
      <c r="G141">
        <v>0</v>
      </c>
      <c r="H141">
        <v>0</v>
      </c>
      <c r="I141">
        <v>1</v>
      </c>
      <c r="J141">
        <v>0</v>
      </c>
      <c r="K141">
        <v>0</v>
      </c>
      <c r="L141">
        <v>0</v>
      </c>
      <c r="M141">
        <v>606</v>
      </c>
    </row>
    <row r="142" spans="1:13" x14ac:dyDescent="0.25">
      <c r="A142">
        <v>141</v>
      </c>
      <c r="B142">
        <v>0</v>
      </c>
      <c r="C142">
        <v>0</v>
      </c>
      <c r="D142">
        <v>0</v>
      </c>
      <c r="E142">
        <v>0</v>
      </c>
      <c r="F142">
        <v>0</v>
      </c>
      <c r="G142">
        <v>0</v>
      </c>
      <c r="H142">
        <v>0</v>
      </c>
      <c r="I142">
        <v>0</v>
      </c>
      <c r="J142">
        <v>1</v>
      </c>
      <c r="K142">
        <v>0</v>
      </c>
      <c r="L142">
        <v>0</v>
      </c>
      <c r="M142">
        <v>508</v>
      </c>
    </row>
    <row r="143" spans="1:13" x14ac:dyDescent="0.25">
      <c r="A143">
        <v>142</v>
      </c>
      <c r="B143">
        <v>0</v>
      </c>
      <c r="C143">
        <v>0</v>
      </c>
      <c r="D143">
        <v>0</v>
      </c>
      <c r="E143">
        <v>0</v>
      </c>
      <c r="F143">
        <v>0</v>
      </c>
      <c r="G143">
        <v>0</v>
      </c>
      <c r="H143">
        <v>0</v>
      </c>
      <c r="I143">
        <v>0</v>
      </c>
      <c r="J143">
        <v>0</v>
      </c>
      <c r="K143">
        <v>1</v>
      </c>
      <c r="L143">
        <v>0</v>
      </c>
      <c r="M143">
        <v>461</v>
      </c>
    </row>
    <row r="144" spans="1:13" x14ac:dyDescent="0.25">
      <c r="A144">
        <v>143</v>
      </c>
      <c r="B144">
        <v>0</v>
      </c>
      <c r="C144">
        <v>0</v>
      </c>
      <c r="D144">
        <v>0</v>
      </c>
      <c r="E144">
        <v>0</v>
      </c>
      <c r="F144">
        <v>0</v>
      </c>
      <c r="G144">
        <v>0</v>
      </c>
      <c r="H144">
        <v>0</v>
      </c>
      <c r="I144">
        <v>0</v>
      </c>
      <c r="J144">
        <v>0</v>
      </c>
      <c r="K144">
        <v>0</v>
      </c>
      <c r="L144">
        <v>1</v>
      </c>
      <c r="M144">
        <v>390</v>
      </c>
    </row>
    <row r="145" spans="1:13" x14ac:dyDescent="0.25">
      <c r="A145">
        <v>144</v>
      </c>
      <c r="B145">
        <v>0</v>
      </c>
      <c r="C145">
        <v>0</v>
      </c>
      <c r="D145">
        <v>0</v>
      </c>
      <c r="E145">
        <v>0</v>
      </c>
      <c r="F145">
        <v>0</v>
      </c>
      <c r="G145">
        <v>0</v>
      </c>
      <c r="H145">
        <v>0</v>
      </c>
      <c r="I145">
        <v>0</v>
      </c>
      <c r="J145">
        <v>0</v>
      </c>
      <c r="K145">
        <v>0</v>
      </c>
      <c r="L145">
        <v>0</v>
      </c>
      <c r="M145">
        <v>432</v>
      </c>
    </row>
  </sheetData>
  <dataConsolidate/>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4714A-0604-4635-87DF-4D3D11AE10EF}">
  <dimension ref="A1:I193"/>
  <sheetViews>
    <sheetView zoomScale="85" zoomScaleNormal="85" workbookViewId="0">
      <selection activeCell="M25" sqref="M25"/>
    </sheetView>
  </sheetViews>
  <sheetFormatPr defaultRowHeight="15" x14ac:dyDescent="0.25"/>
  <cols>
    <col min="1" max="1" width="13" customWidth="1"/>
    <col min="2" max="2" width="34.42578125" customWidth="1"/>
    <col min="3" max="3" width="16.5703125" bestFit="1" customWidth="1"/>
    <col min="4" max="4" width="18.5703125" bestFit="1" customWidth="1"/>
    <col min="6" max="6" width="20.140625" bestFit="1" customWidth="1"/>
    <col min="7" max="7" width="38.42578125" customWidth="1"/>
    <col min="8" max="8" width="20.85546875" customWidth="1"/>
  </cols>
  <sheetData>
    <row r="1" spans="1:9" x14ac:dyDescent="0.25">
      <c r="A1" t="s">
        <v>36</v>
      </c>
    </row>
    <row r="2" spans="1:9" ht="15.75" thickBot="1" x14ac:dyDescent="0.3"/>
    <row r="3" spans="1:9" x14ac:dyDescent="0.25">
      <c r="A3" s="21" t="s">
        <v>37</v>
      </c>
      <c r="B3" s="21"/>
    </row>
    <row r="4" spans="1:9" x14ac:dyDescent="0.25">
      <c r="A4" t="s">
        <v>38</v>
      </c>
      <c r="B4">
        <v>0.97768641554530433</v>
      </c>
    </row>
    <row r="5" spans="1:9" x14ac:dyDescent="0.25">
      <c r="A5" t="s">
        <v>39</v>
      </c>
      <c r="B5">
        <v>0.95587072714182542</v>
      </c>
    </row>
    <row r="6" spans="1:9" x14ac:dyDescent="0.25">
      <c r="A6" t="s">
        <v>40</v>
      </c>
      <c r="B6">
        <v>0.95182835100214536</v>
      </c>
    </row>
    <row r="7" spans="1:9" x14ac:dyDescent="0.25">
      <c r="A7" t="s">
        <v>41</v>
      </c>
      <c r="B7">
        <v>26.330256052795221</v>
      </c>
    </row>
    <row r="8" spans="1:9" ht="15.75" thickBot="1" x14ac:dyDescent="0.3">
      <c r="A8" s="19" t="s">
        <v>42</v>
      </c>
      <c r="B8" s="19">
        <v>144</v>
      </c>
    </row>
    <row r="10" spans="1:9" ht="15.75" thickBot="1" x14ac:dyDescent="0.3">
      <c r="A10" t="s">
        <v>43</v>
      </c>
    </row>
    <row r="11" spans="1:9" x14ac:dyDescent="0.25">
      <c r="A11" s="20"/>
      <c r="B11" s="20" t="s">
        <v>48</v>
      </c>
      <c r="C11" s="20" t="s">
        <v>49</v>
      </c>
      <c r="D11" s="20" t="s">
        <v>50</v>
      </c>
      <c r="E11" s="20" t="s">
        <v>51</v>
      </c>
      <c r="F11" s="20" t="s">
        <v>52</v>
      </c>
    </row>
    <row r="12" spans="1:9" x14ac:dyDescent="0.25">
      <c r="A12" t="s">
        <v>44</v>
      </c>
      <c r="B12">
        <v>12</v>
      </c>
      <c r="C12">
        <v>1967224.1674436678</v>
      </c>
      <c r="D12">
        <v>163935.3472869723</v>
      </c>
      <c r="E12">
        <v>236.46258886177463</v>
      </c>
      <c r="F12" s="41">
        <v>1.7057564392148092E-82</v>
      </c>
    </row>
    <row r="13" spans="1:9" x14ac:dyDescent="0.25">
      <c r="A13" t="s">
        <v>45</v>
      </c>
      <c r="B13">
        <v>131</v>
      </c>
      <c r="C13">
        <v>90819.992278554477</v>
      </c>
      <c r="D13">
        <v>693.28238380575931</v>
      </c>
    </row>
    <row r="14" spans="1:9" ht="15.75" thickBot="1" x14ac:dyDescent="0.3">
      <c r="A14" s="19" t="s">
        <v>46</v>
      </c>
      <c r="B14" s="19">
        <v>143</v>
      </c>
      <c r="C14" s="19">
        <v>2058044.1597222222</v>
      </c>
      <c r="D14" s="19"/>
      <c r="E14" s="19"/>
      <c r="F14" s="19"/>
    </row>
    <row r="15" spans="1:9" ht="15.75" thickBot="1" x14ac:dyDescent="0.3"/>
    <row r="16" spans="1:9" x14ac:dyDescent="0.25">
      <c r="A16" s="20"/>
      <c r="B16" s="20" t="s">
        <v>53</v>
      </c>
      <c r="C16" s="20" t="s">
        <v>41</v>
      </c>
      <c r="D16" s="20" t="s">
        <v>54</v>
      </c>
      <c r="E16" s="20" t="s">
        <v>55</v>
      </c>
      <c r="F16" s="20" t="s">
        <v>56</v>
      </c>
      <c r="G16" s="20" t="s">
        <v>57</v>
      </c>
      <c r="H16" s="20" t="s">
        <v>58</v>
      </c>
      <c r="I16" s="20" t="s">
        <v>59</v>
      </c>
    </row>
    <row r="17" spans="1:9" x14ac:dyDescent="0.25">
      <c r="A17" t="s">
        <v>47</v>
      </c>
      <c r="B17">
        <v>54.327651515151402</v>
      </c>
      <c r="C17">
        <v>8.6511840007824645</v>
      </c>
      <c r="D17">
        <v>6.279793784323358</v>
      </c>
      <c r="E17">
        <v>4.6141843841635925E-9</v>
      </c>
      <c r="F17">
        <v>37.213545914830235</v>
      </c>
      <c r="G17">
        <v>71.441757115472569</v>
      </c>
      <c r="H17">
        <v>37.213545914830235</v>
      </c>
      <c r="I17">
        <v>71.441757115472569</v>
      </c>
    </row>
    <row r="18" spans="1:9" x14ac:dyDescent="0.25">
      <c r="A18" t="s">
        <v>23</v>
      </c>
      <c r="B18">
        <v>2.6603292540792554</v>
      </c>
      <c r="C18">
        <v>5.2968197558477349E-2</v>
      </c>
      <c r="D18">
        <v>50.225028917441051</v>
      </c>
      <c r="E18">
        <v>1.8786480501448973E-87</v>
      </c>
      <c r="F18">
        <v>2.555545524315507</v>
      </c>
      <c r="G18">
        <v>2.7651129838430037</v>
      </c>
      <c r="H18">
        <v>2.555545524315507</v>
      </c>
      <c r="I18">
        <v>2.7651129838430037</v>
      </c>
    </row>
    <row r="19" spans="1:9" x14ac:dyDescent="0.25">
      <c r="A19" t="s">
        <v>0</v>
      </c>
      <c r="B19">
        <v>9.1802884615382396</v>
      </c>
      <c r="C19">
        <v>10.765061318538343</v>
      </c>
      <c r="D19">
        <v>0.85278552438238397</v>
      </c>
      <c r="E19">
        <v>0.39533474282382552</v>
      </c>
      <c r="F19">
        <v>-12.115570715972559</v>
      </c>
      <c r="G19">
        <v>30.476147639049039</v>
      </c>
      <c r="H19">
        <v>-12.115570715972559</v>
      </c>
      <c r="I19">
        <v>30.476147639049039</v>
      </c>
    </row>
    <row r="20" spans="1:9" x14ac:dyDescent="0.25">
      <c r="A20" t="s">
        <v>15</v>
      </c>
      <c r="B20">
        <v>-0.23004079254082213</v>
      </c>
      <c r="C20">
        <v>10.762324421930694</v>
      </c>
      <c r="D20">
        <v>-2.1374638370133266E-2</v>
      </c>
      <c r="E20">
        <v>0.98297932740008864</v>
      </c>
      <c r="F20">
        <v>-21.520485735704479</v>
      </c>
      <c r="G20">
        <v>21.060404150622833</v>
      </c>
      <c r="H20">
        <v>-21.520485735704479</v>
      </c>
      <c r="I20">
        <v>21.060404150622833</v>
      </c>
    </row>
    <row r="21" spans="1:9" x14ac:dyDescent="0.25">
      <c r="A21" t="s">
        <v>16</v>
      </c>
      <c r="B21">
        <v>32.276296620046651</v>
      </c>
      <c r="C21">
        <v>10.759847582274885</v>
      </c>
      <c r="D21">
        <v>2.9996983110817155</v>
      </c>
      <c r="E21">
        <v>3.2355408390436447E-3</v>
      </c>
      <c r="F21">
        <v>10.99075145654561</v>
      </c>
      <c r="G21">
        <v>53.561841783547692</v>
      </c>
      <c r="H21">
        <v>10.99075145654561</v>
      </c>
      <c r="I21">
        <v>53.561841783547692</v>
      </c>
    </row>
    <row r="22" spans="1:9" x14ac:dyDescent="0.25">
      <c r="A22" t="s">
        <v>10</v>
      </c>
      <c r="B22">
        <v>26.532634032634036</v>
      </c>
      <c r="C22">
        <v>10.75763097919763</v>
      </c>
      <c r="D22">
        <v>2.4664012071004318</v>
      </c>
      <c r="E22">
        <v>1.4939776573880698E-2</v>
      </c>
      <c r="F22">
        <v>5.2514738387665965</v>
      </c>
      <c r="G22">
        <v>47.813794226501471</v>
      </c>
      <c r="H22">
        <v>5.2514738387665965</v>
      </c>
      <c r="I22">
        <v>47.813794226501471</v>
      </c>
    </row>
    <row r="23" spans="1:9" x14ac:dyDescent="0.25">
      <c r="A23" t="s">
        <v>3</v>
      </c>
      <c r="B23">
        <v>28.622304778554838</v>
      </c>
      <c r="C23">
        <v>10.755674773592949</v>
      </c>
      <c r="D23">
        <v>2.6611352036068969</v>
      </c>
      <c r="E23">
        <v>8.7620230894343964E-3</v>
      </c>
      <c r="F23">
        <v>7.345014426005239</v>
      </c>
      <c r="G23">
        <v>49.899595131104434</v>
      </c>
      <c r="H23">
        <v>7.345014426005239</v>
      </c>
      <c r="I23">
        <v>49.899595131104434</v>
      </c>
    </row>
    <row r="24" spans="1:9" x14ac:dyDescent="0.25">
      <c r="A24" t="s">
        <v>4</v>
      </c>
      <c r="B24">
        <v>65.795308857808863</v>
      </c>
      <c r="C24">
        <v>10.753979107563859</v>
      </c>
      <c r="D24">
        <v>6.1182291875136192</v>
      </c>
      <c r="E24">
        <v>1.0200701102036716E-8</v>
      </c>
      <c r="F24">
        <v>44.521372937147675</v>
      </c>
      <c r="G24">
        <v>87.069244778470051</v>
      </c>
      <c r="H24">
        <v>44.521372937147675</v>
      </c>
      <c r="I24">
        <v>87.069244778470051</v>
      </c>
    </row>
    <row r="25" spans="1:9" x14ac:dyDescent="0.25">
      <c r="A25" t="s">
        <v>5</v>
      </c>
      <c r="B25">
        <v>102.8016462703963</v>
      </c>
      <c r="C25">
        <v>10.752544104370905</v>
      </c>
      <c r="D25">
        <v>9.5606811999596886</v>
      </c>
      <c r="E25">
        <v>9.4209121709075168E-17</v>
      </c>
      <c r="F25">
        <v>81.530549128355332</v>
      </c>
      <c r="G25">
        <v>124.07274341243728</v>
      </c>
      <c r="H25">
        <v>81.530549128355332</v>
      </c>
      <c r="I25">
        <v>124.07274341243728</v>
      </c>
    </row>
    <row r="26" spans="1:9" x14ac:dyDescent="0.25">
      <c r="A26" t="s">
        <v>6</v>
      </c>
      <c r="B26">
        <v>99.891317016316876</v>
      </c>
      <c r="C26">
        <v>10.751369868387373</v>
      </c>
      <c r="D26">
        <v>9.2910315838013151</v>
      </c>
      <c r="E26">
        <v>4.3546498535236244E-16</v>
      </c>
      <c r="F26">
        <v>78.622542793152675</v>
      </c>
      <c r="G26">
        <v>121.16009123948108</v>
      </c>
      <c r="H26">
        <v>78.622542793152675</v>
      </c>
      <c r="I26">
        <v>121.16009123948108</v>
      </c>
    </row>
    <row r="27" spans="1:9" x14ac:dyDescent="0.25">
      <c r="A27" t="s">
        <v>7</v>
      </c>
      <c r="B27">
        <v>48.564321095571124</v>
      </c>
      <c r="C27">
        <v>10.750456485061456</v>
      </c>
      <c r="D27">
        <v>4.5174194382401147</v>
      </c>
      <c r="E27">
        <v>1.3817797915295548E-5</v>
      </c>
      <c r="F27">
        <v>27.297353762503349</v>
      </c>
      <c r="G27">
        <v>69.831288428638899</v>
      </c>
      <c r="H27">
        <v>27.297353762503349</v>
      </c>
      <c r="I27">
        <v>69.831288428638899</v>
      </c>
    </row>
    <row r="28" spans="1:9" x14ac:dyDescent="0.25">
      <c r="A28" t="s">
        <v>8</v>
      </c>
      <c r="B28">
        <v>10.070658508158532</v>
      </c>
      <c r="C28">
        <v>10.749804020885083</v>
      </c>
      <c r="D28">
        <v>0.9368225214704301</v>
      </c>
      <c r="E28">
        <v>0.35057374315918099</v>
      </c>
      <c r="F28">
        <v>-11.195018095130076</v>
      </c>
      <c r="G28">
        <v>31.336335111447141</v>
      </c>
      <c r="H28">
        <v>-11.195018095130076</v>
      </c>
      <c r="I28">
        <v>31.336335111447141</v>
      </c>
    </row>
    <row r="29" spans="1:9" ht="15.75" thickBot="1" x14ac:dyDescent="0.3">
      <c r="A29" s="19" t="s">
        <v>9</v>
      </c>
      <c r="B29" s="19">
        <v>-26.339670745920731</v>
      </c>
      <c r="C29" s="19">
        <v>10.749412523369779</v>
      </c>
      <c r="D29" s="19">
        <v>-2.4503358382290124</v>
      </c>
      <c r="E29" s="19">
        <v>1.559179002942122E-2</v>
      </c>
      <c r="F29" s="19">
        <v>-47.604572873736551</v>
      </c>
      <c r="G29" s="19">
        <v>-5.0747686181049119</v>
      </c>
      <c r="H29" s="19">
        <v>-47.604572873736551</v>
      </c>
      <c r="I29" s="19">
        <v>-5.0747686181049119</v>
      </c>
    </row>
    <row r="33" spans="1:9" x14ac:dyDescent="0.25">
      <c r="A33" t="s">
        <v>60</v>
      </c>
      <c r="F33" t="s">
        <v>65</v>
      </c>
    </row>
    <row r="34" spans="1:9" ht="15.75" thickBot="1" x14ac:dyDescent="0.3">
      <c r="I34" t="s">
        <v>70</v>
      </c>
    </row>
    <row r="35" spans="1:9" x14ac:dyDescent="0.25">
      <c r="A35" s="20" t="s">
        <v>61</v>
      </c>
      <c r="B35" s="20" t="s">
        <v>62</v>
      </c>
      <c r="C35" s="20" t="s">
        <v>63</v>
      </c>
      <c r="D35" s="20" t="s">
        <v>64</v>
      </c>
      <c r="F35" s="20" t="s">
        <v>66</v>
      </c>
      <c r="G35" s="33" t="s">
        <v>18</v>
      </c>
      <c r="I35" t="s">
        <v>18</v>
      </c>
    </row>
    <row r="36" spans="1:9" x14ac:dyDescent="0.25">
      <c r="A36">
        <v>1</v>
      </c>
      <c r="B36">
        <v>66.1682692307689</v>
      </c>
      <c r="C36">
        <v>45.8317307692311</v>
      </c>
      <c r="D36">
        <v>1.8186266314027326</v>
      </c>
      <c r="F36">
        <v>0.34722222222222221</v>
      </c>
      <c r="G36" s="18">
        <v>104</v>
      </c>
      <c r="I36">
        <v>112</v>
      </c>
    </row>
    <row r="37" spans="1:9" x14ac:dyDescent="0.25">
      <c r="A37">
        <v>2</v>
      </c>
      <c r="B37">
        <v>59.418269230769091</v>
      </c>
      <c r="C37">
        <v>58.581730769230909</v>
      </c>
      <c r="D37">
        <v>2.3245531840598121</v>
      </c>
      <c r="F37">
        <v>1.0416666666666665</v>
      </c>
      <c r="G37" s="18">
        <v>112</v>
      </c>
      <c r="I37">
        <v>118</v>
      </c>
    </row>
    <row r="38" spans="1:9" x14ac:dyDescent="0.25">
      <c r="A38">
        <v>3</v>
      </c>
      <c r="B38">
        <v>94.584935897435827</v>
      </c>
      <c r="C38">
        <v>37.415064102564173</v>
      </c>
      <c r="D38">
        <v>1.4846489724591549</v>
      </c>
      <c r="F38">
        <v>1.7361111111111112</v>
      </c>
      <c r="G38" s="18">
        <v>114</v>
      </c>
      <c r="I38">
        <v>132</v>
      </c>
    </row>
    <row r="39" spans="1:9" x14ac:dyDescent="0.25">
      <c r="A39">
        <v>4</v>
      </c>
      <c r="B39">
        <v>91.501602564102456</v>
      </c>
      <c r="C39">
        <v>37.498397435897544</v>
      </c>
      <c r="D39">
        <v>1.4879556819536472</v>
      </c>
      <c r="F39">
        <v>2.4305555555555554</v>
      </c>
      <c r="G39" s="18">
        <v>115</v>
      </c>
      <c r="I39">
        <v>129</v>
      </c>
    </row>
    <row r="40" spans="1:9" x14ac:dyDescent="0.25">
      <c r="A40">
        <v>5</v>
      </c>
      <c r="B40">
        <v>96.251602564102512</v>
      </c>
      <c r="C40">
        <v>24.748397435897488</v>
      </c>
      <c r="D40">
        <v>0.98202912929655783</v>
      </c>
      <c r="F40">
        <v>3.125</v>
      </c>
      <c r="G40" s="18">
        <v>118</v>
      </c>
      <c r="I40">
        <v>121</v>
      </c>
    </row>
    <row r="41" spans="1:9" x14ac:dyDescent="0.25">
      <c r="A41">
        <v>6</v>
      </c>
      <c r="B41">
        <v>136.0849358974358</v>
      </c>
      <c r="C41">
        <v>-1.0849358974357983</v>
      </c>
      <c r="D41">
        <v>-4.3050813995577773E-2</v>
      </c>
      <c r="F41">
        <v>3.8194444444444446</v>
      </c>
      <c r="G41" s="18">
        <v>118</v>
      </c>
      <c r="I41">
        <v>135</v>
      </c>
    </row>
    <row r="42" spans="1:9" x14ac:dyDescent="0.25">
      <c r="A42">
        <v>7</v>
      </c>
      <c r="B42">
        <v>175.75160256410248</v>
      </c>
      <c r="C42">
        <v>-27.751602564102484</v>
      </c>
      <c r="D42">
        <v>-1.1011978522326236</v>
      </c>
      <c r="F42">
        <v>4.5138888888888884</v>
      </c>
      <c r="G42" s="18">
        <v>119</v>
      </c>
      <c r="I42">
        <v>148</v>
      </c>
    </row>
    <row r="43" spans="1:9" x14ac:dyDescent="0.25">
      <c r="A43">
        <v>8</v>
      </c>
      <c r="B43">
        <v>175.50160256410231</v>
      </c>
      <c r="C43">
        <v>-27.501602564102313</v>
      </c>
      <c r="D43">
        <v>-1.0912777237491447</v>
      </c>
      <c r="F43">
        <v>5.208333333333333</v>
      </c>
      <c r="G43" s="18">
        <v>121</v>
      </c>
      <c r="I43">
        <v>148</v>
      </c>
    </row>
    <row r="44" spans="1:9" x14ac:dyDescent="0.25">
      <c r="A44">
        <v>9</v>
      </c>
      <c r="B44">
        <v>126.83493589743583</v>
      </c>
      <c r="C44">
        <v>9.1650641025641733</v>
      </c>
      <c r="D44">
        <v>0.36367445382678532</v>
      </c>
      <c r="F44">
        <v>5.9027777777777777</v>
      </c>
      <c r="G44" s="18">
        <v>125</v>
      </c>
      <c r="I44">
        <v>136</v>
      </c>
    </row>
    <row r="45" spans="1:9" x14ac:dyDescent="0.25">
      <c r="A45">
        <v>10</v>
      </c>
      <c r="B45">
        <v>91.001602564102484</v>
      </c>
      <c r="C45">
        <v>27.998397435897516</v>
      </c>
      <c r="D45">
        <v>1.1109907995816988</v>
      </c>
      <c r="F45">
        <v>6.5972222222222223</v>
      </c>
      <c r="G45" s="18">
        <v>126</v>
      </c>
      <c r="I45">
        <v>119</v>
      </c>
    </row>
    <row r="46" spans="1:9" x14ac:dyDescent="0.25">
      <c r="A46">
        <v>11</v>
      </c>
      <c r="B46">
        <v>57.251602564102484</v>
      </c>
      <c r="C46">
        <v>46.748397435897516</v>
      </c>
      <c r="D46">
        <v>1.8550004358421213</v>
      </c>
      <c r="F46">
        <v>7.291666666666667</v>
      </c>
      <c r="G46" s="18">
        <v>129</v>
      </c>
      <c r="I46">
        <v>104</v>
      </c>
    </row>
    <row r="47" spans="1:9" x14ac:dyDescent="0.25">
      <c r="A47">
        <v>12</v>
      </c>
      <c r="B47">
        <v>86.25160256410247</v>
      </c>
      <c r="C47">
        <v>31.74839743589753</v>
      </c>
      <c r="D47">
        <v>1.2597927268337838</v>
      </c>
      <c r="F47">
        <v>7.9861111111111107</v>
      </c>
      <c r="G47" s="18">
        <v>132</v>
      </c>
      <c r="I47">
        <v>118</v>
      </c>
    </row>
    <row r="48" spans="1:9" x14ac:dyDescent="0.25">
      <c r="A48">
        <v>13</v>
      </c>
      <c r="B48">
        <v>98.092220279719967</v>
      </c>
      <c r="C48">
        <v>16.907779720280033</v>
      </c>
      <c r="D48">
        <v>0.67090938878170092</v>
      </c>
      <c r="F48">
        <v>8.6805555555555536</v>
      </c>
      <c r="G48" s="18">
        <v>133</v>
      </c>
      <c r="I48">
        <v>115</v>
      </c>
    </row>
    <row r="49" spans="1:9" x14ac:dyDescent="0.25">
      <c r="A49">
        <v>14</v>
      </c>
      <c r="B49">
        <v>91.342220279720152</v>
      </c>
      <c r="C49">
        <v>34.657779720279848</v>
      </c>
      <c r="D49">
        <v>1.3752385111082268</v>
      </c>
      <c r="F49">
        <v>9.3749999999999982</v>
      </c>
      <c r="G49" s="18">
        <v>135</v>
      </c>
      <c r="I49">
        <v>126</v>
      </c>
    </row>
    <row r="50" spans="1:9" x14ac:dyDescent="0.25">
      <c r="A50">
        <v>15</v>
      </c>
      <c r="B50">
        <v>126.50888694638688</v>
      </c>
      <c r="C50">
        <v>14.49111305361312</v>
      </c>
      <c r="D50">
        <v>0.57501481344145899</v>
      </c>
      <c r="F50">
        <v>10.069444444444443</v>
      </c>
      <c r="G50" s="18">
        <v>135</v>
      </c>
      <c r="I50">
        <v>141</v>
      </c>
    </row>
    <row r="51" spans="1:9" x14ac:dyDescent="0.25">
      <c r="A51">
        <v>16</v>
      </c>
      <c r="B51">
        <v>123.42555361305352</v>
      </c>
      <c r="C51">
        <v>11.574446386946477</v>
      </c>
      <c r="D51">
        <v>0.45927998113428309</v>
      </c>
      <c r="F51">
        <v>10.763888888888888</v>
      </c>
      <c r="G51" s="18">
        <v>136</v>
      </c>
      <c r="I51">
        <v>135</v>
      </c>
    </row>
    <row r="52" spans="1:9" x14ac:dyDescent="0.25">
      <c r="A52">
        <v>17</v>
      </c>
      <c r="B52">
        <v>128.17555361305358</v>
      </c>
      <c r="C52">
        <v>-3.1755536130535802</v>
      </c>
      <c r="D52">
        <v>-0.12600759939058476</v>
      </c>
      <c r="F52">
        <v>11.458333333333332</v>
      </c>
      <c r="G52" s="18">
        <v>140</v>
      </c>
      <c r="I52">
        <v>125</v>
      </c>
    </row>
    <row r="53" spans="1:9" x14ac:dyDescent="0.25">
      <c r="A53">
        <v>18</v>
      </c>
      <c r="B53">
        <v>168.00888694638687</v>
      </c>
      <c r="C53">
        <v>-19.008886946386866</v>
      </c>
      <c r="D53">
        <v>-0.75428240334382846</v>
      </c>
      <c r="F53">
        <v>12.152777777777777</v>
      </c>
      <c r="G53" s="18">
        <v>141</v>
      </c>
      <c r="I53">
        <v>149</v>
      </c>
    </row>
    <row r="54" spans="1:9" x14ac:dyDescent="0.25">
      <c r="A54">
        <v>19</v>
      </c>
      <c r="B54">
        <v>207.67555361305355</v>
      </c>
      <c r="C54">
        <v>-37.675553613053552</v>
      </c>
      <c r="D54">
        <v>-1.4949853301097609</v>
      </c>
      <c r="F54">
        <v>12.847222222222221</v>
      </c>
      <c r="G54" s="18">
        <v>145</v>
      </c>
      <c r="I54">
        <v>170</v>
      </c>
    </row>
    <row r="55" spans="1:9" x14ac:dyDescent="0.25">
      <c r="A55">
        <v>20</v>
      </c>
      <c r="B55">
        <v>207.42555361305338</v>
      </c>
      <c r="C55">
        <v>-37.425553613053381</v>
      </c>
      <c r="D55">
        <v>-1.4850652016262818</v>
      </c>
      <c r="F55">
        <v>13.541666666666666</v>
      </c>
      <c r="G55" s="18">
        <v>146</v>
      </c>
      <c r="I55">
        <v>170</v>
      </c>
    </row>
    <row r="56" spans="1:9" x14ac:dyDescent="0.25">
      <c r="A56">
        <v>21</v>
      </c>
      <c r="B56">
        <v>158.75888694638689</v>
      </c>
      <c r="C56">
        <v>-0.75888694638689458</v>
      </c>
      <c r="D56">
        <v>-3.0113024050351791E-2</v>
      </c>
      <c r="F56">
        <v>14.236111111111111</v>
      </c>
      <c r="G56" s="18">
        <v>148</v>
      </c>
      <c r="I56">
        <v>158</v>
      </c>
    </row>
    <row r="57" spans="1:9" x14ac:dyDescent="0.25">
      <c r="A57">
        <v>22</v>
      </c>
      <c r="B57">
        <v>122.92555361305355</v>
      </c>
      <c r="C57">
        <v>10.074446386946448</v>
      </c>
      <c r="D57">
        <v>0.39975921023344818</v>
      </c>
      <c r="F57">
        <v>14.930555555555554</v>
      </c>
      <c r="G57" s="18">
        <v>148</v>
      </c>
      <c r="I57">
        <v>133</v>
      </c>
    </row>
    <row r="58" spans="1:9" x14ac:dyDescent="0.25">
      <c r="A58">
        <v>23</v>
      </c>
      <c r="B58">
        <v>89.175553613053552</v>
      </c>
      <c r="C58">
        <v>24.824446386946448</v>
      </c>
      <c r="D58">
        <v>0.98504679075831381</v>
      </c>
      <c r="F58">
        <v>15.624999999999998</v>
      </c>
      <c r="G58" s="18">
        <v>149</v>
      </c>
      <c r="I58">
        <v>114</v>
      </c>
    </row>
    <row r="59" spans="1:9" x14ac:dyDescent="0.25">
      <c r="A59">
        <v>24</v>
      </c>
      <c r="B59">
        <v>118.17555361305352</v>
      </c>
      <c r="C59">
        <v>21.824446386946477</v>
      </c>
      <c r="D59">
        <v>0.86600524895664732</v>
      </c>
      <c r="F59">
        <v>16.319444444444443</v>
      </c>
      <c r="G59" s="18">
        <v>150</v>
      </c>
      <c r="I59">
        <v>140</v>
      </c>
    </row>
    <row r="60" spans="1:9" x14ac:dyDescent="0.25">
      <c r="A60">
        <v>25</v>
      </c>
      <c r="B60">
        <v>130.01617132867102</v>
      </c>
      <c r="C60">
        <v>14.983828671328979</v>
      </c>
      <c r="D60">
        <v>0.59456602237567791</v>
      </c>
      <c r="F60">
        <v>17.013888888888886</v>
      </c>
      <c r="G60" s="18">
        <v>158</v>
      </c>
      <c r="I60">
        <v>145</v>
      </c>
    </row>
    <row r="61" spans="1:9" x14ac:dyDescent="0.25">
      <c r="A61">
        <v>26</v>
      </c>
      <c r="B61">
        <v>123.26617132867122</v>
      </c>
      <c r="C61">
        <v>26.73382867132878</v>
      </c>
      <c r="D61">
        <v>1.0608120610988681</v>
      </c>
      <c r="F61">
        <v>17.708333333333332</v>
      </c>
      <c r="G61" s="18">
        <v>162</v>
      </c>
      <c r="I61">
        <v>150</v>
      </c>
    </row>
    <row r="62" spans="1:9" x14ac:dyDescent="0.25">
      <c r="A62">
        <v>27</v>
      </c>
      <c r="B62">
        <v>158.43283799533793</v>
      </c>
      <c r="C62">
        <v>19.567162004662066</v>
      </c>
      <c r="D62">
        <v>0.77643504457266033</v>
      </c>
      <c r="F62">
        <v>18.402777777777775</v>
      </c>
      <c r="G62" s="18">
        <v>163</v>
      </c>
      <c r="I62">
        <v>178</v>
      </c>
    </row>
    <row r="63" spans="1:9" x14ac:dyDescent="0.25">
      <c r="A63">
        <v>28</v>
      </c>
      <c r="B63">
        <v>155.34950466200459</v>
      </c>
      <c r="C63">
        <v>7.6504953379954088</v>
      </c>
      <c r="D63">
        <v>0.30357558686048114</v>
      </c>
      <c r="F63">
        <v>19.097222222222221</v>
      </c>
      <c r="G63" s="18">
        <v>166</v>
      </c>
      <c r="I63">
        <v>163</v>
      </c>
    </row>
    <row r="64" spans="1:9" x14ac:dyDescent="0.25">
      <c r="A64">
        <v>29</v>
      </c>
      <c r="B64">
        <v>160.09950466200468</v>
      </c>
      <c r="C64">
        <v>11.900495337995324</v>
      </c>
      <c r="D64">
        <v>0.4722177710795068</v>
      </c>
      <c r="F64">
        <v>19.791666666666664</v>
      </c>
      <c r="G64" s="18">
        <v>170</v>
      </c>
      <c r="I64">
        <v>172</v>
      </c>
    </row>
    <row r="65" spans="1:9" x14ac:dyDescent="0.25">
      <c r="A65">
        <v>30</v>
      </c>
      <c r="B65">
        <v>199.93283799533791</v>
      </c>
      <c r="C65">
        <v>-21.932837995337906</v>
      </c>
      <c r="D65">
        <v>-0.87030628368374008</v>
      </c>
      <c r="F65">
        <v>20.486111111111111</v>
      </c>
      <c r="G65" s="18">
        <v>170</v>
      </c>
      <c r="I65">
        <v>178</v>
      </c>
    </row>
    <row r="66" spans="1:9" x14ac:dyDescent="0.25">
      <c r="A66">
        <v>31</v>
      </c>
      <c r="B66">
        <v>239.59950466200462</v>
      </c>
      <c r="C66">
        <v>-40.59950466200462</v>
      </c>
      <c r="D66">
        <v>-1.6110092104496736</v>
      </c>
      <c r="F66">
        <v>21.180555555555554</v>
      </c>
      <c r="G66" s="18">
        <v>171</v>
      </c>
      <c r="I66">
        <v>199</v>
      </c>
    </row>
    <row r="67" spans="1:9" x14ac:dyDescent="0.25">
      <c r="A67">
        <v>32</v>
      </c>
      <c r="B67">
        <v>239.34950466200445</v>
      </c>
      <c r="C67">
        <v>-40.349504662004449</v>
      </c>
      <c r="D67">
        <v>-1.6010890819661945</v>
      </c>
      <c r="F67">
        <v>21.875</v>
      </c>
      <c r="G67" s="18">
        <v>172</v>
      </c>
      <c r="I67">
        <v>199</v>
      </c>
    </row>
    <row r="68" spans="1:9" x14ac:dyDescent="0.25">
      <c r="A68">
        <v>33</v>
      </c>
      <c r="B68">
        <v>190.68283799533796</v>
      </c>
      <c r="C68">
        <v>-6.6828379953379624</v>
      </c>
      <c r="D68">
        <v>-0.26517844619193215</v>
      </c>
      <c r="F68">
        <v>22.569444444444443</v>
      </c>
      <c r="G68" s="18">
        <v>172</v>
      </c>
      <c r="I68">
        <v>184</v>
      </c>
    </row>
    <row r="69" spans="1:9" x14ac:dyDescent="0.25">
      <c r="A69">
        <v>34</v>
      </c>
      <c r="B69">
        <v>154.84950466200462</v>
      </c>
      <c r="C69">
        <v>7.1504953379953804</v>
      </c>
      <c r="D69">
        <v>0.28373532989353539</v>
      </c>
      <c r="F69">
        <v>23.263888888888886</v>
      </c>
      <c r="G69" s="18">
        <v>178</v>
      </c>
      <c r="I69">
        <v>162</v>
      </c>
    </row>
    <row r="70" spans="1:9" x14ac:dyDescent="0.25">
      <c r="A70">
        <v>35</v>
      </c>
      <c r="B70">
        <v>121.09950466200462</v>
      </c>
      <c r="C70">
        <v>24.90049533799538</v>
      </c>
      <c r="D70">
        <v>0.98806445222006856</v>
      </c>
      <c r="F70">
        <v>23.958333333333332</v>
      </c>
      <c r="G70" s="18">
        <v>178</v>
      </c>
      <c r="I70">
        <v>146</v>
      </c>
    </row>
    <row r="71" spans="1:9" x14ac:dyDescent="0.25">
      <c r="A71">
        <v>36</v>
      </c>
      <c r="B71">
        <v>150.09950466200459</v>
      </c>
      <c r="C71">
        <v>15.900495337995409</v>
      </c>
      <c r="D71">
        <v>0.630939826815067</v>
      </c>
      <c r="F71">
        <v>24.652777777777775</v>
      </c>
      <c r="G71" s="18">
        <v>180</v>
      </c>
      <c r="I71">
        <v>166</v>
      </c>
    </row>
    <row r="72" spans="1:9" x14ac:dyDescent="0.25">
      <c r="A72">
        <v>37</v>
      </c>
      <c r="B72">
        <v>161.94012237762206</v>
      </c>
      <c r="C72">
        <v>9.0598776223779396</v>
      </c>
      <c r="D72">
        <v>0.35950060023409874</v>
      </c>
      <c r="F72">
        <v>25.347222222222221</v>
      </c>
      <c r="G72" s="18">
        <v>180</v>
      </c>
      <c r="I72">
        <v>171</v>
      </c>
    </row>
    <row r="73" spans="1:9" x14ac:dyDescent="0.25">
      <c r="A73">
        <v>38</v>
      </c>
      <c r="B73">
        <v>155.19012237762229</v>
      </c>
      <c r="C73">
        <v>24.809877622377712</v>
      </c>
      <c r="D73">
        <v>0.98446869469284448</v>
      </c>
      <c r="F73">
        <v>26.041666666666664</v>
      </c>
      <c r="G73" s="18">
        <v>181</v>
      </c>
      <c r="I73">
        <v>180</v>
      </c>
    </row>
    <row r="74" spans="1:9" x14ac:dyDescent="0.25">
      <c r="A74">
        <v>39</v>
      </c>
      <c r="B74">
        <v>190.35678904428903</v>
      </c>
      <c r="C74">
        <v>2.6432109557109698</v>
      </c>
      <c r="D74">
        <v>0.1048839691582977</v>
      </c>
      <c r="F74">
        <v>26.736111111111111</v>
      </c>
      <c r="G74" s="18">
        <v>183</v>
      </c>
      <c r="I74">
        <v>193</v>
      </c>
    </row>
    <row r="75" spans="1:9" x14ac:dyDescent="0.25">
      <c r="A75">
        <v>40</v>
      </c>
      <c r="B75">
        <v>187.27345571095563</v>
      </c>
      <c r="C75">
        <v>-6.2734557109556306</v>
      </c>
      <c r="D75">
        <v>-0.24893394675221162</v>
      </c>
      <c r="F75">
        <v>27.430555555555554</v>
      </c>
      <c r="G75" s="18">
        <v>184</v>
      </c>
      <c r="I75">
        <v>181</v>
      </c>
    </row>
    <row r="76" spans="1:9" x14ac:dyDescent="0.25">
      <c r="A76">
        <v>41</v>
      </c>
      <c r="B76">
        <v>192.02345571095572</v>
      </c>
      <c r="C76">
        <v>-9.0234557109557159</v>
      </c>
      <c r="D76">
        <v>-0.35805536007041028</v>
      </c>
      <c r="F76">
        <v>28.125</v>
      </c>
      <c r="G76" s="18">
        <v>188</v>
      </c>
      <c r="I76">
        <v>183</v>
      </c>
    </row>
    <row r="77" spans="1:9" x14ac:dyDescent="0.25">
      <c r="A77">
        <v>42</v>
      </c>
      <c r="B77">
        <v>231.856789044289</v>
      </c>
      <c r="C77">
        <v>-13.856789044289002</v>
      </c>
      <c r="D77">
        <v>-0.54984451075087282</v>
      </c>
      <c r="F77">
        <v>28.819444444444443</v>
      </c>
      <c r="G77" s="18">
        <v>191</v>
      </c>
      <c r="I77">
        <v>218</v>
      </c>
    </row>
    <row r="78" spans="1:9" x14ac:dyDescent="0.25">
      <c r="A78">
        <v>43</v>
      </c>
      <c r="B78">
        <v>271.52345571095566</v>
      </c>
      <c r="C78">
        <v>-41.523455710955659</v>
      </c>
      <c r="D78">
        <v>-1.6476720629218067</v>
      </c>
      <c r="F78">
        <v>29.513888888888886</v>
      </c>
      <c r="G78" s="18">
        <v>193</v>
      </c>
      <c r="I78">
        <v>230</v>
      </c>
    </row>
    <row r="79" spans="1:9" x14ac:dyDescent="0.25">
      <c r="A79">
        <v>44</v>
      </c>
      <c r="B79">
        <v>271.27345571095549</v>
      </c>
      <c r="C79">
        <v>-29.273455710955488</v>
      </c>
      <c r="D79">
        <v>-1.1615857672316574</v>
      </c>
      <c r="F79">
        <v>30.208333333333332</v>
      </c>
      <c r="G79" s="18">
        <v>194</v>
      </c>
      <c r="I79">
        <v>242</v>
      </c>
    </row>
    <row r="80" spans="1:9" x14ac:dyDescent="0.25">
      <c r="A80">
        <v>45</v>
      </c>
      <c r="B80">
        <v>222.60678904428903</v>
      </c>
      <c r="C80">
        <v>-13.60678904428903</v>
      </c>
      <c r="D80">
        <v>-0.53992438226740169</v>
      </c>
      <c r="F80">
        <v>30.902777777777775</v>
      </c>
      <c r="G80" s="18">
        <v>196</v>
      </c>
      <c r="I80">
        <v>209</v>
      </c>
    </row>
    <row r="81" spans="1:9" x14ac:dyDescent="0.25">
      <c r="A81">
        <v>46</v>
      </c>
      <c r="B81">
        <v>186.77345571095569</v>
      </c>
      <c r="C81">
        <v>4.2265442890443126</v>
      </c>
      <c r="D81">
        <v>0.16771144955362263</v>
      </c>
      <c r="F81">
        <v>31.597222222222221</v>
      </c>
      <c r="G81" s="18">
        <v>196</v>
      </c>
      <c r="I81">
        <v>191</v>
      </c>
    </row>
    <row r="82" spans="1:9" x14ac:dyDescent="0.25">
      <c r="A82">
        <v>47</v>
      </c>
      <c r="B82">
        <v>153.02345571095566</v>
      </c>
      <c r="C82">
        <v>18.976544289044341</v>
      </c>
      <c r="D82">
        <v>0.75299903007848934</v>
      </c>
      <c r="F82">
        <v>32.291666666666664</v>
      </c>
      <c r="G82" s="18">
        <v>199</v>
      </c>
      <c r="I82">
        <v>172</v>
      </c>
    </row>
    <row r="83" spans="1:9" x14ac:dyDescent="0.25">
      <c r="A83">
        <v>48</v>
      </c>
      <c r="B83">
        <v>182.02345571095566</v>
      </c>
      <c r="C83">
        <v>11.976544289044341</v>
      </c>
      <c r="D83">
        <v>0.47523543254126499</v>
      </c>
      <c r="F83">
        <v>32.986111111111107</v>
      </c>
      <c r="G83" s="18">
        <v>199</v>
      </c>
      <c r="I83">
        <v>194</v>
      </c>
    </row>
    <row r="84" spans="1:9" x14ac:dyDescent="0.25">
      <c r="A84">
        <v>49</v>
      </c>
      <c r="B84">
        <v>193.86407342657316</v>
      </c>
      <c r="C84">
        <v>2.1359265734268433</v>
      </c>
      <c r="D84">
        <v>8.4754664158628049E-2</v>
      </c>
      <c r="F84">
        <v>33.68055555555555</v>
      </c>
      <c r="G84" s="18">
        <v>201</v>
      </c>
      <c r="I84">
        <v>196</v>
      </c>
    </row>
    <row r="85" spans="1:9" x14ac:dyDescent="0.25">
      <c r="A85">
        <v>50</v>
      </c>
      <c r="B85">
        <v>187.11407342657333</v>
      </c>
      <c r="C85">
        <v>8.8859265734266728</v>
      </c>
      <c r="D85">
        <v>0.35259813321237332</v>
      </c>
      <c r="F85">
        <v>34.375</v>
      </c>
      <c r="G85" s="18">
        <v>203</v>
      </c>
      <c r="I85">
        <v>196</v>
      </c>
    </row>
    <row r="86" spans="1:9" x14ac:dyDescent="0.25">
      <c r="A86">
        <v>51</v>
      </c>
      <c r="B86">
        <v>222.28074009324007</v>
      </c>
      <c r="C86">
        <v>13.71925990675993</v>
      </c>
      <c r="D86">
        <v>0.54438728389283475</v>
      </c>
      <c r="F86">
        <v>35.069444444444443</v>
      </c>
      <c r="G86" s="18">
        <v>204</v>
      </c>
      <c r="I86">
        <v>236</v>
      </c>
    </row>
    <row r="87" spans="1:9" x14ac:dyDescent="0.25">
      <c r="A87">
        <v>52</v>
      </c>
      <c r="B87">
        <v>219.19740675990673</v>
      </c>
      <c r="C87">
        <v>15.802593240093273</v>
      </c>
      <c r="D87">
        <v>0.62705502125510426</v>
      </c>
      <c r="F87">
        <v>35.763888888888886</v>
      </c>
      <c r="G87" s="18">
        <v>209</v>
      </c>
      <c r="I87">
        <v>235</v>
      </c>
    </row>
    <row r="88" spans="1:9" x14ac:dyDescent="0.25">
      <c r="A88">
        <v>53</v>
      </c>
      <c r="B88">
        <v>223.94740675990681</v>
      </c>
      <c r="C88">
        <v>5.0525932400931879</v>
      </c>
      <c r="D88">
        <v>0.20048949646579209</v>
      </c>
      <c r="F88">
        <v>36.458333333333329</v>
      </c>
      <c r="G88" s="18">
        <v>211</v>
      </c>
      <c r="I88">
        <v>229</v>
      </c>
    </row>
    <row r="89" spans="1:9" x14ac:dyDescent="0.25">
      <c r="A89">
        <v>54</v>
      </c>
      <c r="B89">
        <v>263.78074009324007</v>
      </c>
      <c r="C89">
        <v>-20.78074009324007</v>
      </c>
      <c r="D89">
        <v>-0.82459044682634242</v>
      </c>
      <c r="F89">
        <v>37.152777777777779</v>
      </c>
      <c r="G89" s="18">
        <v>218</v>
      </c>
      <c r="I89">
        <v>243</v>
      </c>
    </row>
    <row r="90" spans="1:9" x14ac:dyDescent="0.25">
      <c r="A90">
        <v>55</v>
      </c>
      <c r="B90">
        <v>303.44740675990676</v>
      </c>
      <c r="C90">
        <v>-39.447406759906755</v>
      </c>
      <c r="D90">
        <v>-1.5652933735922747</v>
      </c>
      <c r="F90">
        <v>37.847222222222221</v>
      </c>
      <c r="G90" s="18">
        <v>227</v>
      </c>
      <c r="I90">
        <v>264</v>
      </c>
    </row>
    <row r="91" spans="1:9" x14ac:dyDescent="0.25">
      <c r="A91">
        <v>56</v>
      </c>
      <c r="B91">
        <v>303.19740675990658</v>
      </c>
      <c r="C91">
        <v>-31.197406759906585</v>
      </c>
      <c r="D91">
        <v>-1.2379291336376821</v>
      </c>
      <c r="F91">
        <v>38.541666666666664</v>
      </c>
      <c r="G91" s="18">
        <v>229</v>
      </c>
      <c r="I91">
        <v>272</v>
      </c>
    </row>
    <row r="92" spans="1:9" x14ac:dyDescent="0.25">
      <c r="A92">
        <v>57</v>
      </c>
      <c r="B92">
        <v>254.53074009324007</v>
      </c>
      <c r="C92">
        <v>-17.53074009324007</v>
      </c>
      <c r="D92">
        <v>-0.69562877654120248</v>
      </c>
      <c r="F92">
        <v>39.236111111111107</v>
      </c>
      <c r="G92" s="18">
        <v>229</v>
      </c>
      <c r="I92">
        <v>237</v>
      </c>
    </row>
    <row r="93" spans="1:9" x14ac:dyDescent="0.25">
      <c r="A93">
        <v>58</v>
      </c>
      <c r="B93">
        <v>218.69740675990676</v>
      </c>
      <c r="C93">
        <v>-7.6974067599067553</v>
      </c>
      <c r="D93">
        <v>-0.30543705619129286</v>
      </c>
      <c r="F93">
        <v>39.93055555555555</v>
      </c>
      <c r="G93" s="18">
        <v>229</v>
      </c>
      <c r="I93">
        <v>211</v>
      </c>
    </row>
    <row r="94" spans="1:9" x14ac:dyDescent="0.25">
      <c r="A94">
        <v>59</v>
      </c>
      <c r="B94">
        <v>184.94740675990676</v>
      </c>
      <c r="C94">
        <v>-4.9474067599067553</v>
      </c>
      <c r="D94">
        <v>-0.19631564287309758</v>
      </c>
      <c r="F94">
        <v>40.625</v>
      </c>
      <c r="G94" s="18">
        <v>230</v>
      </c>
      <c r="I94">
        <v>180</v>
      </c>
    </row>
    <row r="95" spans="1:9" x14ac:dyDescent="0.25">
      <c r="A95">
        <v>60</v>
      </c>
      <c r="B95">
        <v>213.9474067599067</v>
      </c>
      <c r="C95">
        <v>-12.947406759906698</v>
      </c>
      <c r="D95">
        <v>-0.51375975434420884</v>
      </c>
      <c r="F95">
        <v>41.319444444444443</v>
      </c>
      <c r="G95" s="18">
        <v>233</v>
      </c>
      <c r="I95">
        <v>201</v>
      </c>
    </row>
    <row r="96" spans="1:9" x14ac:dyDescent="0.25">
      <c r="A96">
        <v>61</v>
      </c>
      <c r="B96">
        <v>225.7880244755242</v>
      </c>
      <c r="C96">
        <v>-21.788024475524196</v>
      </c>
      <c r="D96">
        <v>-0.86456000879295658</v>
      </c>
      <c r="F96">
        <v>42.013888888888886</v>
      </c>
      <c r="G96" s="18">
        <v>234</v>
      </c>
      <c r="I96">
        <v>204</v>
      </c>
    </row>
    <row r="97" spans="1:9" x14ac:dyDescent="0.25">
      <c r="A97">
        <v>62</v>
      </c>
      <c r="B97">
        <v>219.03802447552442</v>
      </c>
      <c r="C97">
        <v>-31.038024475524423</v>
      </c>
      <c r="D97">
        <v>-1.2316047626814406</v>
      </c>
      <c r="F97">
        <v>42.708333333333329</v>
      </c>
      <c r="G97" s="18">
        <v>235</v>
      </c>
      <c r="I97">
        <v>188</v>
      </c>
    </row>
    <row r="98" spans="1:9" x14ac:dyDescent="0.25">
      <c r="A98">
        <v>63</v>
      </c>
      <c r="B98">
        <v>254.20469114219117</v>
      </c>
      <c r="C98">
        <v>-19.204691142191166</v>
      </c>
      <c r="D98">
        <v>-0.76205201446375492</v>
      </c>
      <c r="F98">
        <v>43.402777777777779</v>
      </c>
      <c r="G98" s="18">
        <v>235</v>
      </c>
      <c r="I98">
        <v>235</v>
      </c>
    </row>
    <row r="99" spans="1:9" x14ac:dyDescent="0.25">
      <c r="A99">
        <v>64</v>
      </c>
      <c r="B99">
        <v>251.12135780885777</v>
      </c>
      <c r="C99">
        <v>-24.121357808857766</v>
      </c>
      <c r="D99">
        <v>-0.95714787463870743</v>
      </c>
      <c r="F99">
        <v>44.097222222222221</v>
      </c>
      <c r="G99" s="18">
        <v>236</v>
      </c>
      <c r="I99">
        <v>227</v>
      </c>
    </row>
    <row r="100" spans="1:9" x14ac:dyDescent="0.25">
      <c r="A100">
        <v>65</v>
      </c>
      <c r="B100">
        <v>255.87135780885785</v>
      </c>
      <c r="C100">
        <v>-21.871357808857852</v>
      </c>
      <c r="D100">
        <v>-0.8678667182874602</v>
      </c>
      <c r="F100">
        <v>44.791666666666664</v>
      </c>
      <c r="G100" s="18">
        <v>237</v>
      </c>
      <c r="I100">
        <v>234</v>
      </c>
    </row>
    <row r="101" spans="1:9" x14ac:dyDescent="0.25">
      <c r="A101">
        <v>66</v>
      </c>
      <c r="B101">
        <v>295.70469114219111</v>
      </c>
      <c r="C101">
        <v>-31.704691142191109</v>
      </c>
      <c r="D101">
        <v>-1.2580584386373677</v>
      </c>
      <c r="F101">
        <v>45.486111111111107</v>
      </c>
      <c r="G101" s="18">
        <v>237</v>
      </c>
      <c r="I101">
        <v>264</v>
      </c>
    </row>
    <row r="102" spans="1:9" x14ac:dyDescent="0.25">
      <c r="A102">
        <v>67</v>
      </c>
      <c r="B102">
        <v>335.37135780885779</v>
      </c>
      <c r="C102">
        <v>-33.371357808857795</v>
      </c>
      <c r="D102">
        <v>-1.3241926285271837</v>
      </c>
      <c r="F102">
        <v>46.18055555555555</v>
      </c>
      <c r="G102" s="18">
        <v>242</v>
      </c>
      <c r="I102">
        <v>302</v>
      </c>
    </row>
    <row r="103" spans="1:9" x14ac:dyDescent="0.25">
      <c r="A103">
        <v>68</v>
      </c>
      <c r="B103">
        <v>335.12135780885762</v>
      </c>
      <c r="C103">
        <v>-42.121357808857624</v>
      </c>
      <c r="D103">
        <v>-1.6713971254487072</v>
      </c>
      <c r="F103">
        <v>46.875</v>
      </c>
      <c r="G103" s="18">
        <v>242</v>
      </c>
      <c r="I103">
        <v>293</v>
      </c>
    </row>
    <row r="104" spans="1:9" x14ac:dyDescent="0.25">
      <c r="A104">
        <v>69</v>
      </c>
      <c r="B104">
        <v>286.45469114219117</v>
      </c>
      <c r="C104">
        <v>-27.454691142191166</v>
      </c>
      <c r="D104">
        <v>-1.0894162544183408</v>
      </c>
      <c r="F104">
        <v>47.569444444444443</v>
      </c>
      <c r="G104" s="18">
        <v>243</v>
      </c>
      <c r="I104">
        <v>259</v>
      </c>
    </row>
    <row r="105" spans="1:9" x14ac:dyDescent="0.25">
      <c r="A105">
        <v>70</v>
      </c>
      <c r="B105">
        <v>250.62135780885779</v>
      </c>
      <c r="C105">
        <v>-21.621357808857795</v>
      </c>
      <c r="D105">
        <v>-0.85794658980398564</v>
      </c>
      <c r="F105">
        <v>48.263888888888886</v>
      </c>
      <c r="G105" s="18">
        <v>259</v>
      </c>
      <c r="I105">
        <v>229</v>
      </c>
    </row>
    <row r="106" spans="1:9" x14ac:dyDescent="0.25">
      <c r="A106">
        <v>71</v>
      </c>
      <c r="B106">
        <v>216.87135780885779</v>
      </c>
      <c r="C106">
        <v>-13.871357808857795</v>
      </c>
      <c r="D106">
        <v>-0.55042260681634436</v>
      </c>
      <c r="F106">
        <v>48.958333333333329</v>
      </c>
      <c r="G106" s="18">
        <v>264</v>
      </c>
      <c r="I106">
        <v>203</v>
      </c>
    </row>
    <row r="107" spans="1:9" x14ac:dyDescent="0.25">
      <c r="A107">
        <v>72</v>
      </c>
      <c r="B107">
        <v>245.87135780885779</v>
      </c>
      <c r="C107">
        <v>-16.871357808857795</v>
      </c>
      <c r="D107">
        <v>-0.66946414861801196</v>
      </c>
      <c r="F107">
        <v>49.652777777777779</v>
      </c>
      <c r="G107" s="18">
        <v>264</v>
      </c>
      <c r="I107">
        <v>229</v>
      </c>
    </row>
    <row r="108" spans="1:9" x14ac:dyDescent="0.25">
      <c r="A108">
        <v>73</v>
      </c>
      <c r="B108">
        <v>257.71197552447529</v>
      </c>
      <c r="C108">
        <v>-15.711975524475292</v>
      </c>
      <c r="D108">
        <v>-0.62345926372786775</v>
      </c>
      <c r="F108">
        <v>50.347222222222221</v>
      </c>
      <c r="G108" s="18">
        <v>267</v>
      </c>
      <c r="I108">
        <v>242</v>
      </c>
    </row>
    <row r="109" spans="1:9" x14ac:dyDescent="0.25">
      <c r="A109">
        <v>74</v>
      </c>
      <c r="B109">
        <v>250.96197552447546</v>
      </c>
      <c r="C109">
        <v>-17.961975524475463</v>
      </c>
      <c r="D109">
        <v>-0.71274042007912519</v>
      </c>
      <c r="F109">
        <v>51.041666666666664</v>
      </c>
      <c r="G109" s="18">
        <v>269</v>
      </c>
      <c r="I109">
        <v>233</v>
      </c>
    </row>
    <row r="110" spans="1:9" x14ac:dyDescent="0.25">
      <c r="A110">
        <v>75</v>
      </c>
      <c r="B110">
        <v>286.12864219114221</v>
      </c>
      <c r="C110">
        <v>-19.128642191142205</v>
      </c>
      <c r="D110">
        <v>-0.75903435300199895</v>
      </c>
      <c r="F110">
        <v>51.736111111111107</v>
      </c>
      <c r="G110" s="18">
        <v>270</v>
      </c>
      <c r="I110">
        <v>267</v>
      </c>
    </row>
    <row r="111" spans="1:9" x14ac:dyDescent="0.25">
      <c r="A111">
        <v>76</v>
      </c>
      <c r="B111">
        <v>283.04530885780889</v>
      </c>
      <c r="C111">
        <v>-14.045308857808891</v>
      </c>
      <c r="D111">
        <v>-0.55732507383806296</v>
      </c>
      <c r="F111">
        <v>52.43055555555555</v>
      </c>
      <c r="G111" s="18">
        <v>271</v>
      </c>
      <c r="I111">
        <v>269</v>
      </c>
    </row>
    <row r="112" spans="1:9" x14ac:dyDescent="0.25">
      <c r="A112">
        <v>77</v>
      </c>
      <c r="B112">
        <v>287.79530885780889</v>
      </c>
      <c r="C112">
        <v>-17.795308857808891</v>
      </c>
      <c r="D112">
        <v>-0.70612700109014748</v>
      </c>
      <c r="F112">
        <v>53.125</v>
      </c>
      <c r="G112" s="18">
        <v>272</v>
      </c>
      <c r="I112">
        <v>270</v>
      </c>
    </row>
    <row r="113" spans="1:9" x14ac:dyDescent="0.25">
      <c r="A113">
        <v>78</v>
      </c>
      <c r="B113">
        <v>327.62864219114215</v>
      </c>
      <c r="C113">
        <v>-12.628642191142148</v>
      </c>
      <c r="D113">
        <v>-0.50111101243171696</v>
      </c>
      <c r="F113">
        <v>53.819444444444443</v>
      </c>
      <c r="G113" s="18">
        <v>274</v>
      </c>
      <c r="I113">
        <v>315</v>
      </c>
    </row>
    <row r="114" spans="1:9" x14ac:dyDescent="0.25">
      <c r="A114">
        <v>79</v>
      </c>
      <c r="B114">
        <v>367.29530885780889</v>
      </c>
      <c r="C114">
        <v>-3.2953088578088909</v>
      </c>
      <c r="D114">
        <v>-0.13075954904875417</v>
      </c>
      <c r="F114">
        <v>54.513888888888886</v>
      </c>
      <c r="G114" s="18">
        <v>277</v>
      </c>
      <c r="I114">
        <v>364</v>
      </c>
    </row>
    <row r="115" spans="1:9" x14ac:dyDescent="0.25">
      <c r="A115">
        <v>80</v>
      </c>
      <c r="B115">
        <v>367.04530885780866</v>
      </c>
      <c r="C115">
        <v>-20.045308857808664</v>
      </c>
      <c r="D115">
        <v>-0.79540815744138915</v>
      </c>
      <c r="F115">
        <v>55.208333333333329</v>
      </c>
      <c r="G115" s="18">
        <v>278</v>
      </c>
      <c r="I115">
        <v>347</v>
      </c>
    </row>
    <row r="116" spans="1:9" x14ac:dyDescent="0.25">
      <c r="A116">
        <v>81</v>
      </c>
      <c r="B116">
        <v>318.37864219114221</v>
      </c>
      <c r="C116">
        <v>-6.3786421911422053</v>
      </c>
      <c r="D116">
        <v>-0.25310780034491176</v>
      </c>
      <c r="F116">
        <v>55.902777777777779</v>
      </c>
      <c r="G116" s="18">
        <v>284</v>
      </c>
      <c r="I116">
        <v>312</v>
      </c>
    </row>
    <row r="117" spans="1:9" x14ac:dyDescent="0.25">
      <c r="A117">
        <v>82</v>
      </c>
      <c r="B117">
        <v>282.54530885780889</v>
      </c>
      <c r="C117">
        <v>-8.5453088578088909</v>
      </c>
      <c r="D117">
        <v>-0.33908224720167246</v>
      </c>
      <c r="F117">
        <v>56.597222222222221</v>
      </c>
      <c r="G117" s="18">
        <v>293</v>
      </c>
      <c r="I117">
        <v>274</v>
      </c>
    </row>
    <row r="118" spans="1:9" x14ac:dyDescent="0.25">
      <c r="A118">
        <v>83</v>
      </c>
      <c r="B118">
        <v>248.79530885780889</v>
      </c>
      <c r="C118">
        <v>-11.795308857808891</v>
      </c>
      <c r="D118">
        <v>-0.46804391748681229</v>
      </c>
      <c r="F118">
        <v>57.291666666666664</v>
      </c>
      <c r="G118" s="18">
        <v>301</v>
      </c>
      <c r="I118">
        <v>237</v>
      </c>
    </row>
    <row r="119" spans="1:9" x14ac:dyDescent="0.25">
      <c r="A119">
        <v>84</v>
      </c>
      <c r="B119">
        <v>277.79530885780883</v>
      </c>
      <c r="C119">
        <v>0.20469114219116591</v>
      </c>
      <c r="D119">
        <v>8.1222497198602528E-3</v>
      </c>
      <c r="F119">
        <v>57.986111111111107</v>
      </c>
      <c r="G119" s="18">
        <v>302</v>
      </c>
      <c r="I119">
        <v>278</v>
      </c>
    </row>
    <row r="120" spans="1:9" x14ac:dyDescent="0.25">
      <c r="A120">
        <v>85</v>
      </c>
      <c r="B120">
        <v>289.63592657342633</v>
      </c>
      <c r="C120">
        <v>-5.6359265734263317</v>
      </c>
      <c r="D120">
        <v>-0.22363646292721992</v>
      </c>
      <c r="F120">
        <v>58.68055555555555</v>
      </c>
      <c r="G120" s="18">
        <v>305</v>
      </c>
      <c r="I120">
        <v>284</v>
      </c>
    </row>
    <row r="121" spans="1:9" x14ac:dyDescent="0.25">
      <c r="A121">
        <v>86</v>
      </c>
      <c r="B121">
        <v>282.88592657342656</v>
      </c>
      <c r="C121">
        <v>-5.8859265734265591</v>
      </c>
      <c r="D121">
        <v>-0.23355659141070126</v>
      </c>
      <c r="F121">
        <v>59.375</v>
      </c>
      <c r="G121" s="18">
        <v>306</v>
      </c>
      <c r="I121">
        <v>277</v>
      </c>
    </row>
    <row r="122" spans="1:9" x14ac:dyDescent="0.25">
      <c r="A122">
        <v>87</v>
      </c>
      <c r="B122">
        <v>318.05259324009324</v>
      </c>
      <c r="C122">
        <v>-1.0525932400932447</v>
      </c>
      <c r="D122">
        <v>-4.1767440730237568E-2</v>
      </c>
      <c r="F122">
        <v>60.069444444444443</v>
      </c>
      <c r="G122" s="18">
        <v>306</v>
      </c>
      <c r="I122">
        <v>317</v>
      </c>
    </row>
    <row r="123" spans="1:9" x14ac:dyDescent="0.25">
      <c r="A123">
        <v>88</v>
      </c>
      <c r="B123">
        <v>314.96925990675993</v>
      </c>
      <c r="C123">
        <v>-1.9692599067599303</v>
      </c>
      <c r="D123">
        <v>-7.8141245169636747E-2</v>
      </c>
      <c r="F123">
        <v>60.763888888888886</v>
      </c>
      <c r="G123" s="18">
        <v>310</v>
      </c>
      <c r="I123">
        <v>313</v>
      </c>
    </row>
    <row r="124" spans="1:9" x14ac:dyDescent="0.25">
      <c r="A124">
        <v>89</v>
      </c>
      <c r="B124">
        <v>319.71925990675999</v>
      </c>
      <c r="C124">
        <v>-1.7192599067599872</v>
      </c>
      <c r="D124">
        <v>-6.8221116686166705E-2</v>
      </c>
      <c r="F124">
        <v>61.458333333333329</v>
      </c>
      <c r="G124" s="18">
        <v>312</v>
      </c>
      <c r="I124">
        <v>318</v>
      </c>
    </row>
    <row r="125" spans="1:9" x14ac:dyDescent="0.25">
      <c r="A125">
        <v>90</v>
      </c>
      <c r="B125">
        <v>359.5525932400933</v>
      </c>
      <c r="C125">
        <v>14.447406759906698</v>
      </c>
      <c r="D125">
        <v>0.57328052524504269</v>
      </c>
      <c r="F125">
        <v>62.152777777777771</v>
      </c>
      <c r="G125" s="18">
        <v>313</v>
      </c>
      <c r="I125">
        <v>374</v>
      </c>
    </row>
    <row r="126" spans="1:9" x14ac:dyDescent="0.25">
      <c r="A126">
        <v>91</v>
      </c>
      <c r="B126">
        <v>399.21925990675993</v>
      </c>
      <c r="C126">
        <v>13.78074009324007</v>
      </c>
      <c r="D126">
        <v>0.54682684928911807</v>
      </c>
      <c r="F126">
        <v>62.847222222222221</v>
      </c>
      <c r="G126" s="18">
        <v>315</v>
      </c>
      <c r="I126">
        <v>413</v>
      </c>
    </row>
    <row r="127" spans="1:9" x14ac:dyDescent="0.25">
      <c r="A127">
        <v>92</v>
      </c>
      <c r="B127">
        <v>398.96925990675976</v>
      </c>
      <c r="C127">
        <v>6.0307400932402402</v>
      </c>
      <c r="D127">
        <v>0.23930286630148356</v>
      </c>
      <c r="F127">
        <v>63.541666666666664</v>
      </c>
      <c r="G127" s="18">
        <v>315</v>
      </c>
      <c r="I127">
        <v>405</v>
      </c>
    </row>
    <row r="128" spans="1:9" x14ac:dyDescent="0.25">
      <c r="A128">
        <v>93</v>
      </c>
      <c r="B128">
        <v>350.3025932400933</v>
      </c>
      <c r="C128">
        <v>4.6974067599066984</v>
      </c>
      <c r="D128">
        <v>0.18639551438962304</v>
      </c>
      <c r="F128">
        <v>64.236111111111114</v>
      </c>
      <c r="G128" s="18">
        <v>317</v>
      </c>
      <c r="I128">
        <v>355</v>
      </c>
    </row>
    <row r="129" spans="1:9" x14ac:dyDescent="0.25">
      <c r="A129">
        <v>94</v>
      </c>
      <c r="B129">
        <v>314.46925990675993</v>
      </c>
      <c r="C129">
        <v>-8.4692599067599303</v>
      </c>
      <c r="D129">
        <v>-0.33606458573991649</v>
      </c>
      <c r="F129">
        <v>64.930555555555557</v>
      </c>
      <c r="G129" s="18">
        <v>318</v>
      </c>
      <c r="I129">
        <v>306</v>
      </c>
    </row>
    <row r="130" spans="1:9" x14ac:dyDescent="0.25">
      <c r="A130">
        <v>95</v>
      </c>
      <c r="B130">
        <v>280.71925990675993</v>
      </c>
      <c r="C130">
        <v>-9.7192599067599303</v>
      </c>
      <c r="D130">
        <v>-0.385665228157278</v>
      </c>
      <c r="F130">
        <v>65.625</v>
      </c>
      <c r="G130" s="18">
        <v>318</v>
      </c>
      <c r="I130">
        <v>271</v>
      </c>
    </row>
    <row r="131" spans="1:9" x14ac:dyDescent="0.25">
      <c r="A131">
        <v>96</v>
      </c>
      <c r="B131">
        <v>309.71925990675993</v>
      </c>
      <c r="C131">
        <v>-3.7192599067599303</v>
      </c>
      <c r="D131">
        <v>-0.14758214455394283</v>
      </c>
      <c r="F131">
        <v>66.319444444444443</v>
      </c>
      <c r="G131" s="18">
        <v>336</v>
      </c>
      <c r="I131">
        <v>306</v>
      </c>
    </row>
    <row r="132" spans="1:9" x14ac:dyDescent="0.25">
      <c r="A132">
        <v>97</v>
      </c>
      <c r="B132">
        <v>321.55987762237737</v>
      </c>
      <c r="C132">
        <v>-6.5598776223773712</v>
      </c>
      <c r="D132">
        <v>-0.26029931539935319</v>
      </c>
      <c r="F132">
        <v>67.013888888888886</v>
      </c>
      <c r="G132" s="18">
        <v>337</v>
      </c>
      <c r="I132">
        <v>315</v>
      </c>
    </row>
    <row r="133" spans="1:9" x14ac:dyDescent="0.25">
      <c r="A133">
        <v>98</v>
      </c>
      <c r="B133">
        <v>314.8098776223776</v>
      </c>
      <c r="C133">
        <v>-13.809877622377599</v>
      </c>
      <c r="D133">
        <v>-0.54798304142005883</v>
      </c>
      <c r="F133">
        <v>67.708333333333343</v>
      </c>
      <c r="G133" s="18">
        <v>340</v>
      </c>
      <c r="I133">
        <v>301</v>
      </c>
    </row>
    <row r="134" spans="1:9" x14ac:dyDescent="0.25">
      <c r="A134">
        <v>99</v>
      </c>
      <c r="B134">
        <v>349.97654428904434</v>
      </c>
      <c r="C134">
        <v>6.023455710955659</v>
      </c>
      <c r="D134">
        <v>0.23901381826874046</v>
      </c>
      <c r="F134">
        <v>68.402777777777786</v>
      </c>
      <c r="G134" s="18">
        <v>342</v>
      </c>
      <c r="I134">
        <v>356</v>
      </c>
    </row>
    <row r="135" spans="1:9" x14ac:dyDescent="0.25">
      <c r="A135">
        <v>100</v>
      </c>
      <c r="B135">
        <v>346.89321095571097</v>
      </c>
      <c r="C135">
        <v>1.1067890442890302</v>
      </c>
      <c r="D135">
        <v>4.391795809378677E-2</v>
      </c>
      <c r="F135">
        <v>69.097222222222229</v>
      </c>
      <c r="G135" s="18">
        <v>347</v>
      </c>
      <c r="I135">
        <v>348</v>
      </c>
    </row>
    <row r="136" spans="1:9" x14ac:dyDescent="0.25">
      <c r="A136">
        <v>101</v>
      </c>
      <c r="B136">
        <v>351.64321095571103</v>
      </c>
      <c r="C136">
        <v>3.3567890442889734</v>
      </c>
      <c r="D136">
        <v>0.13319911444503518</v>
      </c>
      <c r="F136">
        <v>69.791666666666671</v>
      </c>
      <c r="G136" s="18">
        <v>347</v>
      </c>
      <c r="I136">
        <v>355</v>
      </c>
    </row>
    <row r="137" spans="1:9" x14ac:dyDescent="0.25">
      <c r="A137">
        <v>102</v>
      </c>
      <c r="B137">
        <v>391.47654428904434</v>
      </c>
      <c r="C137">
        <v>30.523455710955659</v>
      </c>
      <c r="D137">
        <v>1.2111864096490257</v>
      </c>
      <c r="F137">
        <v>70.486111111111114</v>
      </c>
      <c r="G137" s="18">
        <v>348</v>
      </c>
      <c r="I137">
        <v>422</v>
      </c>
    </row>
    <row r="138" spans="1:9" x14ac:dyDescent="0.25">
      <c r="A138">
        <v>103</v>
      </c>
      <c r="B138">
        <v>431.14321095571097</v>
      </c>
      <c r="C138">
        <v>33.85678904428903</v>
      </c>
      <c r="D138">
        <v>1.3434547894286579</v>
      </c>
      <c r="F138">
        <v>71.180555555555557</v>
      </c>
      <c r="G138" s="18">
        <v>348</v>
      </c>
      <c r="I138">
        <v>465</v>
      </c>
    </row>
    <row r="139" spans="1:9" x14ac:dyDescent="0.25">
      <c r="A139">
        <v>104</v>
      </c>
      <c r="B139">
        <v>430.8932109557108</v>
      </c>
      <c r="C139">
        <v>36.106789044289201</v>
      </c>
      <c r="D139">
        <v>1.4327359457799154</v>
      </c>
      <c r="F139">
        <v>71.875</v>
      </c>
      <c r="G139" s="18">
        <v>355</v>
      </c>
      <c r="I139">
        <v>467</v>
      </c>
    </row>
    <row r="140" spans="1:9" x14ac:dyDescent="0.25">
      <c r="A140">
        <v>105</v>
      </c>
      <c r="B140">
        <v>382.22654428904434</v>
      </c>
      <c r="C140">
        <v>21.773455710955659</v>
      </c>
      <c r="D140">
        <v>0.86398191272749525</v>
      </c>
      <c r="F140">
        <v>72.569444444444443</v>
      </c>
      <c r="G140" s="18">
        <v>355</v>
      </c>
      <c r="I140">
        <v>404</v>
      </c>
    </row>
    <row r="141" spans="1:9" x14ac:dyDescent="0.25">
      <c r="A141">
        <v>106</v>
      </c>
      <c r="B141">
        <v>346.39321095571103</v>
      </c>
      <c r="C141">
        <v>0.6067890442889734</v>
      </c>
      <c r="D141">
        <v>2.4077701126839914E-2</v>
      </c>
      <c r="F141">
        <v>73.263888888888886</v>
      </c>
      <c r="G141" s="18">
        <v>356</v>
      </c>
      <c r="I141">
        <v>347</v>
      </c>
    </row>
    <row r="142" spans="1:9" x14ac:dyDescent="0.25">
      <c r="A142">
        <v>107</v>
      </c>
      <c r="B142">
        <v>312.64321095571097</v>
      </c>
      <c r="C142">
        <v>-7.6432109557109698</v>
      </c>
      <c r="D142">
        <v>-0.30328653882774365</v>
      </c>
      <c r="F142">
        <v>73.958333333333343</v>
      </c>
      <c r="G142" s="18">
        <v>359</v>
      </c>
      <c r="I142">
        <v>305</v>
      </c>
    </row>
    <row r="143" spans="1:9" x14ac:dyDescent="0.25">
      <c r="A143">
        <v>108</v>
      </c>
      <c r="B143">
        <v>341.64321095571097</v>
      </c>
      <c r="C143">
        <v>-5.6432109557109698</v>
      </c>
      <c r="D143">
        <v>-0.22392551095996527</v>
      </c>
      <c r="F143">
        <v>74.652777777777786</v>
      </c>
      <c r="G143" s="18">
        <v>360</v>
      </c>
      <c r="I143">
        <v>336</v>
      </c>
    </row>
    <row r="144" spans="1:9" x14ac:dyDescent="0.25">
      <c r="A144">
        <v>109</v>
      </c>
      <c r="B144">
        <v>353.48382867132847</v>
      </c>
      <c r="C144">
        <v>-13.483828671328467</v>
      </c>
      <c r="D144">
        <v>-0.53504525147482385</v>
      </c>
      <c r="F144">
        <v>75.347222222222229</v>
      </c>
      <c r="G144" s="18">
        <v>362</v>
      </c>
      <c r="I144">
        <v>340</v>
      </c>
    </row>
    <row r="145" spans="1:9" x14ac:dyDescent="0.25">
      <c r="A145">
        <v>110</v>
      </c>
      <c r="B145">
        <v>346.73382867132864</v>
      </c>
      <c r="C145">
        <v>-28.733828671328638</v>
      </c>
      <c r="D145">
        <v>-1.1401730889666408</v>
      </c>
      <c r="F145">
        <v>76.041666666666671</v>
      </c>
      <c r="G145" s="18">
        <v>362</v>
      </c>
      <c r="I145">
        <v>318</v>
      </c>
    </row>
    <row r="146" spans="1:9" x14ac:dyDescent="0.25">
      <c r="A146">
        <v>111</v>
      </c>
      <c r="B146">
        <v>381.90049533799538</v>
      </c>
      <c r="C146">
        <v>-19.90049533799538</v>
      </c>
      <c r="D146">
        <v>-0.78966188255062264</v>
      </c>
      <c r="F146">
        <v>76.736111111111114</v>
      </c>
      <c r="G146" s="18">
        <v>363</v>
      </c>
      <c r="I146">
        <v>362</v>
      </c>
    </row>
    <row r="147" spans="1:9" x14ac:dyDescent="0.25">
      <c r="A147">
        <v>112</v>
      </c>
      <c r="B147">
        <v>378.81716200466201</v>
      </c>
      <c r="C147">
        <v>-30.817162004662009</v>
      </c>
      <c r="D147">
        <v>-1.2228408263289114</v>
      </c>
      <c r="F147">
        <v>77.430555555555557</v>
      </c>
      <c r="G147" s="18">
        <v>364</v>
      </c>
      <c r="I147">
        <v>348</v>
      </c>
    </row>
    <row r="148" spans="1:9" x14ac:dyDescent="0.25">
      <c r="A148">
        <v>113</v>
      </c>
      <c r="B148">
        <v>383.56716200466207</v>
      </c>
      <c r="C148">
        <v>-20.567162004662066</v>
      </c>
      <c r="D148">
        <v>-0.81611555850654949</v>
      </c>
      <c r="F148">
        <v>78.125</v>
      </c>
      <c r="G148" s="18">
        <v>374</v>
      </c>
      <c r="I148">
        <v>363</v>
      </c>
    </row>
    <row r="149" spans="1:9" x14ac:dyDescent="0.25">
      <c r="A149">
        <v>114</v>
      </c>
      <c r="B149">
        <v>423.40049533799538</v>
      </c>
      <c r="C149">
        <v>11.59950466200462</v>
      </c>
      <c r="D149">
        <v>0.46027430636688693</v>
      </c>
      <c r="F149">
        <v>78.819444444444443</v>
      </c>
      <c r="G149" s="18">
        <v>390</v>
      </c>
      <c r="I149">
        <v>435</v>
      </c>
    </row>
    <row r="150" spans="1:9" x14ac:dyDescent="0.25">
      <c r="A150">
        <v>115</v>
      </c>
      <c r="B150">
        <v>463.06716200466207</v>
      </c>
      <c r="C150">
        <v>27.932837995337934</v>
      </c>
      <c r="D150">
        <v>1.1083893672870764</v>
      </c>
      <c r="F150">
        <v>79.513888888888886</v>
      </c>
      <c r="G150" s="18">
        <v>391</v>
      </c>
      <c r="I150">
        <v>491</v>
      </c>
    </row>
    <row r="151" spans="1:9" x14ac:dyDescent="0.25">
      <c r="A151">
        <v>116</v>
      </c>
      <c r="B151">
        <v>462.8171620046619</v>
      </c>
      <c r="C151">
        <v>42.182837995338105</v>
      </c>
      <c r="D151">
        <v>1.6738366908450042</v>
      </c>
      <c r="F151">
        <v>80.208333333333343</v>
      </c>
      <c r="G151" s="18">
        <v>396</v>
      </c>
      <c r="I151">
        <v>505</v>
      </c>
    </row>
    <row r="152" spans="1:9" x14ac:dyDescent="0.25">
      <c r="A152">
        <v>117</v>
      </c>
      <c r="B152">
        <v>414.15049533799538</v>
      </c>
      <c r="C152">
        <v>-10.15049533799538</v>
      </c>
      <c r="D152">
        <v>-0.40277687169520299</v>
      </c>
      <c r="F152">
        <v>80.902777777777786</v>
      </c>
      <c r="G152" s="18">
        <v>404</v>
      </c>
      <c r="I152">
        <v>404</v>
      </c>
    </row>
    <row r="153" spans="1:9" x14ac:dyDescent="0.25">
      <c r="A153">
        <v>118</v>
      </c>
      <c r="B153">
        <v>378.31716200466207</v>
      </c>
      <c r="C153">
        <v>-19.317162004662066</v>
      </c>
      <c r="D153">
        <v>-0.76651491608918798</v>
      </c>
      <c r="F153">
        <v>81.597222222222229</v>
      </c>
      <c r="G153" s="18">
        <v>404</v>
      </c>
      <c r="I153">
        <v>359</v>
      </c>
    </row>
    <row r="154" spans="1:9" x14ac:dyDescent="0.25">
      <c r="A154">
        <v>119</v>
      </c>
      <c r="B154">
        <v>344.56716200466207</v>
      </c>
      <c r="C154">
        <v>-34.567162004662066</v>
      </c>
      <c r="D154">
        <v>-1.3716427535809981</v>
      </c>
      <c r="F154">
        <v>82.291666666666671</v>
      </c>
      <c r="G154" s="18">
        <v>405</v>
      </c>
      <c r="I154">
        <v>310</v>
      </c>
    </row>
    <row r="155" spans="1:9" x14ac:dyDescent="0.25">
      <c r="A155">
        <v>120</v>
      </c>
      <c r="B155">
        <v>373.56716200466201</v>
      </c>
      <c r="C155">
        <v>-36.567162004662009</v>
      </c>
      <c r="D155">
        <v>-1.4510037814487744</v>
      </c>
      <c r="F155">
        <v>82.986111111111114</v>
      </c>
      <c r="G155" s="18">
        <v>405</v>
      </c>
      <c r="I155">
        <v>337</v>
      </c>
    </row>
    <row r="156" spans="1:9" x14ac:dyDescent="0.25">
      <c r="A156">
        <v>121</v>
      </c>
      <c r="B156">
        <v>385.40777972027951</v>
      </c>
      <c r="C156">
        <v>-25.407779720279507</v>
      </c>
      <c r="D156">
        <v>-1.0081937572197381</v>
      </c>
      <c r="F156">
        <v>83.680555555555557</v>
      </c>
      <c r="G156" s="18">
        <v>406</v>
      </c>
      <c r="I156">
        <v>360</v>
      </c>
    </row>
    <row r="157" spans="1:9" x14ac:dyDescent="0.25">
      <c r="A157">
        <v>122</v>
      </c>
      <c r="B157">
        <v>378.65777972027973</v>
      </c>
      <c r="C157">
        <v>-36.657779720279734</v>
      </c>
      <c r="D157">
        <v>-1.4545995389760007</v>
      </c>
      <c r="F157">
        <v>84.375</v>
      </c>
      <c r="G157" s="18">
        <v>407</v>
      </c>
      <c r="I157">
        <v>342</v>
      </c>
    </row>
    <row r="158" spans="1:9" x14ac:dyDescent="0.25">
      <c r="A158">
        <v>123</v>
      </c>
      <c r="B158">
        <v>413.82444638694642</v>
      </c>
      <c r="C158">
        <v>-7.8244463869464198</v>
      </c>
      <c r="D158">
        <v>-0.31047805388219635</v>
      </c>
      <c r="F158">
        <v>85.069444444444443</v>
      </c>
      <c r="G158" s="18">
        <v>413</v>
      </c>
      <c r="I158">
        <v>406</v>
      </c>
    </row>
    <row r="159" spans="1:9" x14ac:dyDescent="0.25">
      <c r="A159">
        <v>124</v>
      </c>
      <c r="B159">
        <v>410.74111305361305</v>
      </c>
      <c r="C159">
        <v>-14.741113053613049</v>
      </c>
      <c r="D159">
        <v>-0.58493494192492845</v>
      </c>
      <c r="F159">
        <v>85.763888888888886</v>
      </c>
      <c r="G159" s="18">
        <v>417</v>
      </c>
      <c r="I159">
        <v>396</v>
      </c>
    </row>
    <row r="160" spans="1:9" x14ac:dyDescent="0.25">
      <c r="A160">
        <v>125</v>
      </c>
      <c r="B160">
        <v>415.49111305361316</v>
      </c>
      <c r="C160">
        <v>4.5088869463868377</v>
      </c>
      <c r="D160">
        <v>0.17891495130243401</v>
      </c>
      <c r="F160">
        <v>86.458333333333343</v>
      </c>
      <c r="G160" s="18">
        <v>419</v>
      </c>
      <c r="I160">
        <v>420</v>
      </c>
    </row>
    <row r="161" spans="1:9" x14ac:dyDescent="0.25">
      <c r="A161">
        <v>126</v>
      </c>
      <c r="B161">
        <v>455.32444638694642</v>
      </c>
      <c r="C161">
        <v>16.67555361305358</v>
      </c>
      <c r="D161">
        <v>0.66169453749808882</v>
      </c>
      <c r="F161">
        <v>87.152777777777786</v>
      </c>
      <c r="G161" s="18">
        <v>420</v>
      </c>
      <c r="I161">
        <v>472</v>
      </c>
    </row>
    <row r="162" spans="1:9" x14ac:dyDescent="0.25">
      <c r="A162">
        <v>127</v>
      </c>
      <c r="B162">
        <v>494.99111305361311</v>
      </c>
      <c r="C162">
        <v>53.008886946386895</v>
      </c>
      <c r="D162">
        <v>2.1034198770960622</v>
      </c>
      <c r="F162">
        <v>87.847222222222229</v>
      </c>
      <c r="G162" s="18">
        <v>422</v>
      </c>
      <c r="I162">
        <v>548</v>
      </c>
    </row>
    <row r="163" spans="1:9" x14ac:dyDescent="0.25">
      <c r="A163">
        <v>128</v>
      </c>
      <c r="B163">
        <v>494.74111305361293</v>
      </c>
      <c r="C163">
        <v>64.258886946387065</v>
      </c>
      <c r="D163">
        <v>2.5498256588523223</v>
      </c>
      <c r="F163">
        <v>88.541666666666671</v>
      </c>
      <c r="G163" s="18">
        <v>432</v>
      </c>
      <c r="I163">
        <v>559</v>
      </c>
    </row>
    <row r="164" spans="1:9" x14ac:dyDescent="0.25">
      <c r="A164">
        <v>129</v>
      </c>
      <c r="B164">
        <v>446.07444638694648</v>
      </c>
      <c r="C164">
        <v>16.925553613053523</v>
      </c>
      <c r="D164">
        <v>0.67161466598155894</v>
      </c>
      <c r="F164">
        <v>89.236111111111114</v>
      </c>
      <c r="G164" s="18">
        <v>435</v>
      </c>
      <c r="I164">
        <v>463</v>
      </c>
    </row>
    <row r="165" spans="1:9" x14ac:dyDescent="0.25">
      <c r="A165">
        <v>130</v>
      </c>
      <c r="B165">
        <v>410.24111305361311</v>
      </c>
      <c r="C165">
        <v>-3.2411130536131054</v>
      </c>
      <c r="D165">
        <v>-0.12860903168520499</v>
      </c>
      <c r="F165">
        <v>89.930555555555557</v>
      </c>
      <c r="G165" s="18">
        <v>461</v>
      </c>
      <c r="I165">
        <v>407</v>
      </c>
    </row>
    <row r="166" spans="1:9" x14ac:dyDescent="0.25">
      <c r="A166">
        <v>131</v>
      </c>
      <c r="B166">
        <v>376.49111305361311</v>
      </c>
      <c r="C166">
        <v>-14.491113053613105</v>
      </c>
      <c r="D166">
        <v>-0.57501481344145844</v>
      </c>
      <c r="F166">
        <v>90.625</v>
      </c>
      <c r="G166" s="18">
        <v>461</v>
      </c>
      <c r="I166">
        <v>362</v>
      </c>
    </row>
    <row r="167" spans="1:9" x14ac:dyDescent="0.25">
      <c r="A167">
        <v>132</v>
      </c>
      <c r="B167">
        <v>405.49111305361311</v>
      </c>
      <c r="C167">
        <v>-0.49111305361310542</v>
      </c>
      <c r="D167">
        <v>-1.9487618367009699E-2</v>
      </c>
      <c r="F167">
        <v>91.319444444444443</v>
      </c>
      <c r="G167" s="18">
        <v>463</v>
      </c>
      <c r="I167">
        <v>405</v>
      </c>
    </row>
    <row r="168" spans="1:9" x14ac:dyDescent="0.25">
      <c r="A168">
        <v>133</v>
      </c>
      <c r="B168">
        <v>417.3317307692306</v>
      </c>
      <c r="C168">
        <v>-0.33173076923060307</v>
      </c>
      <c r="D168">
        <v>-1.3163247410754725E-2</v>
      </c>
      <c r="F168">
        <v>92.013888888888886</v>
      </c>
      <c r="G168" s="18">
        <v>465</v>
      </c>
      <c r="I168">
        <v>417</v>
      </c>
    </row>
    <row r="169" spans="1:9" x14ac:dyDescent="0.25">
      <c r="A169">
        <v>134</v>
      </c>
      <c r="B169">
        <v>410.58173076923077</v>
      </c>
      <c r="C169">
        <v>-19.581730769230774</v>
      </c>
      <c r="D169">
        <v>-0.77701314063812843</v>
      </c>
      <c r="F169">
        <v>92.708333333333343</v>
      </c>
      <c r="G169" s="18">
        <v>467</v>
      </c>
      <c r="I169">
        <v>391</v>
      </c>
    </row>
    <row r="170" spans="1:9" x14ac:dyDescent="0.25">
      <c r="A170">
        <v>135</v>
      </c>
      <c r="B170">
        <v>445.74839743589752</v>
      </c>
      <c r="C170">
        <v>-26.748397435897516</v>
      </c>
      <c r="D170">
        <v>-1.0613901571643374</v>
      </c>
      <c r="F170">
        <v>93.402777777777786</v>
      </c>
      <c r="G170" s="18">
        <v>472</v>
      </c>
      <c r="I170">
        <v>419</v>
      </c>
    </row>
    <row r="171" spans="1:9" x14ac:dyDescent="0.25">
      <c r="A171">
        <v>136</v>
      </c>
      <c r="B171">
        <v>442.6650641025642</v>
      </c>
      <c r="C171">
        <v>18.334935897435798</v>
      </c>
      <c r="D171">
        <v>0.72753967935516639</v>
      </c>
      <c r="F171">
        <v>94.097222222222229</v>
      </c>
      <c r="G171" s="18">
        <v>472</v>
      </c>
      <c r="I171">
        <v>461</v>
      </c>
    </row>
    <row r="172" spans="1:9" x14ac:dyDescent="0.25">
      <c r="A172">
        <v>137</v>
      </c>
      <c r="B172">
        <v>447.4150641025642</v>
      </c>
      <c r="C172">
        <v>24.584935897435798</v>
      </c>
      <c r="D172">
        <v>0.97554289144197381</v>
      </c>
      <c r="F172">
        <v>94.791666666666671</v>
      </c>
      <c r="G172" s="18">
        <v>491</v>
      </c>
      <c r="I172">
        <v>472</v>
      </c>
    </row>
    <row r="173" spans="1:9" x14ac:dyDescent="0.25">
      <c r="A173">
        <v>138</v>
      </c>
      <c r="B173">
        <v>487.24839743589746</v>
      </c>
      <c r="C173">
        <v>47.751602564102541</v>
      </c>
      <c r="D173">
        <v>1.8948081309104097</v>
      </c>
      <c r="F173">
        <v>95.486111111111114</v>
      </c>
      <c r="G173" s="18">
        <v>505</v>
      </c>
      <c r="I173">
        <v>535</v>
      </c>
    </row>
    <row r="174" spans="1:9" x14ac:dyDescent="0.25">
      <c r="A174">
        <v>139</v>
      </c>
      <c r="B174">
        <v>526.9150641025642</v>
      </c>
      <c r="C174">
        <v>95.084935897435798</v>
      </c>
      <c r="D174">
        <v>3.7730191237811619</v>
      </c>
      <c r="F174">
        <v>96.180555555555557</v>
      </c>
      <c r="G174" s="18">
        <v>508</v>
      </c>
      <c r="I174">
        <v>622</v>
      </c>
    </row>
    <row r="175" spans="1:9" x14ac:dyDescent="0.25">
      <c r="A175">
        <v>140</v>
      </c>
      <c r="B175">
        <v>526.66506410256397</v>
      </c>
      <c r="C175">
        <v>79.334935897436026</v>
      </c>
      <c r="D175">
        <v>3.1480510293224162</v>
      </c>
      <c r="F175">
        <v>96.875</v>
      </c>
      <c r="G175" s="18">
        <v>535</v>
      </c>
      <c r="I175">
        <v>606</v>
      </c>
    </row>
    <row r="176" spans="1:9" x14ac:dyDescent="0.25">
      <c r="A176">
        <v>141</v>
      </c>
      <c r="B176">
        <v>477.99839743589752</v>
      </c>
      <c r="C176">
        <v>30.001602564102484</v>
      </c>
      <c r="D176">
        <v>1.1904790085838743</v>
      </c>
      <c r="F176">
        <v>97.569444444444443</v>
      </c>
      <c r="G176" s="18">
        <v>548</v>
      </c>
      <c r="I176">
        <v>508</v>
      </c>
    </row>
    <row r="177" spans="1:9" x14ac:dyDescent="0.25">
      <c r="A177">
        <v>142</v>
      </c>
      <c r="B177">
        <v>442.1650641025642</v>
      </c>
      <c r="C177">
        <v>18.834935897435798</v>
      </c>
      <c r="D177">
        <v>0.74737993632211097</v>
      </c>
      <c r="F177">
        <v>98.263888888888886</v>
      </c>
      <c r="G177" s="18">
        <v>559</v>
      </c>
      <c r="I177">
        <v>461</v>
      </c>
    </row>
    <row r="178" spans="1:9" x14ac:dyDescent="0.25">
      <c r="A178">
        <v>143</v>
      </c>
      <c r="B178">
        <v>408.4150641025642</v>
      </c>
      <c r="C178">
        <v>-18.415064102564202</v>
      </c>
      <c r="D178">
        <v>-0.73071920771526144</v>
      </c>
      <c r="F178">
        <v>98.958333333333343</v>
      </c>
      <c r="G178" s="18">
        <v>606</v>
      </c>
      <c r="I178">
        <v>390</v>
      </c>
    </row>
    <row r="179" spans="1:9" ht="15.75" thickBot="1" x14ac:dyDescent="0.3">
      <c r="A179" s="19">
        <v>144</v>
      </c>
      <c r="B179" s="19">
        <v>437.41506410256414</v>
      </c>
      <c r="C179" s="19">
        <v>-5.4150641025641448</v>
      </c>
      <c r="D179" s="19">
        <v>-0.21487252657469971</v>
      </c>
      <c r="F179" s="19">
        <v>99.652777777777786</v>
      </c>
      <c r="G179" s="34">
        <v>622</v>
      </c>
      <c r="I179">
        <v>432</v>
      </c>
    </row>
    <row r="181" spans="1:9" x14ac:dyDescent="0.25">
      <c r="A181" t="s">
        <v>71</v>
      </c>
      <c r="C181" t="s">
        <v>72</v>
      </c>
    </row>
    <row r="182" spans="1:9" x14ac:dyDescent="0.25">
      <c r="A182">
        <v>145</v>
      </c>
      <c r="B182" t="s">
        <v>0</v>
      </c>
      <c r="C182">
        <f>$B$17+$B$18*A182+B19</f>
        <v>449.25568181818164</v>
      </c>
    </row>
    <row r="183" spans="1:9" x14ac:dyDescent="0.25">
      <c r="A183">
        <v>146</v>
      </c>
      <c r="B183" t="s">
        <v>15</v>
      </c>
      <c r="C183">
        <f>$B$17+$B$18*A183+B20</f>
        <v>442.50568181818187</v>
      </c>
    </row>
    <row r="184" spans="1:9" x14ac:dyDescent="0.25">
      <c r="A184">
        <v>147</v>
      </c>
      <c r="B184" t="s">
        <v>16</v>
      </c>
      <c r="C184">
        <f t="shared" ref="C184:C193" si="0">$B$17+$B$18*A184+B21</f>
        <v>477.67234848484856</v>
      </c>
    </row>
    <row r="185" spans="1:9" x14ac:dyDescent="0.25">
      <c r="A185">
        <v>148</v>
      </c>
      <c r="B185" t="s">
        <v>10</v>
      </c>
      <c r="C185">
        <f t="shared" si="0"/>
        <v>474.58901515151524</v>
      </c>
    </row>
    <row r="186" spans="1:9" x14ac:dyDescent="0.25">
      <c r="A186">
        <v>149</v>
      </c>
      <c r="B186" t="s">
        <v>3</v>
      </c>
      <c r="C186">
        <f t="shared" si="0"/>
        <v>479.3390151515153</v>
      </c>
    </row>
    <row r="187" spans="1:9" x14ac:dyDescent="0.25">
      <c r="A187">
        <v>150</v>
      </c>
      <c r="B187" t="s">
        <v>4</v>
      </c>
      <c r="C187">
        <f t="shared" si="0"/>
        <v>519.1723484848485</v>
      </c>
    </row>
    <row r="188" spans="1:9" x14ac:dyDescent="0.25">
      <c r="A188">
        <v>151</v>
      </c>
      <c r="B188" t="s">
        <v>5</v>
      </c>
      <c r="C188">
        <f t="shared" si="0"/>
        <v>558.83901515151524</v>
      </c>
    </row>
    <row r="189" spans="1:9" x14ac:dyDescent="0.25">
      <c r="A189">
        <v>152</v>
      </c>
      <c r="B189" t="s">
        <v>6</v>
      </c>
      <c r="C189">
        <f t="shared" si="0"/>
        <v>558.58901515151513</v>
      </c>
    </row>
    <row r="190" spans="1:9" x14ac:dyDescent="0.25">
      <c r="A190">
        <v>153</v>
      </c>
      <c r="B190" t="s">
        <v>7</v>
      </c>
      <c r="C190">
        <f t="shared" si="0"/>
        <v>509.92234848484861</v>
      </c>
    </row>
    <row r="191" spans="1:9" x14ac:dyDescent="0.25">
      <c r="A191">
        <v>154</v>
      </c>
      <c r="B191" t="s">
        <v>8</v>
      </c>
      <c r="C191">
        <f t="shared" si="0"/>
        <v>474.08901515151524</v>
      </c>
    </row>
    <row r="192" spans="1:9" x14ac:dyDescent="0.25">
      <c r="A192">
        <v>155</v>
      </c>
      <c r="B192" t="s">
        <v>9</v>
      </c>
      <c r="C192">
        <f t="shared" si="0"/>
        <v>440.33901515151524</v>
      </c>
    </row>
    <row r="193" spans="1:3" x14ac:dyDescent="0.25">
      <c r="A193">
        <v>156</v>
      </c>
      <c r="B193" t="s">
        <v>11</v>
      </c>
      <c r="C193">
        <f t="shared" si="0"/>
        <v>469.33901515151524</v>
      </c>
    </row>
  </sheetData>
  <sortState xmlns:xlrd2="http://schemas.microsoft.com/office/spreadsheetml/2017/richdata2" ref="G36:G179">
    <sortCondition ref="G36"/>
  </sortState>
  <phoneticPr fontId="2" type="noConversion"/>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3284D-24D2-4829-8F6A-0016B6C62499}">
  <dimension ref="A3:U156"/>
  <sheetViews>
    <sheetView tabSelected="1" topLeftCell="H46" zoomScale="84" zoomScaleNormal="93" workbookViewId="0">
      <selection activeCell="P59" sqref="O59:P59"/>
    </sheetView>
  </sheetViews>
  <sheetFormatPr defaultRowHeight="15" x14ac:dyDescent="0.25"/>
  <cols>
    <col min="1" max="1" width="13" customWidth="1"/>
    <col min="2" max="2" width="27" customWidth="1"/>
    <col min="3" max="3" width="19.7109375" customWidth="1"/>
    <col min="6" max="6" width="32.5703125" customWidth="1"/>
    <col min="7" max="7" width="30.140625" customWidth="1"/>
    <col min="8" max="8" width="20.42578125" customWidth="1"/>
    <col min="10" max="10" width="21.7109375" customWidth="1"/>
    <col min="11" max="11" width="20" customWidth="1"/>
  </cols>
  <sheetData>
    <row r="3" spans="1:16" x14ac:dyDescent="0.25">
      <c r="A3" t="s">
        <v>60</v>
      </c>
    </row>
    <row r="11" spans="1:16" ht="15.75" thickBot="1" x14ac:dyDescent="0.3">
      <c r="F11" t="s">
        <v>70</v>
      </c>
      <c r="G11" t="s">
        <v>87</v>
      </c>
      <c r="H11" t="s">
        <v>92</v>
      </c>
    </row>
    <row r="12" spans="1:16" x14ac:dyDescent="0.25">
      <c r="A12" s="20" t="s">
        <v>61</v>
      </c>
      <c r="B12" s="20" t="s">
        <v>62</v>
      </c>
      <c r="C12" s="20" t="s">
        <v>63</v>
      </c>
      <c r="F12" t="s">
        <v>18</v>
      </c>
      <c r="G12" t="s">
        <v>88</v>
      </c>
      <c r="H12" t="s">
        <v>89</v>
      </c>
    </row>
    <row r="13" spans="1:16" x14ac:dyDescent="0.25">
      <c r="A13">
        <v>1</v>
      </c>
      <c r="B13">
        <v>66.1682692307689</v>
      </c>
      <c r="C13">
        <v>45.8317307692311</v>
      </c>
      <c r="F13">
        <v>112</v>
      </c>
      <c r="H13">
        <f>(C13^2)</f>
        <v>2100.547545303285</v>
      </c>
    </row>
    <row r="14" spans="1:16" x14ac:dyDescent="0.25">
      <c r="A14">
        <v>2</v>
      </c>
      <c r="B14">
        <v>59.418269230769091</v>
      </c>
      <c r="C14">
        <v>58.581730769230909</v>
      </c>
      <c r="F14">
        <v>118</v>
      </c>
      <c r="G14">
        <f>((C14-C13)^2)</f>
        <v>162.56249999999511</v>
      </c>
      <c r="H14">
        <f>(C14^2)</f>
        <v>3431.8191799186552</v>
      </c>
    </row>
    <row r="15" spans="1:16" x14ac:dyDescent="0.25">
      <c r="A15">
        <v>3</v>
      </c>
      <c r="B15">
        <v>94.584935897435827</v>
      </c>
      <c r="C15">
        <v>37.415064102564173</v>
      </c>
      <c r="F15">
        <v>132</v>
      </c>
      <c r="G15">
        <f t="shared" ref="G15:G78" si="0">((C15-C14)^2)</f>
        <v>448.02777777778067</v>
      </c>
      <c r="H15">
        <f t="shared" ref="H15:H78" si="1">(C15^2)</f>
        <v>1399.8870217989863</v>
      </c>
      <c r="J15" s="1" t="s">
        <v>93</v>
      </c>
      <c r="P15" t="s">
        <v>107</v>
      </c>
    </row>
    <row r="16" spans="1:16" x14ac:dyDescent="0.25">
      <c r="A16">
        <v>4</v>
      </c>
      <c r="B16">
        <v>91.501602564102456</v>
      </c>
      <c r="C16">
        <v>37.498397435897544</v>
      </c>
      <c r="F16">
        <v>129</v>
      </c>
      <c r="G16">
        <f t="shared" si="0"/>
        <v>6.9444444444507602E-3</v>
      </c>
      <c r="H16">
        <f t="shared" si="1"/>
        <v>1406.1298102605276</v>
      </c>
      <c r="J16">
        <f>SUM(G14:G156)</f>
        <v>40890.63490769374</v>
      </c>
      <c r="K16" s="36" t="s">
        <v>106</v>
      </c>
      <c r="M16" s="1" t="s">
        <v>91</v>
      </c>
      <c r="N16">
        <v>1.4159999999999999</v>
      </c>
      <c r="P16">
        <f>4-N16</f>
        <v>2.5840000000000001</v>
      </c>
    </row>
    <row r="17" spans="1:20" x14ac:dyDescent="0.25">
      <c r="A17">
        <v>5</v>
      </c>
      <c r="B17">
        <v>96.251602564102512</v>
      </c>
      <c r="C17">
        <v>24.748397435897488</v>
      </c>
      <c r="F17">
        <v>121</v>
      </c>
      <c r="G17">
        <f t="shared" si="0"/>
        <v>162.56250000000145</v>
      </c>
      <c r="H17">
        <f t="shared" si="1"/>
        <v>612.48317564513729</v>
      </c>
      <c r="J17" s="1" t="s">
        <v>94</v>
      </c>
      <c r="K17">
        <f>J16/J18</f>
        <v>0.45023825571662357</v>
      </c>
      <c r="M17" s="1"/>
      <c r="P17" t="s">
        <v>108</v>
      </c>
    </row>
    <row r="18" spans="1:20" x14ac:dyDescent="0.25">
      <c r="A18">
        <v>6</v>
      </c>
      <c r="B18">
        <v>136.0849358974358</v>
      </c>
      <c r="C18">
        <v>-1.0849358974357983</v>
      </c>
      <c r="F18">
        <v>135</v>
      </c>
      <c r="G18">
        <f t="shared" si="0"/>
        <v>667.3611111111087</v>
      </c>
      <c r="H18">
        <f t="shared" si="1"/>
        <v>1.1770859015448212</v>
      </c>
      <c r="J18">
        <f>SUM(H13:H156)</f>
        <v>90819.992278554811</v>
      </c>
      <c r="M18" s="1" t="s">
        <v>111</v>
      </c>
      <c r="N18">
        <v>1.948</v>
      </c>
      <c r="P18">
        <f>4-N18</f>
        <v>2.052</v>
      </c>
    </row>
    <row r="19" spans="1:20" x14ac:dyDescent="0.25">
      <c r="A19">
        <v>7</v>
      </c>
      <c r="B19">
        <v>175.75160256410248</v>
      </c>
      <c r="C19">
        <v>-27.751602564102484</v>
      </c>
      <c r="F19">
        <v>148</v>
      </c>
      <c r="G19">
        <f t="shared" si="0"/>
        <v>711.11111111111211</v>
      </c>
      <c r="H19">
        <f t="shared" si="1"/>
        <v>770.15144487589953</v>
      </c>
    </row>
    <row r="20" spans="1:20" x14ac:dyDescent="0.25">
      <c r="A20">
        <v>8</v>
      </c>
      <c r="B20">
        <v>175.50160256410231</v>
      </c>
      <c r="C20">
        <v>-27.501602564102313</v>
      </c>
      <c r="F20">
        <v>148</v>
      </c>
      <c r="G20">
        <f t="shared" si="0"/>
        <v>6.2500000000085265E-2</v>
      </c>
      <c r="H20">
        <f t="shared" si="1"/>
        <v>756.33814359383894</v>
      </c>
      <c r="S20" t="s">
        <v>109</v>
      </c>
    </row>
    <row r="21" spans="1:20" x14ac:dyDescent="0.25">
      <c r="A21">
        <v>9</v>
      </c>
      <c r="B21">
        <v>126.83493589743583</v>
      </c>
      <c r="C21">
        <v>9.1650641025641733</v>
      </c>
      <c r="F21">
        <v>136</v>
      </c>
      <c r="G21">
        <f t="shared" si="0"/>
        <v>1344.4444444444312</v>
      </c>
      <c r="H21">
        <f t="shared" si="1"/>
        <v>83.998400004110437</v>
      </c>
      <c r="S21">
        <f>N16*2</f>
        <v>2.8319999999999999</v>
      </c>
      <c r="T21" t="s">
        <v>150</v>
      </c>
    </row>
    <row r="22" spans="1:20" x14ac:dyDescent="0.25">
      <c r="A22">
        <v>10</v>
      </c>
      <c r="B22">
        <v>91.001602564102484</v>
      </c>
      <c r="C22">
        <v>27.998397435897516</v>
      </c>
      <c r="F22">
        <v>119</v>
      </c>
      <c r="G22">
        <f t="shared" si="0"/>
        <v>354.6944444444448</v>
      </c>
      <c r="H22">
        <f t="shared" si="1"/>
        <v>783.9102589784726</v>
      </c>
      <c r="S22" t="s">
        <v>110</v>
      </c>
    </row>
    <row r="23" spans="1:20" x14ac:dyDescent="0.25">
      <c r="A23">
        <v>11</v>
      </c>
      <c r="B23">
        <v>57.251602564102484</v>
      </c>
      <c r="C23">
        <v>46.748397435897516</v>
      </c>
      <c r="F23">
        <v>104</v>
      </c>
      <c r="G23">
        <f t="shared" si="0"/>
        <v>351.5625</v>
      </c>
      <c r="H23">
        <f t="shared" si="1"/>
        <v>2185.4126628246295</v>
      </c>
      <c r="S23">
        <f>N18*2</f>
        <v>3.8959999999999999</v>
      </c>
      <c r="T23" t="s">
        <v>150</v>
      </c>
    </row>
    <row r="24" spans="1:20" x14ac:dyDescent="0.25">
      <c r="A24">
        <v>12</v>
      </c>
      <c r="B24">
        <v>86.25160256410247</v>
      </c>
      <c r="C24">
        <v>31.74839743589753</v>
      </c>
      <c r="F24">
        <v>118</v>
      </c>
      <c r="G24">
        <f t="shared" si="0"/>
        <v>224.99999999999957</v>
      </c>
      <c r="H24">
        <f t="shared" si="1"/>
        <v>1007.9607397477049</v>
      </c>
    </row>
    <row r="25" spans="1:20" x14ac:dyDescent="0.25">
      <c r="A25">
        <v>13</v>
      </c>
      <c r="B25">
        <v>98.092220279719967</v>
      </c>
      <c r="C25">
        <v>16.907779720280033</v>
      </c>
      <c r="F25">
        <v>115</v>
      </c>
      <c r="G25">
        <f t="shared" si="0"/>
        <v>220.24393418109992</v>
      </c>
      <c r="H25">
        <f t="shared" si="1"/>
        <v>285.87301506951275</v>
      </c>
    </row>
    <row r="26" spans="1:20" x14ac:dyDescent="0.25">
      <c r="A26">
        <v>14</v>
      </c>
      <c r="B26">
        <v>91.342220279720152</v>
      </c>
      <c r="C26">
        <v>34.657779720279848</v>
      </c>
      <c r="F26">
        <v>126</v>
      </c>
      <c r="G26">
        <f t="shared" si="0"/>
        <v>315.06249999999346</v>
      </c>
      <c r="H26">
        <f t="shared" si="1"/>
        <v>1201.161695139441</v>
      </c>
    </row>
    <row r="27" spans="1:20" x14ac:dyDescent="0.25">
      <c r="A27">
        <v>15</v>
      </c>
      <c r="B27">
        <v>126.50888694638688</v>
      </c>
      <c r="C27">
        <v>14.49111305361312</v>
      </c>
      <c r="F27">
        <v>141</v>
      </c>
      <c r="G27">
        <f t="shared" si="0"/>
        <v>406.6944444444469</v>
      </c>
      <c r="H27">
        <f t="shared" si="1"/>
        <v>209.99235753259654</v>
      </c>
    </row>
    <row r="28" spans="1:20" x14ac:dyDescent="0.25">
      <c r="A28">
        <v>16</v>
      </c>
      <c r="B28">
        <v>123.42555361305352</v>
      </c>
      <c r="C28">
        <v>11.574446386946477</v>
      </c>
      <c r="F28">
        <v>135</v>
      </c>
      <c r="G28">
        <f t="shared" si="0"/>
        <v>8.5069444444443061</v>
      </c>
      <c r="H28">
        <f t="shared" si="1"/>
        <v>133.96780916429836</v>
      </c>
    </row>
    <row r="29" spans="1:20" x14ac:dyDescent="0.25">
      <c r="A29">
        <v>17</v>
      </c>
      <c r="B29">
        <v>128.17555361305358</v>
      </c>
      <c r="C29">
        <v>-3.1755536130535802</v>
      </c>
      <c r="F29">
        <v>125</v>
      </c>
      <c r="G29">
        <f t="shared" si="0"/>
        <v>217.56250000000168</v>
      </c>
      <c r="H29">
        <f t="shared" si="1"/>
        <v>10.084140749377648</v>
      </c>
    </row>
    <row r="30" spans="1:20" x14ac:dyDescent="0.25">
      <c r="A30">
        <v>18</v>
      </c>
      <c r="B30">
        <v>168.00888694638687</v>
      </c>
      <c r="C30">
        <v>-19.008886946386866</v>
      </c>
      <c r="F30">
        <v>149</v>
      </c>
      <c r="G30">
        <f t="shared" si="0"/>
        <v>250.69444444444295</v>
      </c>
      <c r="H30">
        <f t="shared" si="1"/>
        <v>361.337782940517</v>
      </c>
    </row>
    <row r="31" spans="1:20" x14ac:dyDescent="0.25">
      <c r="A31">
        <v>19</v>
      </c>
      <c r="B31">
        <v>207.67555361305355</v>
      </c>
      <c r="C31">
        <v>-37.675553613053552</v>
      </c>
      <c r="F31">
        <v>170</v>
      </c>
      <c r="G31">
        <f t="shared" si="0"/>
        <v>348.44444444444514</v>
      </c>
      <c r="H31">
        <f t="shared" si="1"/>
        <v>1419.4473400500726</v>
      </c>
    </row>
    <row r="32" spans="1:20" x14ac:dyDescent="0.25">
      <c r="A32">
        <v>20</v>
      </c>
      <c r="B32">
        <v>207.42555361305338</v>
      </c>
      <c r="C32">
        <v>-37.425553613053381</v>
      </c>
      <c r="F32">
        <v>170</v>
      </c>
      <c r="G32">
        <f t="shared" si="0"/>
        <v>6.2500000000085265E-2</v>
      </c>
      <c r="H32">
        <f t="shared" si="1"/>
        <v>1400.6720632435331</v>
      </c>
    </row>
    <row r="33" spans="1:8" x14ac:dyDescent="0.25">
      <c r="A33">
        <v>21</v>
      </c>
      <c r="B33">
        <v>158.75888694638689</v>
      </c>
      <c r="C33">
        <v>-0.75888694638689458</v>
      </c>
      <c r="F33">
        <v>158</v>
      </c>
      <c r="G33">
        <f t="shared" si="0"/>
        <v>1344.4444444444312</v>
      </c>
      <c r="H33">
        <f t="shared" si="1"/>
        <v>0.57590939739642544</v>
      </c>
    </row>
    <row r="34" spans="1:8" x14ac:dyDescent="0.25">
      <c r="A34">
        <v>22</v>
      </c>
      <c r="B34">
        <v>122.92555361305355</v>
      </c>
      <c r="C34">
        <v>10.074446386946448</v>
      </c>
      <c r="F34">
        <v>133</v>
      </c>
      <c r="G34">
        <f t="shared" si="0"/>
        <v>117.36111111111131</v>
      </c>
      <c r="H34">
        <f t="shared" si="1"/>
        <v>101.49447000345835</v>
      </c>
    </row>
    <row r="35" spans="1:8" x14ac:dyDescent="0.25">
      <c r="A35">
        <v>23</v>
      </c>
      <c r="B35">
        <v>89.175553613053552</v>
      </c>
      <c r="C35">
        <v>24.824446386946448</v>
      </c>
      <c r="F35">
        <v>114</v>
      </c>
      <c r="G35">
        <f t="shared" si="0"/>
        <v>217.5625</v>
      </c>
      <c r="H35">
        <f t="shared" si="1"/>
        <v>616.25313841837851</v>
      </c>
    </row>
    <row r="36" spans="1:8" x14ac:dyDescent="0.25">
      <c r="A36">
        <v>24</v>
      </c>
      <c r="B36">
        <v>118.17555361305352</v>
      </c>
      <c r="C36">
        <v>21.824446386946477</v>
      </c>
      <c r="F36">
        <v>140</v>
      </c>
      <c r="G36">
        <f t="shared" si="0"/>
        <v>8.9999999999998295</v>
      </c>
      <c r="H36">
        <f t="shared" si="1"/>
        <v>476.30646009670113</v>
      </c>
    </row>
    <row r="37" spans="1:8" x14ac:dyDescent="0.25">
      <c r="A37">
        <v>25</v>
      </c>
      <c r="B37">
        <v>130.01617132867102</v>
      </c>
      <c r="C37">
        <v>14.983828671328979</v>
      </c>
      <c r="F37">
        <v>145</v>
      </c>
      <c r="G37">
        <f t="shared" si="0"/>
        <v>46.794050731219954</v>
      </c>
      <c r="H37">
        <f t="shared" si="1"/>
        <v>224.51512165174034</v>
      </c>
    </row>
    <row r="38" spans="1:8" x14ac:dyDescent="0.25">
      <c r="A38">
        <v>26</v>
      </c>
      <c r="B38">
        <v>123.26617132867122</v>
      </c>
      <c r="C38">
        <v>26.73382867132878</v>
      </c>
      <c r="F38">
        <v>150</v>
      </c>
      <c r="G38">
        <f t="shared" si="0"/>
        <v>138.06249999999534</v>
      </c>
      <c r="H38">
        <f t="shared" si="1"/>
        <v>714.69759542796078</v>
      </c>
    </row>
    <row r="39" spans="1:8" x14ac:dyDescent="0.25">
      <c r="A39">
        <v>27</v>
      </c>
      <c r="B39">
        <v>158.43283799533793</v>
      </c>
      <c r="C39">
        <v>19.567162004662066</v>
      </c>
      <c r="F39">
        <v>178</v>
      </c>
      <c r="G39">
        <f t="shared" si="0"/>
        <v>51.361111111111789</v>
      </c>
      <c r="H39">
        <f t="shared" si="1"/>
        <v>382.8738289166908</v>
      </c>
    </row>
    <row r="40" spans="1:8" x14ac:dyDescent="0.25">
      <c r="A40">
        <v>28</v>
      </c>
      <c r="B40">
        <v>155.34950466200459</v>
      </c>
      <c r="C40">
        <v>7.6504953379954088</v>
      </c>
      <c r="F40">
        <v>163</v>
      </c>
      <c r="G40">
        <f t="shared" si="0"/>
        <v>142.00694444444423</v>
      </c>
      <c r="H40">
        <f t="shared" si="1"/>
        <v>58.530078916689483</v>
      </c>
    </row>
    <row r="41" spans="1:8" x14ac:dyDescent="0.25">
      <c r="A41">
        <v>29</v>
      </c>
      <c r="B41">
        <v>160.09950466200468</v>
      </c>
      <c r="C41">
        <v>11.900495337995324</v>
      </c>
      <c r="F41">
        <v>172</v>
      </c>
      <c r="G41">
        <f t="shared" si="0"/>
        <v>18.062499999999275</v>
      </c>
      <c r="H41">
        <f t="shared" si="1"/>
        <v>141.62178928964843</v>
      </c>
    </row>
    <row r="42" spans="1:8" x14ac:dyDescent="0.25">
      <c r="A42">
        <v>30</v>
      </c>
      <c r="B42">
        <v>199.93283799533791</v>
      </c>
      <c r="C42">
        <v>-21.932837995337906</v>
      </c>
      <c r="F42">
        <v>178</v>
      </c>
      <c r="G42">
        <f t="shared" si="0"/>
        <v>1144.6944444444373</v>
      </c>
      <c r="H42">
        <f t="shared" si="1"/>
        <v>481.04938252973807</v>
      </c>
    </row>
    <row r="43" spans="1:8" x14ac:dyDescent="0.25">
      <c r="A43">
        <v>31</v>
      </c>
      <c r="B43">
        <v>239.59950466200462</v>
      </c>
      <c r="C43">
        <v>-40.59950466200462</v>
      </c>
      <c r="F43">
        <v>199</v>
      </c>
      <c r="G43">
        <f t="shared" si="0"/>
        <v>348.44444444444622</v>
      </c>
      <c r="H43">
        <f t="shared" si="1"/>
        <v>1648.3197788001348</v>
      </c>
    </row>
    <row r="44" spans="1:8" x14ac:dyDescent="0.25">
      <c r="A44">
        <v>32</v>
      </c>
      <c r="B44">
        <v>239.34950466200445</v>
      </c>
      <c r="C44">
        <v>-40.349504662004449</v>
      </c>
      <c r="F44">
        <v>199</v>
      </c>
      <c r="G44">
        <f t="shared" si="0"/>
        <v>6.2500000000085265E-2</v>
      </c>
      <c r="H44">
        <f t="shared" si="1"/>
        <v>1628.0825264691189</v>
      </c>
    </row>
    <row r="45" spans="1:8" x14ac:dyDescent="0.25">
      <c r="A45">
        <v>33</v>
      </c>
      <c r="B45">
        <v>190.68283799533796</v>
      </c>
      <c r="C45">
        <v>-6.6828379953379624</v>
      </c>
      <c r="F45">
        <v>184</v>
      </c>
      <c r="G45">
        <f t="shared" si="0"/>
        <v>1133.4444444444323</v>
      </c>
      <c r="H45">
        <f t="shared" si="1"/>
        <v>44.660323671932716</v>
      </c>
    </row>
    <row r="46" spans="1:8" x14ac:dyDescent="0.25">
      <c r="A46">
        <v>34</v>
      </c>
      <c r="B46">
        <v>154.84950466200462</v>
      </c>
      <c r="C46">
        <v>7.1504953379953804</v>
      </c>
      <c r="F46">
        <v>162</v>
      </c>
      <c r="G46">
        <f t="shared" si="0"/>
        <v>191.36111111111137</v>
      </c>
      <c r="H46">
        <f t="shared" si="1"/>
        <v>51.129583578693669</v>
      </c>
    </row>
    <row r="47" spans="1:8" x14ac:dyDescent="0.25">
      <c r="A47">
        <v>35</v>
      </c>
      <c r="B47">
        <v>121.09950466200462</v>
      </c>
      <c r="C47">
        <v>24.90049533799538</v>
      </c>
      <c r="F47">
        <v>146</v>
      </c>
      <c r="G47">
        <f t="shared" si="0"/>
        <v>315.0625</v>
      </c>
      <c r="H47">
        <f t="shared" si="1"/>
        <v>620.03466807752966</v>
      </c>
    </row>
    <row r="48" spans="1:8" x14ac:dyDescent="0.25">
      <c r="A48">
        <v>36</v>
      </c>
      <c r="B48">
        <v>150.09950466200459</v>
      </c>
      <c r="C48">
        <v>15.900495337995409</v>
      </c>
      <c r="F48">
        <v>166</v>
      </c>
      <c r="G48">
        <f t="shared" si="0"/>
        <v>80.999999999999488</v>
      </c>
      <c r="H48">
        <f t="shared" si="1"/>
        <v>252.82575199361372</v>
      </c>
    </row>
    <row r="49" spans="1:8" x14ac:dyDescent="0.25">
      <c r="A49">
        <v>37</v>
      </c>
      <c r="B49">
        <v>161.94012237762206</v>
      </c>
      <c r="C49">
        <v>9.0598776223779396</v>
      </c>
      <c r="F49">
        <v>171</v>
      </c>
      <c r="G49">
        <f t="shared" si="0"/>
        <v>46.794050731219563</v>
      </c>
      <c r="H49">
        <f t="shared" si="1"/>
        <v>82.081382532464545</v>
      </c>
    </row>
    <row r="50" spans="1:8" x14ac:dyDescent="0.25">
      <c r="A50">
        <v>38</v>
      </c>
      <c r="B50">
        <v>155.19012237762229</v>
      </c>
      <c r="C50">
        <v>24.809877622377712</v>
      </c>
      <c r="F50">
        <v>180</v>
      </c>
      <c r="G50">
        <f t="shared" si="0"/>
        <v>248.06249999999284</v>
      </c>
      <c r="H50">
        <f t="shared" si="1"/>
        <v>615.53002763735833</v>
      </c>
    </row>
    <row r="51" spans="1:8" x14ac:dyDescent="0.25">
      <c r="A51">
        <v>39</v>
      </c>
      <c r="B51">
        <v>190.35678904428903</v>
      </c>
      <c r="C51">
        <v>2.6432109557109698</v>
      </c>
      <c r="F51">
        <v>193</v>
      </c>
      <c r="G51">
        <f t="shared" si="0"/>
        <v>491.3611111111145</v>
      </c>
      <c r="H51">
        <f t="shared" si="1"/>
        <v>6.9865641563904983</v>
      </c>
    </row>
    <row r="52" spans="1:8" x14ac:dyDescent="0.25">
      <c r="A52">
        <v>40</v>
      </c>
      <c r="B52">
        <v>187.27345571095563</v>
      </c>
      <c r="C52">
        <v>-6.2734557109556306</v>
      </c>
      <c r="F52">
        <v>181</v>
      </c>
      <c r="G52">
        <f t="shared" si="0"/>
        <v>79.506944444443263</v>
      </c>
      <c r="H52">
        <f t="shared" si="1"/>
        <v>39.356246557321818</v>
      </c>
    </row>
    <row r="53" spans="1:8" x14ac:dyDescent="0.25">
      <c r="A53">
        <v>41</v>
      </c>
      <c r="B53">
        <v>192.02345571095572</v>
      </c>
      <c r="C53">
        <v>-9.0234557109557159</v>
      </c>
      <c r="F53">
        <v>183</v>
      </c>
      <c r="G53">
        <f t="shared" si="0"/>
        <v>7.562500000000469</v>
      </c>
      <c r="H53">
        <f t="shared" si="1"/>
        <v>81.422752967579328</v>
      </c>
    </row>
    <row r="54" spans="1:8" x14ac:dyDescent="0.25">
      <c r="A54">
        <v>42</v>
      </c>
      <c r="B54">
        <v>231.856789044289</v>
      </c>
      <c r="C54">
        <v>-13.856789044289002</v>
      </c>
      <c r="F54">
        <v>218</v>
      </c>
      <c r="G54">
        <f t="shared" si="0"/>
        <v>23.361111111110652</v>
      </c>
      <c r="H54">
        <f t="shared" si="1"/>
        <v>192.0106026179277</v>
      </c>
    </row>
    <row r="55" spans="1:8" x14ac:dyDescent="0.25">
      <c r="A55">
        <v>43</v>
      </c>
      <c r="B55">
        <v>271.52345571095566</v>
      </c>
      <c r="C55">
        <v>-41.523455710955659</v>
      </c>
      <c r="F55">
        <v>230</v>
      </c>
      <c r="G55">
        <f t="shared" si="0"/>
        <v>765.44444444444389</v>
      </c>
      <c r="H55">
        <f t="shared" si="1"/>
        <v>1724.1973741796962</v>
      </c>
    </row>
    <row r="56" spans="1:8" x14ac:dyDescent="0.25">
      <c r="A56">
        <v>44</v>
      </c>
      <c r="B56">
        <v>271.27345571095549</v>
      </c>
      <c r="C56">
        <v>-29.273455710955488</v>
      </c>
      <c r="F56">
        <v>242</v>
      </c>
      <c r="G56">
        <f t="shared" si="0"/>
        <v>150.06250000000418</v>
      </c>
      <c r="H56">
        <f t="shared" si="1"/>
        <v>856.93520926127246</v>
      </c>
    </row>
    <row r="57" spans="1:8" x14ac:dyDescent="0.25">
      <c r="A57">
        <v>45</v>
      </c>
      <c r="B57">
        <v>222.60678904428903</v>
      </c>
      <c r="C57">
        <v>-13.60678904428903</v>
      </c>
      <c r="F57">
        <v>209</v>
      </c>
      <c r="G57">
        <f t="shared" si="0"/>
        <v>245.44444444443792</v>
      </c>
      <c r="H57">
        <f t="shared" si="1"/>
        <v>185.14470809578398</v>
      </c>
    </row>
    <row r="58" spans="1:8" x14ac:dyDescent="0.25">
      <c r="A58">
        <v>46</v>
      </c>
      <c r="B58">
        <v>186.77345571095569</v>
      </c>
      <c r="C58">
        <v>4.2265442890443126</v>
      </c>
      <c r="F58">
        <v>191</v>
      </c>
      <c r="G58">
        <f t="shared" si="0"/>
        <v>318.02777777777811</v>
      </c>
      <c r="H58">
        <f t="shared" si="1"/>
        <v>17.863676627253092</v>
      </c>
    </row>
    <row r="59" spans="1:8" x14ac:dyDescent="0.25">
      <c r="A59">
        <v>47</v>
      </c>
      <c r="B59">
        <v>153.02345571095566</v>
      </c>
      <c r="C59">
        <v>18.976544289044341</v>
      </c>
      <c r="F59">
        <v>172</v>
      </c>
      <c r="G59">
        <f t="shared" si="0"/>
        <v>217.56250000000085</v>
      </c>
      <c r="H59">
        <f t="shared" si="1"/>
        <v>360.10923315406137</v>
      </c>
    </row>
    <row r="60" spans="1:8" x14ac:dyDescent="0.25">
      <c r="A60">
        <v>48</v>
      </c>
      <c r="B60">
        <v>182.02345571095566</v>
      </c>
      <c r="C60">
        <v>11.976544289044341</v>
      </c>
      <c r="F60">
        <v>194</v>
      </c>
      <c r="G60">
        <f t="shared" si="0"/>
        <v>49</v>
      </c>
      <c r="H60">
        <f t="shared" si="1"/>
        <v>143.43761310744063</v>
      </c>
    </row>
    <row r="61" spans="1:8" x14ac:dyDescent="0.25">
      <c r="A61">
        <v>49</v>
      </c>
      <c r="B61">
        <v>193.86407342657316</v>
      </c>
      <c r="C61">
        <v>2.1359265734268433</v>
      </c>
      <c r="F61">
        <v>196</v>
      </c>
      <c r="G61">
        <f t="shared" si="0"/>
        <v>96.83775702492494</v>
      </c>
      <c r="H61">
        <f t="shared" si="1"/>
        <v>4.5621823270709365</v>
      </c>
    </row>
    <row r="62" spans="1:8" x14ac:dyDescent="0.25">
      <c r="A62">
        <v>50</v>
      </c>
      <c r="B62">
        <v>187.11407342657333</v>
      </c>
      <c r="C62">
        <v>8.8859265734266728</v>
      </c>
      <c r="F62">
        <v>196</v>
      </c>
      <c r="G62">
        <f t="shared" si="0"/>
        <v>45.562499999997698</v>
      </c>
      <c r="H62">
        <f t="shared" si="1"/>
        <v>78.959691068330287</v>
      </c>
    </row>
    <row r="63" spans="1:8" x14ac:dyDescent="0.25">
      <c r="A63">
        <v>51</v>
      </c>
      <c r="B63">
        <v>222.28074009324007</v>
      </c>
      <c r="C63">
        <v>13.71925990675993</v>
      </c>
      <c r="F63">
        <v>236</v>
      </c>
      <c r="G63">
        <f t="shared" si="0"/>
        <v>23.361111111110379</v>
      </c>
      <c r="H63">
        <f t="shared" si="1"/>
        <v>188.21809238923049</v>
      </c>
    </row>
    <row r="64" spans="1:8" x14ac:dyDescent="0.25">
      <c r="A64">
        <v>52</v>
      </c>
      <c r="B64">
        <v>219.19740675990673</v>
      </c>
      <c r="C64">
        <v>15.802593240093273</v>
      </c>
      <c r="F64">
        <v>235</v>
      </c>
      <c r="G64">
        <f t="shared" si="0"/>
        <v>4.3402777777778176</v>
      </c>
      <c r="H64">
        <f t="shared" si="1"/>
        <v>249.7219531118416</v>
      </c>
    </row>
    <row r="65" spans="1:21" x14ac:dyDescent="0.25">
      <c r="A65">
        <v>53</v>
      </c>
      <c r="B65">
        <v>223.94740675990681</v>
      </c>
      <c r="C65">
        <v>5.0525932400931879</v>
      </c>
      <c r="F65">
        <v>229</v>
      </c>
      <c r="G65">
        <f t="shared" si="0"/>
        <v>115.56250000000183</v>
      </c>
      <c r="H65">
        <f t="shared" si="1"/>
        <v>25.528698449835378</v>
      </c>
    </row>
    <row r="66" spans="1:21" x14ac:dyDescent="0.25">
      <c r="A66">
        <v>54</v>
      </c>
      <c r="B66">
        <v>263.78074009324007</v>
      </c>
      <c r="C66">
        <v>-20.78074009324007</v>
      </c>
      <c r="F66">
        <v>243</v>
      </c>
      <c r="G66">
        <f t="shared" si="0"/>
        <v>667.36111111110722</v>
      </c>
      <c r="H66">
        <f t="shared" si="1"/>
        <v>431.8391588227953</v>
      </c>
    </row>
    <row r="67" spans="1:21" x14ac:dyDescent="0.25">
      <c r="A67">
        <v>55</v>
      </c>
      <c r="B67">
        <v>303.44740675990676</v>
      </c>
      <c r="C67">
        <v>-39.447406759906755</v>
      </c>
      <c r="F67">
        <v>264</v>
      </c>
      <c r="G67">
        <f t="shared" si="0"/>
        <v>348.44444444444514</v>
      </c>
      <c r="H67">
        <f t="shared" si="1"/>
        <v>1556.0979000815371</v>
      </c>
    </row>
    <row r="68" spans="1:21" x14ac:dyDescent="0.25">
      <c r="A68">
        <v>56</v>
      </c>
      <c r="B68">
        <v>303.19740675990658</v>
      </c>
      <c r="C68">
        <v>-31.197406759906585</v>
      </c>
      <c r="F68">
        <v>272</v>
      </c>
      <c r="G68">
        <f t="shared" si="0"/>
        <v>68.062500000002814</v>
      </c>
      <c r="H68">
        <f t="shared" si="1"/>
        <v>973.27818854306508</v>
      </c>
    </row>
    <row r="69" spans="1:21" x14ac:dyDescent="0.25">
      <c r="A69">
        <v>57</v>
      </c>
      <c r="B69">
        <v>254.53074009324007</v>
      </c>
      <c r="C69">
        <v>-17.53074009324007</v>
      </c>
      <c r="F69">
        <v>237</v>
      </c>
      <c r="G69">
        <f t="shared" si="0"/>
        <v>186.77777777777362</v>
      </c>
      <c r="H69">
        <f t="shared" si="1"/>
        <v>307.32684821673485</v>
      </c>
    </row>
    <row r="70" spans="1:21" x14ac:dyDescent="0.25">
      <c r="A70">
        <v>58</v>
      </c>
      <c r="B70">
        <v>218.69740675990676</v>
      </c>
      <c r="C70">
        <v>-7.6974067599067553</v>
      </c>
      <c r="F70">
        <v>211</v>
      </c>
      <c r="G70">
        <f t="shared" si="0"/>
        <v>96.694444444444073</v>
      </c>
      <c r="H70">
        <f t="shared" si="1"/>
        <v>59.25007082745821</v>
      </c>
    </row>
    <row r="71" spans="1:21" x14ac:dyDescent="0.25">
      <c r="A71">
        <v>59</v>
      </c>
      <c r="B71">
        <v>184.94740675990676</v>
      </c>
      <c r="C71">
        <v>-4.9474067599067553</v>
      </c>
      <c r="F71">
        <v>180</v>
      </c>
      <c r="G71">
        <f t="shared" si="0"/>
        <v>7.5625</v>
      </c>
      <c r="H71">
        <f t="shared" si="1"/>
        <v>24.476833647971059</v>
      </c>
    </row>
    <row r="72" spans="1:21" x14ac:dyDescent="0.25">
      <c r="A72">
        <v>60</v>
      </c>
      <c r="B72">
        <v>213.9474067599067</v>
      </c>
      <c r="C72">
        <v>-12.947406759906698</v>
      </c>
      <c r="F72">
        <v>201</v>
      </c>
      <c r="G72">
        <f t="shared" si="0"/>
        <v>63.999999999999091</v>
      </c>
      <c r="H72">
        <f t="shared" si="1"/>
        <v>167.63534180647767</v>
      </c>
    </row>
    <row r="73" spans="1:21" x14ac:dyDescent="0.25">
      <c r="A73">
        <v>61</v>
      </c>
      <c r="B73">
        <v>225.7880244755242</v>
      </c>
      <c r="C73">
        <v>-21.788024475524196</v>
      </c>
      <c r="F73">
        <v>204</v>
      </c>
      <c r="G73">
        <f t="shared" si="0"/>
        <v>78.156521593689945</v>
      </c>
      <c r="H73">
        <f t="shared" si="1"/>
        <v>474.7180105460414</v>
      </c>
    </row>
    <row r="74" spans="1:21" x14ac:dyDescent="0.25">
      <c r="A74">
        <v>62</v>
      </c>
      <c r="B74">
        <v>219.03802447552442</v>
      </c>
      <c r="C74">
        <v>-31.038024475524423</v>
      </c>
      <c r="F74">
        <v>188</v>
      </c>
      <c r="G74">
        <f t="shared" si="0"/>
        <v>85.562500000004206</v>
      </c>
      <c r="H74">
        <f t="shared" si="1"/>
        <v>963.35896334325321</v>
      </c>
    </row>
    <row r="75" spans="1:21" x14ac:dyDescent="0.25">
      <c r="A75">
        <v>63</v>
      </c>
      <c r="B75">
        <v>254.20469114219117</v>
      </c>
      <c r="C75">
        <v>-19.204691142191166</v>
      </c>
      <c r="F75">
        <v>235</v>
      </c>
      <c r="G75">
        <f t="shared" si="0"/>
        <v>140.02777777777598</v>
      </c>
      <c r="H75">
        <f t="shared" si="1"/>
        <v>368.82016186695586</v>
      </c>
      <c r="U75" s="35" t="s">
        <v>90</v>
      </c>
    </row>
    <row r="76" spans="1:21" x14ac:dyDescent="0.25">
      <c r="A76">
        <v>64</v>
      </c>
      <c r="B76">
        <v>251.12135780885777</v>
      </c>
      <c r="C76">
        <v>-24.121357808857766</v>
      </c>
      <c r="F76">
        <v>227</v>
      </c>
      <c r="G76">
        <f t="shared" si="0"/>
        <v>24.173611111110461</v>
      </c>
      <c r="H76">
        <f t="shared" si="1"/>
        <v>581.83990254294349</v>
      </c>
    </row>
    <row r="77" spans="1:21" x14ac:dyDescent="0.25">
      <c r="A77">
        <v>65</v>
      </c>
      <c r="B77">
        <v>255.87135780885785</v>
      </c>
      <c r="C77">
        <v>-21.871357808857852</v>
      </c>
      <c r="F77">
        <v>234</v>
      </c>
      <c r="G77">
        <f t="shared" si="0"/>
        <v>5.0624999999996163</v>
      </c>
      <c r="H77">
        <f t="shared" si="1"/>
        <v>478.35629240308731</v>
      </c>
    </row>
    <row r="78" spans="1:21" x14ac:dyDescent="0.25">
      <c r="A78">
        <v>66</v>
      </c>
      <c r="B78">
        <v>295.70469114219111</v>
      </c>
      <c r="C78">
        <v>-31.704691142191109</v>
      </c>
      <c r="F78">
        <v>264</v>
      </c>
      <c r="G78">
        <f t="shared" si="0"/>
        <v>96.694444444442951</v>
      </c>
      <c r="H78">
        <f t="shared" si="1"/>
        <v>1005.1874404217314</v>
      </c>
    </row>
    <row r="79" spans="1:21" x14ac:dyDescent="0.25">
      <c r="A79">
        <v>67</v>
      </c>
      <c r="B79">
        <v>335.37135780885779</v>
      </c>
      <c r="C79">
        <v>-33.371357808857795</v>
      </c>
      <c r="F79">
        <v>302</v>
      </c>
      <c r="G79">
        <f t="shared" ref="G79:G142" si="2">((C79-C78)^2)</f>
        <v>2.7777777777778407</v>
      </c>
      <c r="H79">
        <f t="shared" ref="H79:H142" si="3">(C79^2)</f>
        <v>1113.6475220068141</v>
      </c>
    </row>
    <row r="80" spans="1:21" x14ac:dyDescent="0.25">
      <c r="A80">
        <v>68</v>
      </c>
      <c r="B80">
        <v>335.12135780885762</v>
      </c>
      <c r="C80">
        <v>-42.121357808857624</v>
      </c>
      <c r="F80">
        <v>293</v>
      </c>
      <c r="G80">
        <f t="shared" si="2"/>
        <v>76.562499999997016</v>
      </c>
      <c r="H80">
        <f t="shared" si="3"/>
        <v>1774.2087836618111</v>
      </c>
    </row>
    <row r="81" spans="1:8" x14ac:dyDescent="0.25">
      <c r="A81">
        <v>69</v>
      </c>
      <c r="B81">
        <v>286.45469114219117</v>
      </c>
      <c r="C81">
        <v>-27.454691142191166</v>
      </c>
      <c r="F81">
        <v>259</v>
      </c>
      <c r="G81">
        <f t="shared" si="2"/>
        <v>215.111111111105</v>
      </c>
      <c r="H81">
        <f t="shared" si="3"/>
        <v>753.76006571311007</v>
      </c>
    </row>
    <row r="82" spans="1:8" x14ac:dyDescent="0.25">
      <c r="A82">
        <v>70</v>
      </c>
      <c r="B82">
        <v>250.62135780885779</v>
      </c>
      <c r="C82">
        <v>-21.621357808857795</v>
      </c>
      <c r="F82">
        <v>229</v>
      </c>
      <c r="G82">
        <f t="shared" si="2"/>
        <v>34.027777777778219</v>
      </c>
      <c r="H82">
        <f t="shared" si="3"/>
        <v>467.48311349865594</v>
      </c>
    </row>
    <row r="83" spans="1:8" x14ac:dyDescent="0.25">
      <c r="A83">
        <v>71</v>
      </c>
      <c r="B83">
        <v>216.87135780885779</v>
      </c>
      <c r="C83">
        <v>-13.871357808857795</v>
      </c>
      <c r="F83">
        <v>203</v>
      </c>
      <c r="G83">
        <f t="shared" si="2"/>
        <v>60.0625</v>
      </c>
      <c r="H83">
        <f t="shared" si="3"/>
        <v>192.41456746136012</v>
      </c>
    </row>
    <row r="84" spans="1:8" x14ac:dyDescent="0.25">
      <c r="A84">
        <v>72</v>
      </c>
      <c r="B84">
        <v>245.87135780885779</v>
      </c>
      <c r="C84">
        <v>-16.871357808857795</v>
      </c>
      <c r="F84">
        <v>229</v>
      </c>
      <c r="G84">
        <f t="shared" si="2"/>
        <v>9</v>
      </c>
      <c r="H84">
        <f t="shared" si="3"/>
        <v>284.64271431450686</v>
      </c>
    </row>
    <row r="85" spans="1:8" x14ac:dyDescent="0.25">
      <c r="A85">
        <v>73</v>
      </c>
      <c r="B85">
        <v>257.71197552447529</v>
      </c>
      <c r="C85">
        <v>-15.711975524475292</v>
      </c>
      <c r="F85">
        <v>242</v>
      </c>
      <c r="G85">
        <f t="shared" si="2"/>
        <v>1.3441672813399896</v>
      </c>
      <c r="H85">
        <f t="shared" si="3"/>
        <v>246.86617488171063</v>
      </c>
    </row>
    <row r="86" spans="1:8" x14ac:dyDescent="0.25">
      <c r="A86">
        <v>74</v>
      </c>
      <c r="B86">
        <v>250.96197552447546</v>
      </c>
      <c r="C86">
        <v>-17.961975524475463</v>
      </c>
      <c r="F86">
        <v>233</v>
      </c>
      <c r="G86">
        <f t="shared" si="2"/>
        <v>5.0625000000007674</v>
      </c>
      <c r="H86">
        <f t="shared" si="3"/>
        <v>322.63256474185556</v>
      </c>
    </row>
    <row r="87" spans="1:8" x14ac:dyDescent="0.25">
      <c r="A87">
        <v>75</v>
      </c>
      <c r="B87">
        <v>286.12864219114221</v>
      </c>
      <c r="C87">
        <v>-19.128642191142205</v>
      </c>
      <c r="F87">
        <v>267</v>
      </c>
      <c r="G87">
        <f t="shared" si="2"/>
        <v>1.3611111111112879</v>
      </c>
      <c r="H87">
        <f t="shared" si="3"/>
        <v>365.90495207674564</v>
      </c>
    </row>
    <row r="88" spans="1:8" x14ac:dyDescent="0.25">
      <c r="A88">
        <v>76</v>
      </c>
      <c r="B88">
        <v>283.04530885780889</v>
      </c>
      <c r="C88">
        <v>-14.045308857808891</v>
      </c>
      <c r="F88">
        <v>269</v>
      </c>
      <c r="G88">
        <f t="shared" si="2"/>
        <v>25.840277777777587</v>
      </c>
      <c r="H88">
        <f t="shared" si="3"/>
        <v>197.27070091124489</v>
      </c>
    </row>
    <row r="89" spans="1:8" x14ac:dyDescent="0.25">
      <c r="A89">
        <v>77</v>
      </c>
      <c r="B89">
        <v>287.79530885780889</v>
      </c>
      <c r="C89">
        <v>-17.795308857808891</v>
      </c>
      <c r="F89">
        <v>270</v>
      </c>
      <c r="G89">
        <f t="shared" si="2"/>
        <v>14.0625</v>
      </c>
      <c r="H89">
        <f t="shared" si="3"/>
        <v>316.67301734481157</v>
      </c>
    </row>
    <row r="90" spans="1:8" x14ac:dyDescent="0.25">
      <c r="A90">
        <v>78</v>
      </c>
      <c r="B90">
        <v>327.62864219114215</v>
      </c>
      <c r="C90">
        <v>-12.628642191142148</v>
      </c>
      <c r="F90">
        <v>315</v>
      </c>
      <c r="G90">
        <f t="shared" si="2"/>
        <v>26.694444444445228</v>
      </c>
      <c r="H90">
        <f t="shared" si="3"/>
        <v>159.48260359189555</v>
      </c>
    </row>
    <row r="91" spans="1:8" x14ac:dyDescent="0.25">
      <c r="A91">
        <v>79</v>
      </c>
      <c r="B91">
        <v>367.29530885780889</v>
      </c>
      <c r="C91">
        <v>-3.2953088578088909</v>
      </c>
      <c r="F91">
        <v>364</v>
      </c>
      <c r="G91">
        <f t="shared" si="2"/>
        <v>87.111111111109693</v>
      </c>
      <c r="H91">
        <f t="shared" si="3"/>
        <v>10.859060468353738</v>
      </c>
    </row>
    <row r="92" spans="1:8" x14ac:dyDescent="0.25">
      <c r="A92">
        <v>80</v>
      </c>
      <c r="B92">
        <v>367.04530885780866</v>
      </c>
      <c r="C92">
        <v>-20.045308857808664</v>
      </c>
      <c r="F92">
        <v>347</v>
      </c>
      <c r="G92">
        <f t="shared" si="2"/>
        <v>280.56249999999238</v>
      </c>
      <c r="H92">
        <f t="shared" si="3"/>
        <v>401.81440720494248</v>
      </c>
    </row>
    <row r="93" spans="1:8" x14ac:dyDescent="0.25">
      <c r="A93">
        <v>81</v>
      </c>
      <c r="B93">
        <v>318.37864219114221</v>
      </c>
      <c r="C93">
        <v>-6.3786421911422053</v>
      </c>
      <c r="F93">
        <v>312</v>
      </c>
      <c r="G93">
        <f t="shared" si="2"/>
        <v>186.77777777777209</v>
      </c>
      <c r="H93">
        <f t="shared" si="3"/>
        <v>40.687076202619437</v>
      </c>
    </row>
    <row r="94" spans="1:8" x14ac:dyDescent="0.25">
      <c r="A94">
        <v>82</v>
      </c>
      <c r="B94">
        <v>282.54530885780889</v>
      </c>
      <c r="C94">
        <v>-8.5453088578088909</v>
      </c>
      <c r="F94">
        <v>274</v>
      </c>
      <c r="G94">
        <f t="shared" si="2"/>
        <v>4.6944444444445264</v>
      </c>
      <c r="H94">
        <f t="shared" si="3"/>
        <v>73.022303475347087</v>
      </c>
    </row>
    <row r="95" spans="1:8" x14ac:dyDescent="0.25">
      <c r="A95">
        <v>83</v>
      </c>
      <c r="B95">
        <v>248.79530885780889</v>
      </c>
      <c r="C95">
        <v>-11.795308857808891</v>
      </c>
      <c r="F95">
        <v>237</v>
      </c>
      <c r="G95">
        <f>((C95-C94)^2)</f>
        <v>10.5625</v>
      </c>
      <c r="H95">
        <f t="shared" si="3"/>
        <v>139.12931105110488</v>
      </c>
    </row>
    <row r="96" spans="1:8" x14ac:dyDescent="0.25">
      <c r="A96">
        <v>84</v>
      </c>
      <c r="B96">
        <v>277.79530885780883</v>
      </c>
      <c r="C96">
        <v>0.20469114219116591</v>
      </c>
      <c r="F96">
        <v>278</v>
      </c>
      <c r="G96">
        <f>((C96-C95)^2)</f>
        <v>144.00000000000136</v>
      </c>
      <c r="H96">
        <f>(C96^2)</f>
        <v>4.1898463691524099E-2</v>
      </c>
    </row>
    <row r="97" spans="1:8" x14ac:dyDescent="0.25">
      <c r="A97">
        <v>85</v>
      </c>
      <c r="B97">
        <v>289.63592657342633</v>
      </c>
      <c r="C97">
        <v>-5.6359265734263317</v>
      </c>
      <c r="F97">
        <v>284</v>
      </c>
      <c r="G97">
        <f>((C97-C96)^2)</f>
        <v>34.112815299984959</v>
      </c>
      <c r="H97">
        <f t="shared" si="3"/>
        <v>31.763668341053073</v>
      </c>
    </row>
    <row r="98" spans="1:8" x14ac:dyDescent="0.25">
      <c r="A98">
        <v>86</v>
      </c>
      <c r="B98">
        <v>282.88592657342656</v>
      </c>
      <c r="C98">
        <v>-5.8859265734265591</v>
      </c>
      <c r="F98">
        <v>277</v>
      </c>
      <c r="G98">
        <f t="shared" si="2"/>
        <v>6.2500000000113687E-2</v>
      </c>
      <c r="H98">
        <f t="shared" si="3"/>
        <v>34.644131627768914</v>
      </c>
    </row>
    <row r="99" spans="1:8" x14ac:dyDescent="0.25">
      <c r="A99">
        <v>87</v>
      </c>
      <c r="B99">
        <v>318.05259324009324</v>
      </c>
      <c r="C99">
        <v>-1.0525932400932447</v>
      </c>
      <c r="F99">
        <v>317</v>
      </c>
      <c r="G99">
        <f t="shared" si="2"/>
        <v>23.36111111111093</v>
      </c>
      <c r="H99">
        <f t="shared" si="3"/>
        <v>1.1079525290899952</v>
      </c>
    </row>
    <row r="100" spans="1:8" x14ac:dyDescent="0.25">
      <c r="A100">
        <v>88</v>
      </c>
      <c r="B100">
        <v>314.96925990675993</v>
      </c>
      <c r="C100">
        <v>-1.9692599067599303</v>
      </c>
      <c r="F100">
        <v>313</v>
      </c>
      <c r="G100">
        <f t="shared" si="2"/>
        <v>0.84027777777781254</v>
      </c>
      <c r="H100">
        <f t="shared" si="3"/>
        <v>3.8779845803721296</v>
      </c>
    </row>
    <row r="101" spans="1:8" x14ac:dyDescent="0.25">
      <c r="A101">
        <v>89</v>
      </c>
      <c r="B101">
        <v>319.71925990675999</v>
      </c>
      <c r="C101">
        <v>-1.7192599067599872</v>
      </c>
      <c r="F101">
        <v>318</v>
      </c>
      <c r="G101">
        <f t="shared" si="2"/>
        <v>6.2499999999971578E-2</v>
      </c>
      <c r="H101">
        <f t="shared" si="3"/>
        <v>2.9558546269923598</v>
      </c>
    </row>
    <row r="102" spans="1:8" x14ac:dyDescent="0.25">
      <c r="A102">
        <v>90</v>
      </c>
      <c r="B102">
        <v>359.5525932400933</v>
      </c>
      <c r="C102">
        <v>14.447406759906698</v>
      </c>
      <c r="F102">
        <v>374</v>
      </c>
      <c r="G102">
        <f t="shared" si="2"/>
        <v>261.36111111111171</v>
      </c>
      <c r="H102">
        <f t="shared" si="3"/>
        <v>208.72756208619776</v>
      </c>
    </row>
    <row r="103" spans="1:8" x14ac:dyDescent="0.25">
      <c r="A103">
        <v>91</v>
      </c>
      <c r="B103">
        <v>399.21925990675993</v>
      </c>
      <c r="C103">
        <v>13.78074009324007</v>
      </c>
      <c r="F103">
        <v>413</v>
      </c>
      <c r="G103">
        <f t="shared" si="2"/>
        <v>0.4444444444443939</v>
      </c>
      <c r="H103">
        <f t="shared" si="3"/>
        <v>189.90879751743432</v>
      </c>
    </row>
    <row r="104" spans="1:8" x14ac:dyDescent="0.25">
      <c r="A104">
        <v>92</v>
      </c>
      <c r="B104">
        <v>398.96925990675976</v>
      </c>
      <c r="C104">
        <v>6.0307400932402402</v>
      </c>
      <c r="F104">
        <v>405</v>
      </c>
      <c r="G104">
        <f t="shared" si="2"/>
        <v>60.062499999997357</v>
      </c>
      <c r="H104">
        <f t="shared" si="3"/>
        <v>36.369826072215304</v>
      </c>
    </row>
    <row r="105" spans="1:8" x14ac:dyDescent="0.25">
      <c r="A105">
        <v>93</v>
      </c>
      <c r="B105">
        <v>350.3025932400933</v>
      </c>
      <c r="C105">
        <v>4.6974067599066984</v>
      </c>
      <c r="F105">
        <v>355</v>
      </c>
      <c r="G105">
        <f t="shared" si="2"/>
        <v>1.7777777777783337</v>
      </c>
      <c r="H105">
        <f t="shared" si="3"/>
        <v>22.065630268017145</v>
      </c>
    </row>
    <row r="106" spans="1:8" x14ac:dyDescent="0.25">
      <c r="A106">
        <v>94</v>
      </c>
      <c r="B106">
        <v>314.46925990675993</v>
      </c>
      <c r="C106">
        <v>-8.4692599067599303</v>
      </c>
      <c r="F106">
        <v>306</v>
      </c>
      <c r="G106">
        <f t="shared" si="2"/>
        <v>173.36111111111012</v>
      </c>
      <c r="H106">
        <f t="shared" si="3"/>
        <v>71.728363368251223</v>
      </c>
    </row>
    <row r="107" spans="1:8" x14ac:dyDescent="0.25">
      <c r="A107">
        <v>95</v>
      </c>
      <c r="B107">
        <v>280.71925990675993</v>
      </c>
      <c r="C107">
        <v>-9.7192599067599303</v>
      </c>
      <c r="F107">
        <v>271</v>
      </c>
      <c r="G107">
        <f t="shared" si="2"/>
        <v>1.5625</v>
      </c>
      <c r="H107">
        <f t="shared" si="3"/>
        <v>94.464013135151049</v>
      </c>
    </row>
    <row r="108" spans="1:8" x14ac:dyDescent="0.25">
      <c r="A108">
        <v>96</v>
      </c>
      <c r="B108">
        <v>309.71925990675993</v>
      </c>
      <c r="C108">
        <v>-3.7192599067599303</v>
      </c>
      <c r="F108">
        <v>306</v>
      </c>
      <c r="G108">
        <f t="shared" si="2"/>
        <v>36</v>
      </c>
      <c r="H108">
        <f t="shared" si="3"/>
        <v>13.832894254031885</v>
      </c>
    </row>
    <row r="109" spans="1:8" x14ac:dyDescent="0.25">
      <c r="A109">
        <v>97</v>
      </c>
      <c r="B109">
        <v>321.55987762237737</v>
      </c>
      <c r="C109">
        <v>-6.5598776223773712</v>
      </c>
      <c r="F109">
        <v>315</v>
      </c>
      <c r="G109">
        <f t="shared" si="2"/>
        <v>8.069109006279648</v>
      </c>
      <c r="H109">
        <f t="shared" si="3"/>
        <v>43.031994420567393</v>
      </c>
    </row>
    <row r="110" spans="1:8" x14ac:dyDescent="0.25">
      <c r="A110">
        <v>98</v>
      </c>
      <c r="B110">
        <v>314.8098776223776</v>
      </c>
      <c r="C110">
        <v>-13.809877622377599</v>
      </c>
      <c r="F110">
        <v>301</v>
      </c>
      <c r="G110">
        <f t="shared" si="2"/>
        <v>52.562500000003297</v>
      </c>
      <c r="H110">
        <f t="shared" si="3"/>
        <v>190.71271994504556</v>
      </c>
    </row>
    <row r="111" spans="1:8" x14ac:dyDescent="0.25">
      <c r="A111">
        <v>99</v>
      </c>
      <c r="B111">
        <v>349.97654428904434</v>
      </c>
      <c r="C111">
        <v>6.023455710955659</v>
      </c>
      <c r="F111">
        <v>356</v>
      </c>
      <c r="G111">
        <f t="shared" si="2"/>
        <v>393.36111111110813</v>
      </c>
      <c r="H111">
        <f t="shared" si="3"/>
        <v>36.282018701844343</v>
      </c>
    </row>
    <row r="112" spans="1:8" x14ac:dyDescent="0.25">
      <c r="A112">
        <v>100</v>
      </c>
      <c r="B112">
        <v>346.89321095571097</v>
      </c>
      <c r="C112">
        <v>1.1067890442890302</v>
      </c>
      <c r="F112">
        <v>348</v>
      </c>
      <c r="G112">
        <f t="shared" si="2"/>
        <v>24.173611111110738</v>
      </c>
      <c r="H112">
        <f t="shared" si="3"/>
        <v>1.2249819885582249</v>
      </c>
    </row>
    <row r="113" spans="1:8" x14ac:dyDescent="0.25">
      <c r="A113">
        <v>101</v>
      </c>
      <c r="B113">
        <v>351.64321095571103</v>
      </c>
      <c r="C113">
        <v>3.3567890442889734</v>
      </c>
      <c r="F113">
        <v>355</v>
      </c>
      <c r="G113">
        <f t="shared" si="2"/>
        <v>5.0624999999997442</v>
      </c>
      <c r="H113">
        <f t="shared" si="3"/>
        <v>11.268032687858479</v>
      </c>
    </row>
    <row r="114" spans="1:8" x14ac:dyDescent="0.25">
      <c r="A114">
        <v>102</v>
      </c>
      <c r="B114">
        <v>391.47654428904434</v>
      </c>
      <c r="C114">
        <v>30.523455710955659</v>
      </c>
      <c r="F114">
        <v>422</v>
      </c>
      <c r="G114">
        <f t="shared" si="2"/>
        <v>738.02777777777885</v>
      </c>
      <c r="H114">
        <f t="shared" si="3"/>
        <v>931.68134853867161</v>
      </c>
    </row>
    <row r="115" spans="1:8" x14ac:dyDescent="0.25">
      <c r="A115">
        <v>103</v>
      </c>
      <c r="B115">
        <v>431.14321095571097</v>
      </c>
      <c r="C115">
        <v>33.85678904428903</v>
      </c>
      <c r="F115">
        <v>465</v>
      </c>
      <c r="G115">
        <f t="shared" si="2"/>
        <v>11.111111111111363</v>
      </c>
      <c r="H115">
        <f t="shared" si="3"/>
        <v>1146.2821643894897</v>
      </c>
    </row>
    <row r="116" spans="1:8" x14ac:dyDescent="0.25">
      <c r="A116">
        <v>104</v>
      </c>
      <c r="B116">
        <v>430.8932109557108</v>
      </c>
      <c r="C116">
        <v>36.106789044289201</v>
      </c>
      <c r="F116">
        <v>467</v>
      </c>
      <c r="G116">
        <f t="shared" si="2"/>
        <v>5.0625000000007674</v>
      </c>
      <c r="H116">
        <f t="shared" si="3"/>
        <v>1303.7002150888027</v>
      </c>
    </row>
    <row r="117" spans="1:8" x14ac:dyDescent="0.25">
      <c r="A117">
        <v>105</v>
      </c>
      <c r="B117">
        <v>382.22654428904434</v>
      </c>
      <c r="C117">
        <v>21.773455710955659</v>
      </c>
      <c r="F117">
        <v>404</v>
      </c>
      <c r="G117">
        <f t="shared" si="2"/>
        <v>205.44444444445043</v>
      </c>
      <c r="H117">
        <f t="shared" si="3"/>
        <v>474.08337359694758</v>
      </c>
    </row>
    <row r="118" spans="1:8" x14ac:dyDescent="0.25">
      <c r="A118">
        <v>106</v>
      </c>
      <c r="B118">
        <v>346.39321095571103</v>
      </c>
      <c r="C118">
        <v>0.6067890442889734</v>
      </c>
      <c r="F118">
        <v>347</v>
      </c>
      <c r="G118">
        <f t="shared" si="2"/>
        <v>448.02777777777857</v>
      </c>
      <c r="H118">
        <f t="shared" si="3"/>
        <v>0.36819294426912574</v>
      </c>
    </row>
    <row r="119" spans="1:8" x14ac:dyDescent="0.25">
      <c r="A119">
        <v>107</v>
      </c>
      <c r="B119">
        <v>312.64321095571097</v>
      </c>
      <c r="C119">
        <v>-7.6432109557109698</v>
      </c>
      <c r="F119">
        <v>305</v>
      </c>
      <c r="G119">
        <f t="shared" si="2"/>
        <v>68.062499999999062</v>
      </c>
      <c r="H119">
        <f t="shared" si="3"/>
        <v>58.418673713500198</v>
      </c>
    </row>
    <row r="120" spans="1:8" x14ac:dyDescent="0.25">
      <c r="A120">
        <v>108</v>
      </c>
      <c r="B120">
        <v>341.64321095571097</v>
      </c>
      <c r="C120">
        <v>-5.6432109557109698</v>
      </c>
      <c r="F120">
        <v>336</v>
      </c>
      <c r="G120">
        <f t="shared" si="2"/>
        <v>4</v>
      </c>
      <c r="H120">
        <f t="shared" si="3"/>
        <v>31.845829890656315</v>
      </c>
    </row>
    <row r="121" spans="1:8" x14ac:dyDescent="0.25">
      <c r="A121">
        <v>109</v>
      </c>
      <c r="B121">
        <v>353.48382867132847</v>
      </c>
      <c r="C121">
        <v>-13.483828671328467</v>
      </c>
      <c r="F121">
        <v>340</v>
      </c>
      <c r="G121">
        <f t="shared" si="2"/>
        <v>61.47528616245495</v>
      </c>
      <c r="H121">
        <f t="shared" si="3"/>
        <v>181.81363563773962</v>
      </c>
    </row>
    <row r="122" spans="1:8" x14ac:dyDescent="0.25">
      <c r="A122">
        <v>110</v>
      </c>
      <c r="B122">
        <v>346.73382867132864</v>
      </c>
      <c r="C122">
        <v>-28.733828671328638</v>
      </c>
      <c r="F122">
        <v>318</v>
      </c>
      <c r="G122">
        <f t="shared" si="2"/>
        <v>232.5625000000052</v>
      </c>
      <c r="H122">
        <f t="shared" si="3"/>
        <v>825.63291011326771</v>
      </c>
    </row>
    <row r="123" spans="1:8" x14ac:dyDescent="0.25">
      <c r="A123">
        <v>111</v>
      </c>
      <c r="B123">
        <v>381.90049533799538</v>
      </c>
      <c r="C123">
        <v>-19.90049533799538</v>
      </c>
      <c r="F123">
        <v>362</v>
      </c>
      <c r="G123">
        <f t="shared" si="2"/>
        <v>78.027777777776436</v>
      </c>
      <c r="H123">
        <f t="shared" si="3"/>
        <v>396.02971469757586</v>
      </c>
    </row>
    <row r="124" spans="1:8" x14ac:dyDescent="0.25">
      <c r="A124">
        <v>112</v>
      </c>
      <c r="B124">
        <v>378.81716200466201</v>
      </c>
      <c r="C124">
        <v>-30.817162004662009</v>
      </c>
      <c r="F124">
        <v>348</v>
      </c>
      <c r="G124">
        <f t="shared" si="2"/>
        <v>119.17361111111029</v>
      </c>
      <c r="H124">
        <f t="shared" si="3"/>
        <v>949.69747402158373</v>
      </c>
    </row>
    <row r="125" spans="1:8" x14ac:dyDescent="0.25">
      <c r="A125">
        <v>113</v>
      </c>
      <c r="B125">
        <v>383.56716200466207</v>
      </c>
      <c r="C125">
        <v>-20.567162004662066</v>
      </c>
      <c r="F125">
        <v>363</v>
      </c>
      <c r="G125">
        <f t="shared" si="2"/>
        <v>105.06249999999883</v>
      </c>
      <c r="H125">
        <f t="shared" si="3"/>
        <v>423.00815292601493</v>
      </c>
    </row>
    <row r="126" spans="1:8" x14ac:dyDescent="0.25">
      <c r="A126">
        <v>114</v>
      </c>
      <c r="B126">
        <v>423.40049533799538</v>
      </c>
      <c r="C126">
        <v>11.59950466200462</v>
      </c>
      <c r="F126">
        <v>435</v>
      </c>
      <c r="G126">
        <f t="shared" si="2"/>
        <v>1034.6944444444457</v>
      </c>
      <c r="H126">
        <f t="shared" si="3"/>
        <v>134.54850840386692</v>
      </c>
    </row>
    <row r="127" spans="1:8" x14ac:dyDescent="0.25">
      <c r="A127">
        <v>115</v>
      </c>
      <c r="B127">
        <v>463.06716200466207</v>
      </c>
      <c r="C127">
        <v>27.932837995337934</v>
      </c>
      <c r="F127">
        <v>491</v>
      </c>
      <c r="G127">
        <f t="shared" si="2"/>
        <v>266.77777777777715</v>
      </c>
      <c r="H127">
        <f t="shared" si="3"/>
        <v>780.24343847379453</v>
      </c>
    </row>
    <row r="128" spans="1:8" x14ac:dyDescent="0.25">
      <c r="A128">
        <v>116</v>
      </c>
      <c r="B128">
        <v>462.8171620046619</v>
      </c>
      <c r="C128">
        <v>42.182837995338105</v>
      </c>
      <c r="F128">
        <v>505</v>
      </c>
      <c r="G128">
        <f t="shared" si="2"/>
        <v>203.06250000000486</v>
      </c>
      <c r="H128">
        <f t="shared" si="3"/>
        <v>1779.3918213409399</v>
      </c>
    </row>
    <row r="129" spans="1:8" x14ac:dyDescent="0.25">
      <c r="A129">
        <v>117</v>
      </c>
      <c r="B129">
        <v>414.15049533799538</v>
      </c>
      <c r="C129">
        <v>-10.15049533799538</v>
      </c>
      <c r="F129">
        <v>404</v>
      </c>
      <c r="G129">
        <f t="shared" si="2"/>
        <v>2738.7777777777937</v>
      </c>
      <c r="H129">
        <f t="shared" si="3"/>
        <v>103.03255560666595</v>
      </c>
    </row>
    <row r="130" spans="1:8" x14ac:dyDescent="0.25">
      <c r="A130">
        <v>118</v>
      </c>
      <c r="B130">
        <v>378.31716200466207</v>
      </c>
      <c r="C130">
        <v>-19.317162004662066</v>
      </c>
      <c r="F130">
        <v>359</v>
      </c>
      <c r="G130">
        <f t="shared" si="2"/>
        <v>84.027777777778127</v>
      </c>
      <c r="H130">
        <f t="shared" si="3"/>
        <v>373.15274791435979</v>
      </c>
    </row>
    <row r="131" spans="1:8" x14ac:dyDescent="0.25">
      <c r="A131">
        <v>119</v>
      </c>
      <c r="B131">
        <v>344.56716200466207</v>
      </c>
      <c r="C131">
        <v>-34.567162004662066</v>
      </c>
      <c r="F131">
        <v>310</v>
      </c>
      <c r="G131">
        <f t="shared" si="2"/>
        <v>232.5625</v>
      </c>
      <c r="H131">
        <f t="shared" si="3"/>
        <v>1194.8886890565527</v>
      </c>
    </row>
    <row r="132" spans="1:8" x14ac:dyDescent="0.25">
      <c r="A132">
        <v>120</v>
      </c>
      <c r="B132">
        <v>373.56716200466201</v>
      </c>
      <c r="C132">
        <v>-36.567162004662009</v>
      </c>
      <c r="F132">
        <v>337</v>
      </c>
      <c r="G132">
        <f t="shared" si="2"/>
        <v>3.9999999999997726</v>
      </c>
      <c r="H132">
        <f t="shared" si="3"/>
        <v>1337.1573370751969</v>
      </c>
    </row>
    <row r="133" spans="1:8" x14ac:dyDescent="0.25">
      <c r="A133">
        <v>121</v>
      </c>
      <c r="B133">
        <v>385.40777972027951</v>
      </c>
      <c r="C133">
        <v>-25.407779720279507</v>
      </c>
      <c r="F133">
        <v>360</v>
      </c>
      <c r="G133">
        <f t="shared" si="2"/>
        <v>124.53181296899004</v>
      </c>
      <c r="H133">
        <f t="shared" si="3"/>
        <v>645.55527031424663</v>
      </c>
    </row>
    <row r="134" spans="1:8" x14ac:dyDescent="0.25">
      <c r="A134">
        <v>122</v>
      </c>
      <c r="B134">
        <v>378.65777972027973</v>
      </c>
      <c r="C134">
        <v>-36.657779720279734</v>
      </c>
      <c r="F134">
        <v>342</v>
      </c>
      <c r="G134">
        <f t="shared" si="2"/>
        <v>126.56250000000512</v>
      </c>
      <c r="H134">
        <f t="shared" si="3"/>
        <v>1343.7928140205522</v>
      </c>
    </row>
    <row r="135" spans="1:8" x14ac:dyDescent="0.25">
      <c r="A135">
        <v>123</v>
      </c>
      <c r="B135">
        <v>413.82444638694642</v>
      </c>
      <c r="C135">
        <v>-7.8244463869464198</v>
      </c>
      <c r="F135">
        <v>406</v>
      </c>
      <c r="G135">
        <f t="shared" si="2"/>
        <v>831.36111111111006</v>
      </c>
      <c r="H135">
        <f t="shared" si="3"/>
        <v>61.221961262198882</v>
      </c>
    </row>
    <row r="136" spans="1:8" x14ac:dyDescent="0.25">
      <c r="A136">
        <v>124</v>
      </c>
      <c r="B136">
        <v>410.74111305361305</v>
      </c>
      <c r="C136">
        <v>-14.741113053613049</v>
      </c>
      <c r="F136">
        <v>396</v>
      </c>
      <c r="G136">
        <f t="shared" si="2"/>
        <v>47.840277777777253</v>
      </c>
      <c r="H136">
        <f t="shared" si="3"/>
        <v>217.30041405940102</v>
      </c>
    </row>
    <row r="137" spans="1:8" x14ac:dyDescent="0.25">
      <c r="A137">
        <v>125</v>
      </c>
      <c r="B137">
        <v>415.49111305361316</v>
      </c>
      <c r="C137">
        <v>4.5088869463868377</v>
      </c>
      <c r="F137">
        <v>420</v>
      </c>
      <c r="G137">
        <f t="shared" si="2"/>
        <v>370.56249999999562</v>
      </c>
      <c r="H137">
        <f t="shared" si="3"/>
        <v>20.33006149529762</v>
      </c>
    </row>
    <row r="138" spans="1:8" x14ac:dyDescent="0.25">
      <c r="A138">
        <v>126</v>
      </c>
      <c r="B138">
        <v>455.32444638694642</v>
      </c>
      <c r="C138">
        <v>16.67555361305358</v>
      </c>
      <c r="F138">
        <v>472</v>
      </c>
      <c r="G138">
        <f t="shared" si="2"/>
        <v>148.02777777777962</v>
      </c>
      <c r="H138">
        <f t="shared" si="3"/>
        <v>278.0740883018243</v>
      </c>
    </row>
    <row r="139" spans="1:8" x14ac:dyDescent="0.25">
      <c r="A139">
        <v>127</v>
      </c>
      <c r="B139">
        <v>494.99111305361311</v>
      </c>
      <c r="C139">
        <v>53.008886946386895</v>
      </c>
      <c r="F139">
        <v>548</v>
      </c>
      <c r="G139">
        <f t="shared" si="2"/>
        <v>1320.1111111111097</v>
      </c>
      <c r="H139">
        <f t="shared" si="3"/>
        <v>2809.9420952948267</v>
      </c>
    </row>
    <row r="140" spans="1:8" x14ac:dyDescent="0.25">
      <c r="A140">
        <v>128</v>
      </c>
      <c r="B140">
        <v>494.74111305361293</v>
      </c>
      <c r="C140">
        <v>64.258886946387065</v>
      </c>
      <c r="F140">
        <v>559</v>
      </c>
      <c r="G140">
        <f t="shared" si="2"/>
        <v>126.56250000000384</v>
      </c>
      <c r="H140">
        <f t="shared" si="3"/>
        <v>4129.2045515885538</v>
      </c>
    </row>
    <row r="141" spans="1:8" x14ac:dyDescent="0.25">
      <c r="A141">
        <v>129</v>
      </c>
      <c r="B141">
        <v>446.07444638694648</v>
      </c>
      <c r="C141">
        <v>16.925553613053523</v>
      </c>
      <c r="F141">
        <v>463</v>
      </c>
      <c r="G141">
        <f t="shared" si="2"/>
        <v>2240.4444444444644</v>
      </c>
      <c r="H141">
        <f t="shared" si="3"/>
        <v>286.47436510834916</v>
      </c>
    </row>
    <row r="142" spans="1:8" x14ac:dyDescent="0.25">
      <c r="A142">
        <v>130</v>
      </c>
      <c r="B142">
        <v>410.24111305361311</v>
      </c>
      <c r="C142">
        <v>-3.2411130536131054</v>
      </c>
      <c r="F142">
        <v>407</v>
      </c>
      <c r="G142">
        <f t="shared" si="2"/>
        <v>406.69444444444292</v>
      </c>
      <c r="H142">
        <f t="shared" si="3"/>
        <v>10.50481382630127</v>
      </c>
    </row>
    <row r="143" spans="1:8" x14ac:dyDescent="0.25">
      <c r="A143">
        <v>131</v>
      </c>
      <c r="B143">
        <v>376.49111305361311</v>
      </c>
      <c r="C143">
        <v>-14.491113053613105</v>
      </c>
      <c r="F143">
        <v>362</v>
      </c>
      <c r="G143">
        <f t="shared" ref="G143:G156" si="4">((C143-C142)^2)</f>
        <v>126.5625</v>
      </c>
      <c r="H143">
        <f t="shared" ref="H143:H156" si="5">(C143^2)</f>
        <v>209.99235753259615</v>
      </c>
    </row>
    <row r="144" spans="1:8" x14ac:dyDescent="0.25">
      <c r="A144">
        <v>132</v>
      </c>
      <c r="B144">
        <v>405.49111305361311</v>
      </c>
      <c r="C144">
        <v>-0.49111305361310542</v>
      </c>
      <c r="F144">
        <v>405</v>
      </c>
      <c r="G144">
        <f t="shared" si="4"/>
        <v>196</v>
      </c>
      <c r="H144">
        <f t="shared" si="5"/>
        <v>0.24119203142918896</v>
      </c>
    </row>
    <row r="145" spans="1:8" x14ac:dyDescent="0.25">
      <c r="A145">
        <v>133</v>
      </c>
      <c r="B145">
        <v>417.3317307692306</v>
      </c>
      <c r="C145">
        <v>-0.33173076923060307</v>
      </c>
      <c r="F145">
        <v>417</v>
      </c>
      <c r="G145">
        <f t="shared" si="4"/>
        <v>2.5402712574984852E-2</v>
      </c>
      <c r="H145">
        <f t="shared" si="5"/>
        <v>0.11004530325432763</v>
      </c>
    </row>
    <row r="146" spans="1:8" x14ac:dyDescent="0.25">
      <c r="A146">
        <v>134</v>
      </c>
      <c r="B146">
        <v>410.58173076923077</v>
      </c>
      <c r="C146">
        <v>-19.581730769230774</v>
      </c>
      <c r="F146">
        <v>391</v>
      </c>
      <c r="G146">
        <f t="shared" si="4"/>
        <v>370.56250000000659</v>
      </c>
      <c r="H146">
        <f t="shared" si="5"/>
        <v>383.44417991863924</v>
      </c>
    </row>
    <row r="147" spans="1:8" x14ac:dyDescent="0.25">
      <c r="A147">
        <v>135</v>
      </c>
      <c r="B147">
        <v>445.74839743589752</v>
      </c>
      <c r="C147">
        <v>-26.748397435897516</v>
      </c>
      <c r="F147">
        <v>419</v>
      </c>
      <c r="G147">
        <f t="shared" si="4"/>
        <v>51.361111111112194</v>
      </c>
      <c r="H147">
        <f t="shared" si="5"/>
        <v>715.47676538872884</v>
      </c>
    </row>
    <row r="148" spans="1:8" x14ac:dyDescent="0.25">
      <c r="A148">
        <v>136</v>
      </c>
      <c r="B148">
        <v>442.6650641025642</v>
      </c>
      <c r="C148">
        <v>18.334935897435798</v>
      </c>
      <c r="F148">
        <v>461</v>
      </c>
      <c r="G148">
        <f t="shared" si="4"/>
        <v>2032.5069444444428</v>
      </c>
      <c r="H148">
        <f t="shared" si="5"/>
        <v>336.16987436307988</v>
      </c>
    </row>
    <row r="149" spans="1:8" x14ac:dyDescent="0.25">
      <c r="A149">
        <v>137</v>
      </c>
      <c r="B149">
        <v>447.4150641025642</v>
      </c>
      <c r="C149">
        <v>24.584935897435798</v>
      </c>
      <c r="F149">
        <v>472</v>
      </c>
      <c r="G149">
        <f t="shared" si="4"/>
        <v>39.0625</v>
      </c>
      <c r="H149">
        <f t="shared" si="5"/>
        <v>604.41907308102736</v>
      </c>
    </row>
    <row r="150" spans="1:8" x14ac:dyDescent="0.25">
      <c r="A150">
        <v>138</v>
      </c>
      <c r="B150">
        <v>487.24839743589746</v>
      </c>
      <c r="C150">
        <v>47.751602564102541</v>
      </c>
      <c r="F150">
        <v>535</v>
      </c>
      <c r="G150">
        <f t="shared" si="4"/>
        <v>536.69444444444798</v>
      </c>
      <c r="H150">
        <f t="shared" si="5"/>
        <v>2280.2155474400042</v>
      </c>
    </row>
    <row r="151" spans="1:8" x14ac:dyDescent="0.25">
      <c r="A151">
        <v>139</v>
      </c>
      <c r="B151">
        <v>526.9150641025642</v>
      </c>
      <c r="C151">
        <v>95.084935897435798</v>
      </c>
      <c r="F151">
        <v>622</v>
      </c>
      <c r="G151">
        <f t="shared" si="4"/>
        <v>2240.4444444444371</v>
      </c>
      <c r="H151">
        <f t="shared" si="5"/>
        <v>9041.1450346194742</v>
      </c>
    </row>
    <row r="152" spans="1:8" x14ac:dyDescent="0.25">
      <c r="A152">
        <v>140</v>
      </c>
      <c r="B152">
        <v>526.66506410256397</v>
      </c>
      <c r="C152">
        <v>79.334935897436026</v>
      </c>
      <c r="F152">
        <v>606</v>
      </c>
      <c r="G152">
        <f t="shared" si="4"/>
        <v>248.06249999999284</v>
      </c>
      <c r="H152">
        <f t="shared" si="5"/>
        <v>6294.0320538502838</v>
      </c>
    </row>
    <row r="153" spans="1:8" x14ac:dyDescent="0.25">
      <c r="A153">
        <v>141</v>
      </c>
      <c r="B153">
        <v>477.99839743589752</v>
      </c>
      <c r="C153">
        <v>30.001602564102484</v>
      </c>
      <c r="F153">
        <v>508</v>
      </c>
      <c r="G153">
        <f t="shared" si="4"/>
        <v>2433.7777777777983</v>
      </c>
      <c r="H153">
        <f t="shared" si="5"/>
        <v>900.09615641436073</v>
      </c>
    </row>
    <row r="154" spans="1:8" x14ac:dyDescent="0.25">
      <c r="A154">
        <v>142</v>
      </c>
      <c r="B154">
        <v>442.1650641025642</v>
      </c>
      <c r="C154">
        <v>18.834935897435798</v>
      </c>
      <c r="F154">
        <v>461</v>
      </c>
      <c r="G154">
        <f t="shared" si="4"/>
        <v>124.69444444444487</v>
      </c>
      <c r="H154">
        <f t="shared" si="5"/>
        <v>354.75481026051568</v>
      </c>
    </row>
    <row r="155" spans="1:8" x14ac:dyDescent="0.25">
      <c r="A155">
        <v>143</v>
      </c>
      <c r="B155">
        <v>408.4150641025642</v>
      </c>
      <c r="C155">
        <v>-18.415064102564202</v>
      </c>
      <c r="F155">
        <v>390</v>
      </c>
      <c r="G155">
        <f t="shared" si="4"/>
        <v>1387.5625</v>
      </c>
      <c r="H155">
        <f t="shared" si="5"/>
        <v>339.11458590154871</v>
      </c>
    </row>
    <row r="156" spans="1:8" ht="15.75" thickBot="1" x14ac:dyDescent="0.3">
      <c r="A156" s="19">
        <v>144</v>
      </c>
      <c r="B156" s="19">
        <v>437.41506410256414</v>
      </c>
      <c r="C156" s="19">
        <v>-5.4150641025641448</v>
      </c>
      <c r="F156">
        <v>432</v>
      </c>
      <c r="G156">
        <f t="shared" si="4"/>
        <v>169.00000000000148</v>
      </c>
      <c r="H156">
        <f t="shared" si="5"/>
        <v>29.322919234878828</v>
      </c>
    </row>
  </sheetData>
  <hyperlinks>
    <hyperlink ref="U75" r:id="rId1" xr:uid="{902F22C3-48F5-4A72-952F-189E405C0B40}"/>
  </hyperlinks>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FB900-908F-4E83-BCB9-50AD45655BBD}">
  <dimension ref="A1:X181"/>
  <sheetViews>
    <sheetView zoomScale="85" zoomScaleNormal="85" workbookViewId="0">
      <selection activeCell="T20" sqref="T20"/>
    </sheetView>
  </sheetViews>
  <sheetFormatPr defaultRowHeight="15" x14ac:dyDescent="0.25"/>
  <cols>
    <col min="2" max="2" width="14.42578125" bestFit="1" customWidth="1"/>
    <col min="16" max="16" width="12.5703125" customWidth="1"/>
    <col min="17" max="17" width="22.140625" customWidth="1"/>
    <col min="21" max="21" width="12" bestFit="1" customWidth="1"/>
    <col min="22" max="22" width="12.85546875" bestFit="1" customWidth="1"/>
  </cols>
  <sheetData>
    <row r="1" spans="1:21" x14ac:dyDescent="0.25">
      <c r="A1" t="s">
        <v>23</v>
      </c>
      <c r="B1" t="s">
        <v>112</v>
      </c>
      <c r="C1" t="s">
        <v>0</v>
      </c>
      <c r="D1" t="s">
        <v>15</v>
      </c>
      <c r="E1" t="s">
        <v>16</v>
      </c>
      <c r="F1" t="s">
        <v>10</v>
      </c>
      <c r="G1" t="s">
        <v>3</v>
      </c>
      <c r="H1" t="s">
        <v>4</v>
      </c>
      <c r="I1" t="s">
        <v>5</v>
      </c>
      <c r="J1" t="s">
        <v>6</v>
      </c>
      <c r="K1" t="s">
        <v>7</v>
      </c>
      <c r="L1" t="s">
        <v>8</v>
      </c>
      <c r="M1" t="s">
        <v>9</v>
      </c>
      <c r="N1" t="s">
        <v>18</v>
      </c>
    </row>
    <row r="2" spans="1:21" x14ac:dyDescent="0.25">
      <c r="A2">
        <v>1</v>
      </c>
      <c r="B2">
        <f>A2^2</f>
        <v>1</v>
      </c>
      <c r="C2">
        <v>1</v>
      </c>
      <c r="D2">
        <v>0</v>
      </c>
      <c r="E2">
        <v>0</v>
      </c>
      <c r="F2">
        <v>0</v>
      </c>
      <c r="G2">
        <v>0</v>
      </c>
      <c r="H2">
        <v>0</v>
      </c>
      <c r="I2">
        <v>0</v>
      </c>
      <c r="J2">
        <v>0</v>
      </c>
      <c r="K2">
        <v>0</v>
      </c>
      <c r="L2">
        <v>0</v>
      </c>
      <c r="M2">
        <v>0</v>
      </c>
      <c r="N2">
        <v>112</v>
      </c>
      <c r="P2" t="s">
        <v>36</v>
      </c>
    </row>
    <row r="3" spans="1:21" ht="15.75" thickBot="1" x14ac:dyDescent="0.3">
      <c r="A3">
        <v>2</v>
      </c>
      <c r="B3">
        <f t="shared" ref="B3:B66" si="0">A3^2</f>
        <v>4</v>
      </c>
      <c r="C3">
        <v>0</v>
      </c>
      <c r="D3">
        <v>1</v>
      </c>
      <c r="E3">
        <v>0</v>
      </c>
      <c r="F3">
        <v>0</v>
      </c>
      <c r="G3">
        <v>0</v>
      </c>
      <c r="H3">
        <v>0</v>
      </c>
      <c r="I3">
        <v>0</v>
      </c>
      <c r="J3">
        <v>0</v>
      </c>
      <c r="K3">
        <v>0</v>
      </c>
      <c r="L3">
        <v>0</v>
      </c>
      <c r="M3">
        <v>0</v>
      </c>
      <c r="N3">
        <v>118</v>
      </c>
    </row>
    <row r="4" spans="1:21" x14ac:dyDescent="0.25">
      <c r="A4">
        <v>3</v>
      </c>
      <c r="B4">
        <f t="shared" si="0"/>
        <v>9</v>
      </c>
      <c r="C4">
        <v>0</v>
      </c>
      <c r="D4">
        <v>0</v>
      </c>
      <c r="E4">
        <v>1</v>
      </c>
      <c r="F4">
        <v>0</v>
      </c>
      <c r="G4">
        <v>0</v>
      </c>
      <c r="H4">
        <v>0</v>
      </c>
      <c r="I4">
        <v>0</v>
      </c>
      <c r="J4">
        <v>0</v>
      </c>
      <c r="K4">
        <v>0</v>
      </c>
      <c r="L4">
        <v>0</v>
      </c>
      <c r="M4">
        <v>0</v>
      </c>
      <c r="N4">
        <v>132</v>
      </c>
      <c r="P4" s="32" t="s">
        <v>37</v>
      </c>
      <c r="Q4" s="32"/>
    </row>
    <row r="5" spans="1:21" x14ac:dyDescent="0.25">
      <c r="A5">
        <v>4</v>
      </c>
      <c r="B5">
        <f t="shared" si="0"/>
        <v>16</v>
      </c>
      <c r="C5">
        <v>0</v>
      </c>
      <c r="D5">
        <v>0</v>
      </c>
      <c r="E5">
        <v>0</v>
      </c>
      <c r="F5">
        <v>1</v>
      </c>
      <c r="G5">
        <v>0</v>
      </c>
      <c r="H5">
        <v>0</v>
      </c>
      <c r="I5">
        <v>0</v>
      </c>
      <c r="J5">
        <v>0</v>
      </c>
      <c r="K5">
        <v>0</v>
      </c>
      <c r="L5">
        <v>0</v>
      </c>
      <c r="M5">
        <v>0</v>
      </c>
      <c r="N5">
        <v>129</v>
      </c>
      <c r="P5" s="29" t="s">
        <v>38</v>
      </c>
      <c r="Q5" s="29">
        <v>0.98202916679497709</v>
      </c>
    </row>
    <row r="6" spans="1:21" x14ac:dyDescent="0.25">
      <c r="A6">
        <v>5</v>
      </c>
      <c r="B6">
        <f t="shared" si="0"/>
        <v>25</v>
      </c>
      <c r="C6">
        <v>0</v>
      </c>
      <c r="D6">
        <v>0</v>
      </c>
      <c r="E6">
        <v>0</v>
      </c>
      <c r="F6">
        <v>0</v>
      </c>
      <c r="G6">
        <v>1</v>
      </c>
      <c r="H6">
        <v>0</v>
      </c>
      <c r="I6">
        <v>0</v>
      </c>
      <c r="J6">
        <v>0</v>
      </c>
      <c r="K6">
        <v>0</v>
      </c>
      <c r="L6">
        <v>0</v>
      </c>
      <c r="M6">
        <v>0</v>
      </c>
      <c r="N6">
        <v>121</v>
      </c>
      <c r="P6" s="29" t="s">
        <v>39</v>
      </c>
      <c r="Q6" s="29">
        <v>0.96438128443603699</v>
      </c>
    </row>
    <row r="7" spans="1:21" x14ac:dyDescent="0.25">
      <c r="A7">
        <v>6</v>
      </c>
      <c r="B7">
        <f t="shared" si="0"/>
        <v>36</v>
      </c>
      <c r="C7">
        <v>0</v>
      </c>
      <c r="D7">
        <v>0</v>
      </c>
      <c r="E7">
        <v>0</v>
      </c>
      <c r="F7">
        <v>0</v>
      </c>
      <c r="G7">
        <v>0</v>
      </c>
      <c r="H7">
        <v>1</v>
      </c>
      <c r="I7">
        <v>0</v>
      </c>
      <c r="J7">
        <v>0</v>
      </c>
      <c r="K7">
        <v>0</v>
      </c>
      <c r="L7">
        <v>0</v>
      </c>
      <c r="M7">
        <v>0</v>
      </c>
      <c r="N7">
        <v>135</v>
      </c>
      <c r="P7" s="29" t="s">
        <v>40</v>
      </c>
      <c r="Q7" s="29">
        <v>0.96081941287964057</v>
      </c>
    </row>
    <row r="8" spans="1:21" x14ac:dyDescent="0.25">
      <c r="A8">
        <v>7</v>
      </c>
      <c r="B8">
        <f t="shared" si="0"/>
        <v>49</v>
      </c>
      <c r="C8">
        <v>0</v>
      </c>
      <c r="D8">
        <v>0</v>
      </c>
      <c r="E8">
        <v>0</v>
      </c>
      <c r="F8">
        <v>0</v>
      </c>
      <c r="G8">
        <v>0</v>
      </c>
      <c r="H8">
        <v>0</v>
      </c>
      <c r="I8">
        <v>1</v>
      </c>
      <c r="J8">
        <v>0</v>
      </c>
      <c r="K8">
        <v>0</v>
      </c>
      <c r="L8">
        <v>0</v>
      </c>
      <c r="M8">
        <v>0</v>
      </c>
      <c r="N8">
        <v>148</v>
      </c>
      <c r="P8" s="29" t="s">
        <v>41</v>
      </c>
      <c r="Q8" s="29">
        <v>23.746236874862621</v>
      </c>
    </row>
    <row r="9" spans="1:21" ht="15.75" thickBot="1" x14ac:dyDescent="0.3">
      <c r="A9">
        <v>8</v>
      </c>
      <c r="B9">
        <f t="shared" si="0"/>
        <v>64</v>
      </c>
      <c r="C9">
        <v>0</v>
      </c>
      <c r="D9">
        <v>0</v>
      </c>
      <c r="E9">
        <v>0</v>
      </c>
      <c r="F9">
        <v>0</v>
      </c>
      <c r="G9">
        <v>0</v>
      </c>
      <c r="H9">
        <v>0</v>
      </c>
      <c r="I9">
        <v>0</v>
      </c>
      <c r="J9">
        <v>1</v>
      </c>
      <c r="K9">
        <v>0</v>
      </c>
      <c r="L9">
        <v>0</v>
      </c>
      <c r="M9">
        <v>0</v>
      </c>
      <c r="N9">
        <v>148</v>
      </c>
      <c r="P9" s="30" t="s">
        <v>42</v>
      </c>
      <c r="Q9" s="30">
        <v>144</v>
      </c>
    </row>
    <row r="10" spans="1:21" x14ac:dyDescent="0.25">
      <c r="A10">
        <v>9</v>
      </c>
      <c r="B10">
        <f t="shared" si="0"/>
        <v>81</v>
      </c>
      <c r="C10">
        <v>0</v>
      </c>
      <c r="D10">
        <v>0</v>
      </c>
      <c r="E10">
        <v>0</v>
      </c>
      <c r="F10">
        <v>0</v>
      </c>
      <c r="G10">
        <v>0</v>
      </c>
      <c r="H10">
        <v>0</v>
      </c>
      <c r="I10">
        <v>0</v>
      </c>
      <c r="J10">
        <v>0</v>
      </c>
      <c r="K10">
        <v>1</v>
      </c>
      <c r="L10">
        <v>0</v>
      </c>
      <c r="M10">
        <v>0</v>
      </c>
      <c r="N10">
        <v>136</v>
      </c>
    </row>
    <row r="11" spans="1:21" ht="15.75" thickBot="1" x14ac:dyDescent="0.3">
      <c r="A11">
        <v>10</v>
      </c>
      <c r="B11">
        <f t="shared" si="0"/>
        <v>100</v>
      </c>
      <c r="C11">
        <v>0</v>
      </c>
      <c r="D11">
        <v>0</v>
      </c>
      <c r="E11">
        <v>0</v>
      </c>
      <c r="F11">
        <v>0</v>
      </c>
      <c r="G11">
        <v>0</v>
      </c>
      <c r="H11">
        <v>0</v>
      </c>
      <c r="I11">
        <v>0</v>
      </c>
      <c r="J11">
        <v>0</v>
      </c>
      <c r="K11">
        <v>0</v>
      </c>
      <c r="L11">
        <v>1</v>
      </c>
      <c r="M11">
        <v>0</v>
      </c>
      <c r="N11">
        <v>119</v>
      </c>
      <c r="P11" t="s">
        <v>43</v>
      </c>
    </row>
    <row r="12" spans="1:21" x14ac:dyDescent="0.25">
      <c r="A12">
        <v>11</v>
      </c>
      <c r="B12">
        <f t="shared" si="0"/>
        <v>121</v>
      </c>
      <c r="C12">
        <v>0</v>
      </c>
      <c r="D12">
        <v>0</v>
      </c>
      <c r="E12">
        <v>0</v>
      </c>
      <c r="F12">
        <v>0</v>
      </c>
      <c r="G12">
        <v>0</v>
      </c>
      <c r="H12">
        <v>0</v>
      </c>
      <c r="I12">
        <v>0</v>
      </c>
      <c r="J12">
        <v>0</v>
      </c>
      <c r="K12">
        <v>0</v>
      </c>
      <c r="L12">
        <v>0</v>
      </c>
      <c r="M12">
        <v>1</v>
      </c>
      <c r="N12">
        <v>104</v>
      </c>
      <c r="P12" s="31"/>
      <c r="Q12" s="31" t="s">
        <v>48</v>
      </c>
      <c r="R12" s="31" t="s">
        <v>49</v>
      </c>
      <c r="S12" s="31" t="s">
        <v>50</v>
      </c>
      <c r="T12" s="31" t="s">
        <v>51</v>
      </c>
      <c r="U12" s="31" t="s">
        <v>52</v>
      </c>
    </row>
    <row r="13" spans="1:21" x14ac:dyDescent="0.25">
      <c r="A13">
        <v>12</v>
      </c>
      <c r="B13">
        <f t="shared" si="0"/>
        <v>144</v>
      </c>
      <c r="C13">
        <v>0</v>
      </c>
      <c r="D13">
        <v>0</v>
      </c>
      <c r="E13">
        <v>0</v>
      </c>
      <c r="F13">
        <v>0</v>
      </c>
      <c r="G13">
        <v>0</v>
      </c>
      <c r="H13">
        <v>0</v>
      </c>
      <c r="I13">
        <v>0</v>
      </c>
      <c r="J13">
        <v>0</v>
      </c>
      <c r="K13">
        <v>0</v>
      </c>
      <c r="L13">
        <v>0</v>
      </c>
      <c r="M13">
        <v>0</v>
      </c>
      <c r="N13">
        <v>118</v>
      </c>
      <c r="P13" s="29" t="s">
        <v>44</v>
      </c>
      <c r="Q13" s="29">
        <v>13</v>
      </c>
      <c r="R13" s="29">
        <v>1984739.2701790011</v>
      </c>
      <c r="S13" s="29">
        <v>152672.25155223085</v>
      </c>
      <c r="T13" s="29">
        <v>270.75128037793229</v>
      </c>
      <c r="U13" s="47">
        <v>2.520650607415831E-87</v>
      </c>
    </row>
    <row r="14" spans="1:21" x14ac:dyDescent="0.25">
      <c r="A14">
        <v>13</v>
      </c>
      <c r="B14">
        <f t="shared" si="0"/>
        <v>169</v>
      </c>
      <c r="C14">
        <v>1</v>
      </c>
      <c r="D14">
        <v>0</v>
      </c>
      <c r="E14">
        <v>0</v>
      </c>
      <c r="F14">
        <v>0</v>
      </c>
      <c r="G14">
        <v>0</v>
      </c>
      <c r="H14">
        <v>0</v>
      </c>
      <c r="I14">
        <v>0</v>
      </c>
      <c r="J14">
        <v>0</v>
      </c>
      <c r="K14">
        <v>0</v>
      </c>
      <c r="L14">
        <v>0</v>
      </c>
      <c r="M14">
        <v>0</v>
      </c>
      <c r="N14">
        <v>115</v>
      </c>
      <c r="P14" s="29" t="s">
        <v>45</v>
      </c>
      <c r="Q14" s="29">
        <v>130</v>
      </c>
      <c r="R14" s="29">
        <v>73304.889543221099</v>
      </c>
      <c r="S14" s="29">
        <v>563.88376571708534</v>
      </c>
      <c r="T14" s="29"/>
      <c r="U14" s="29"/>
    </row>
    <row r="15" spans="1:21" ht="15.75" thickBot="1" x14ac:dyDescent="0.3">
      <c r="A15">
        <v>14</v>
      </c>
      <c r="B15">
        <f t="shared" si="0"/>
        <v>196</v>
      </c>
      <c r="C15">
        <v>0</v>
      </c>
      <c r="D15">
        <v>1</v>
      </c>
      <c r="E15">
        <v>0</v>
      </c>
      <c r="F15">
        <v>0</v>
      </c>
      <c r="G15">
        <v>0</v>
      </c>
      <c r="H15">
        <v>0</v>
      </c>
      <c r="I15">
        <v>0</v>
      </c>
      <c r="J15">
        <v>0</v>
      </c>
      <c r="K15">
        <v>0</v>
      </c>
      <c r="L15">
        <v>0</v>
      </c>
      <c r="M15">
        <v>0</v>
      </c>
      <c r="N15">
        <v>126</v>
      </c>
      <c r="P15" s="30" t="s">
        <v>46</v>
      </c>
      <c r="Q15" s="30">
        <v>143</v>
      </c>
      <c r="R15" s="30">
        <v>2058044.1597222222</v>
      </c>
      <c r="S15" s="30"/>
      <c r="T15" s="30"/>
      <c r="U15" s="30"/>
    </row>
    <row r="16" spans="1:21" ht="15.75" thickBot="1" x14ac:dyDescent="0.3">
      <c r="A16">
        <v>15</v>
      </c>
      <c r="B16">
        <f t="shared" si="0"/>
        <v>225</v>
      </c>
      <c r="C16">
        <v>0</v>
      </c>
      <c r="D16">
        <v>0</v>
      </c>
      <c r="E16">
        <v>1</v>
      </c>
      <c r="F16">
        <v>0</v>
      </c>
      <c r="G16">
        <v>0</v>
      </c>
      <c r="H16">
        <v>0</v>
      </c>
      <c r="I16">
        <v>0</v>
      </c>
      <c r="J16">
        <v>0</v>
      </c>
      <c r="K16">
        <v>0</v>
      </c>
      <c r="L16">
        <v>0</v>
      </c>
      <c r="M16">
        <v>0</v>
      </c>
      <c r="N16">
        <v>141</v>
      </c>
    </row>
    <row r="17" spans="1:24" x14ac:dyDescent="0.25">
      <c r="A17">
        <v>16</v>
      </c>
      <c r="B17">
        <f t="shared" si="0"/>
        <v>256</v>
      </c>
      <c r="C17">
        <v>0</v>
      </c>
      <c r="D17">
        <v>0</v>
      </c>
      <c r="E17">
        <v>0</v>
      </c>
      <c r="F17">
        <v>1</v>
      </c>
      <c r="G17">
        <v>0</v>
      </c>
      <c r="H17">
        <v>0</v>
      </c>
      <c r="I17">
        <v>0</v>
      </c>
      <c r="J17">
        <v>0</v>
      </c>
      <c r="K17">
        <v>0</v>
      </c>
      <c r="L17">
        <v>0</v>
      </c>
      <c r="M17">
        <v>0</v>
      </c>
      <c r="N17">
        <v>135</v>
      </c>
      <c r="P17" s="31"/>
      <c r="Q17" s="31" t="s">
        <v>53</v>
      </c>
      <c r="R17" s="31" t="s">
        <v>41</v>
      </c>
      <c r="S17" s="31" t="s">
        <v>54</v>
      </c>
      <c r="T17" s="31" t="s">
        <v>55</v>
      </c>
      <c r="U17" s="31" t="s">
        <v>56</v>
      </c>
      <c r="V17" s="31" t="s">
        <v>57</v>
      </c>
      <c r="W17" s="31" t="s">
        <v>58</v>
      </c>
      <c r="X17" s="31" t="s">
        <v>59</v>
      </c>
    </row>
    <row r="18" spans="1:24" x14ac:dyDescent="0.25">
      <c r="A18">
        <v>17</v>
      </c>
      <c r="B18">
        <f t="shared" si="0"/>
        <v>289</v>
      </c>
      <c r="C18">
        <v>0</v>
      </c>
      <c r="D18">
        <v>0</v>
      </c>
      <c r="E18">
        <v>0</v>
      </c>
      <c r="F18">
        <v>0</v>
      </c>
      <c r="G18">
        <v>1</v>
      </c>
      <c r="H18">
        <v>0</v>
      </c>
      <c r="I18">
        <v>0</v>
      </c>
      <c r="J18">
        <v>0</v>
      </c>
      <c r="K18">
        <v>0</v>
      </c>
      <c r="L18">
        <v>0</v>
      </c>
      <c r="M18">
        <v>0</v>
      </c>
      <c r="N18">
        <v>125</v>
      </c>
      <c r="P18" s="29" t="s">
        <v>47</v>
      </c>
      <c r="Q18" s="29">
        <v>79.377549446561147</v>
      </c>
      <c r="R18" s="29">
        <v>9.0041966753350007</v>
      </c>
      <c r="S18" s="29">
        <v>8.8156170182286591</v>
      </c>
      <c r="T18" s="29">
        <v>6.6552681078505624E-15</v>
      </c>
      <c r="U18" s="29">
        <v>61.563823177287162</v>
      </c>
      <c r="V18" s="29">
        <v>97.191275715835133</v>
      </c>
      <c r="W18" s="29">
        <v>61.563823177287162</v>
      </c>
      <c r="X18" s="29">
        <v>97.191275715835133</v>
      </c>
    </row>
    <row r="19" spans="1:24" x14ac:dyDescent="0.25">
      <c r="A19">
        <v>18</v>
      </c>
      <c r="B19">
        <f t="shared" si="0"/>
        <v>324</v>
      </c>
      <c r="C19">
        <v>0</v>
      </c>
      <c r="D19">
        <v>0</v>
      </c>
      <c r="E19">
        <v>0</v>
      </c>
      <c r="F19">
        <v>0</v>
      </c>
      <c r="G19">
        <v>0</v>
      </c>
      <c r="H19">
        <v>1</v>
      </c>
      <c r="I19">
        <v>0</v>
      </c>
      <c r="J19">
        <v>0</v>
      </c>
      <c r="K19">
        <v>0</v>
      </c>
      <c r="L19">
        <v>0</v>
      </c>
      <c r="M19">
        <v>0</v>
      </c>
      <c r="N19">
        <v>149</v>
      </c>
      <c r="P19" s="29" t="s">
        <v>23</v>
      </c>
      <c r="Q19" s="29">
        <v>1.6255044107589076</v>
      </c>
      <c r="R19" s="29">
        <v>0.19172238031839578</v>
      </c>
      <c r="S19" s="29">
        <v>8.4784280690622129</v>
      </c>
      <c r="T19" s="29">
        <v>4.3384735798100448E-14</v>
      </c>
      <c r="U19" s="29">
        <v>1.2462046102513316</v>
      </c>
      <c r="V19" s="29">
        <v>2.0048042112664834</v>
      </c>
      <c r="W19" s="29">
        <v>1.2462046102513316</v>
      </c>
      <c r="X19" s="29">
        <v>2.0048042112664834</v>
      </c>
    </row>
    <row r="20" spans="1:24" x14ac:dyDescent="0.25">
      <c r="A20">
        <v>19</v>
      </c>
      <c r="B20">
        <f t="shared" si="0"/>
        <v>361</v>
      </c>
      <c r="C20">
        <v>0</v>
      </c>
      <c r="D20">
        <v>0</v>
      </c>
      <c r="E20">
        <v>0</v>
      </c>
      <c r="F20">
        <v>0</v>
      </c>
      <c r="G20">
        <v>0</v>
      </c>
      <c r="H20">
        <v>0</v>
      </c>
      <c r="I20">
        <v>1</v>
      </c>
      <c r="J20">
        <v>0</v>
      </c>
      <c r="K20">
        <v>0</v>
      </c>
      <c r="L20">
        <v>0</v>
      </c>
      <c r="M20">
        <v>0</v>
      </c>
      <c r="N20">
        <v>170</v>
      </c>
      <c r="P20" s="29" t="s">
        <v>112</v>
      </c>
      <c r="Q20" s="29">
        <v>7.1367230573817194E-3</v>
      </c>
      <c r="R20" s="29">
        <v>1.280522740289812E-3</v>
      </c>
      <c r="S20" s="29">
        <v>5.5732888084178134</v>
      </c>
      <c r="T20" s="29">
        <v>1.3820748844629002E-7</v>
      </c>
      <c r="U20" s="29">
        <v>4.6033619592630286E-3</v>
      </c>
      <c r="V20" s="29">
        <v>9.6700841555004101E-3</v>
      </c>
      <c r="W20" s="29">
        <v>4.6033619592630286E-3</v>
      </c>
      <c r="X20" s="29">
        <v>9.6700841555004101E-3</v>
      </c>
    </row>
    <row r="21" spans="1:24" x14ac:dyDescent="0.25">
      <c r="A21">
        <v>20</v>
      </c>
      <c r="B21">
        <f t="shared" si="0"/>
        <v>400</v>
      </c>
      <c r="C21">
        <v>0</v>
      </c>
      <c r="D21">
        <v>0</v>
      </c>
      <c r="E21">
        <v>0</v>
      </c>
      <c r="F21">
        <v>0</v>
      </c>
      <c r="G21">
        <v>0</v>
      </c>
      <c r="H21">
        <v>0</v>
      </c>
      <c r="I21">
        <v>0</v>
      </c>
      <c r="J21">
        <v>1</v>
      </c>
      <c r="K21">
        <v>0</v>
      </c>
      <c r="L21">
        <v>0</v>
      </c>
      <c r="M21">
        <v>0</v>
      </c>
      <c r="N21">
        <v>170</v>
      </c>
      <c r="P21" s="29" t="s">
        <v>0</v>
      </c>
      <c r="Q21" s="29">
        <v>9.180288461538316</v>
      </c>
      <c r="R21" s="29">
        <v>9.7085913456316302</v>
      </c>
      <c r="S21" s="29">
        <v>0.94558398172449354</v>
      </c>
      <c r="T21" s="29">
        <v>0.34611503725373005</v>
      </c>
      <c r="U21" s="29">
        <v>-10.026998421151839</v>
      </c>
      <c r="V21" s="29">
        <v>28.387575344228473</v>
      </c>
      <c r="W21" s="29">
        <v>-10.026998421151839</v>
      </c>
      <c r="X21" s="29">
        <v>28.387575344228473</v>
      </c>
    </row>
    <row r="22" spans="1:24" x14ac:dyDescent="0.25">
      <c r="A22">
        <v>21</v>
      </c>
      <c r="B22">
        <f t="shared" si="0"/>
        <v>441</v>
      </c>
      <c r="C22">
        <v>0</v>
      </c>
      <c r="D22">
        <v>0</v>
      </c>
      <c r="E22">
        <v>0</v>
      </c>
      <c r="F22">
        <v>0</v>
      </c>
      <c r="G22">
        <v>0</v>
      </c>
      <c r="H22">
        <v>0</v>
      </c>
      <c r="I22">
        <v>0</v>
      </c>
      <c r="J22">
        <v>0</v>
      </c>
      <c r="K22">
        <v>1</v>
      </c>
      <c r="L22">
        <v>0</v>
      </c>
      <c r="M22">
        <v>0</v>
      </c>
      <c r="N22">
        <v>158</v>
      </c>
      <c r="P22" s="29" t="s">
        <v>15</v>
      </c>
      <c r="Q22" s="29">
        <v>-0.15867356196709845</v>
      </c>
      <c r="R22" s="29">
        <v>9.7061314916396348</v>
      </c>
      <c r="S22" s="29">
        <v>-1.6347765544261556E-2</v>
      </c>
      <c r="T22" s="29">
        <v>0.98698201412552156</v>
      </c>
      <c r="U22" s="29">
        <v>-19.361093917719231</v>
      </c>
      <c r="V22" s="29">
        <v>19.043746793785033</v>
      </c>
      <c r="W22" s="29">
        <v>-19.361093917719231</v>
      </c>
      <c r="X22" s="29">
        <v>19.043746793785033</v>
      </c>
    </row>
    <row r="23" spans="1:24" x14ac:dyDescent="0.25">
      <c r="A23">
        <v>22</v>
      </c>
      <c r="B23">
        <f t="shared" si="0"/>
        <v>484</v>
      </c>
      <c r="C23">
        <v>0</v>
      </c>
      <c r="D23">
        <v>0</v>
      </c>
      <c r="E23">
        <v>0</v>
      </c>
      <c r="F23">
        <v>0</v>
      </c>
      <c r="G23">
        <v>0</v>
      </c>
      <c r="H23">
        <v>0</v>
      </c>
      <c r="I23">
        <v>0</v>
      </c>
      <c r="J23">
        <v>0</v>
      </c>
      <c r="K23">
        <v>0</v>
      </c>
      <c r="L23">
        <v>1</v>
      </c>
      <c r="M23">
        <v>0</v>
      </c>
      <c r="N23">
        <v>133</v>
      </c>
      <c r="P23" s="29" t="s">
        <v>16</v>
      </c>
      <c r="Q23" s="29">
        <v>32.404757635079456</v>
      </c>
      <c r="R23" s="29">
        <v>9.7039166533873988</v>
      </c>
      <c r="S23" s="29">
        <v>3.3393483056934286</v>
      </c>
      <c r="T23" s="29">
        <v>1.0960217813494983E-3</v>
      </c>
      <c r="U23" s="29">
        <v>13.206719071926784</v>
      </c>
      <c r="V23" s="29">
        <v>51.602796198232127</v>
      </c>
      <c r="W23" s="29">
        <v>13.206719071926784</v>
      </c>
      <c r="X23" s="29">
        <v>51.602796198232127</v>
      </c>
    </row>
    <row r="24" spans="1:24" x14ac:dyDescent="0.25">
      <c r="A24">
        <v>23</v>
      </c>
      <c r="B24">
        <f t="shared" si="0"/>
        <v>529</v>
      </c>
      <c r="C24">
        <v>0</v>
      </c>
      <c r="D24">
        <v>0</v>
      </c>
      <c r="E24">
        <v>0</v>
      </c>
      <c r="F24">
        <v>0</v>
      </c>
      <c r="G24">
        <v>0</v>
      </c>
      <c r="H24">
        <v>0</v>
      </c>
      <c r="I24">
        <v>0</v>
      </c>
      <c r="J24">
        <v>0</v>
      </c>
      <c r="K24">
        <v>0</v>
      </c>
      <c r="L24">
        <v>0</v>
      </c>
      <c r="M24">
        <v>1</v>
      </c>
      <c r="N24">
        <v>114</v>
      </c>
      <c r="P24" s="29" t="s">
        <v>10</v>
      </c>
      <c r="Q24" s="29">
        <v>26.703915386011193</v>
      </c>
      <c r="R24" s="29">
        <v>9.7019388861325222</v>
      </c>
      <c r="S24" s="29">
        <v>2.7524307975368165</v>
      </c>
      <c r="T24" s="29">
        <v>6.761658038646738E-3</v>
      </c>
      <c r="U24" s="29">
        <v>7.5097895988421044</v>
      </c>
      <c r="V24" s="29">
        <v>45.898041173180282</v>
      </c>
      <c r="W24" s="29">
        <v>7.5097895988421044</v>
      </c>
      <c r="X24" s="29">
        <v>45.898041173180282</v>
      </c>
    </row>
    <row r="25" spans="1:24" x14ac:dyDescent="0.25">
      <c r="A25">
        <v>24</v>
      </c>
      <c r="B25">
        <f t="shared" si="0"/>
        <v>576</v>
      </c>
      <c r="C25">
        <v>0</v>
      </c>
      <c r="D25">
        <v>0</v>
      </c>
      <c r="E25">
        <v>0</v>
      </c>
      <c r="F25">
        <v>0</v>
      </c>
      <c r="G25">
        <v>0</v>
      </c>
      <c r="H25">
        <v>0</v>
      </c>
      <c r="I25">
        <v>0</v>
      </c>
      <c r="J25">
        <v>0</v>
      </c>
      <c r="K25">
        <v>0</v>
      </c>
      <c r="L25">
        <v>0</v>
      </c>
      <c r="M25">
        <v>0</v>
      </c>
      <c r="N25">
        <v>140</v>
      </c>
      <c r="P25" s="29" t="s">
        <v>3</v>
      </c>
      <c r="Q25" s="29">
        <v>28.82213302416146</v>
      </c>
      <c r="R25" s="29">
        <v>9.7001922493789046</v>
      </c>
      <c r="S25" s="29">
        <v>2.971295030364673</v>
      </c>
      <c r="T25" s="29">
        <v>3.5337155223794611E-3</v>
      </c>
      <c r="U25" s="29">
        <v>9.6314627489211588</v>
      </c>
      <c r="V25" s="29">
        <v>48.01280329940176</v>
      </c>
      <c r="W25" s="29">
        <v>9.6314627489211588</v>
      </c>
      <c r="X25" s="29">
        <v>48.01280329940176</v>
      </c>
    </row>
    <row r="26" spans="1:24" x14ac:dyDescent="0.25">
      <c r="A26">
        <v>25</v>
      </c>
      <c r="B26">
        <f t="shared" si="0"/>
        <v>625</v>
      </c>
      <c r="C26">
        <v>1</v>
      </c>
      <c r="D26">
        <v>0</v>
      </c>
      <c r="E26">
        <v>0</v>
      </c>
      <c r="F26">
        <v>0</v>
      </c>
      <c r="G26">
        <v>0</v>
      </c>
      <c r="H26">
        <v>0</v>
      </c>
      <c r="I26">
        <v>0</v>
      </c>
      <c r="J26">
        <v>0</v>
      </c>
      <c r="K26">
        <v>0</v>
      </c>
      <c r="L26">
        <v>0</v>
      </c>
      <c r="M26">
        <v>0</v>
      </c>
      <c r="N26">
        <v>145</v>
      </c>
      <c r="P26" s="29" t="s">
        <v>4</v>
      </c>
      <c r="Q26" s="29">
        <v>66.009410549530287</v>
      </c>
      <c r="R26" s="29">
        <v>9.6986728103603213</v>
      </c>
      <c r="S26" s="29">
        <v>6.8060250964459463</v>
      </c>
      <c r="T26" s="29">
        <v>3.3265744469404772E-10</v>
      </c>
      <c r="U26" s="29">
        <v>46.821746302671627</v>
      </c>
      <c r="V26" s="29">
        <v>85.197074796388947</v>
      </c>
      <c r="W26" s="29">
        <v>46.821746302671627</v>
      </c>
      <c r="X26" s="29">
        <v>85.197074796388947</v>
      </c>
    </row>
    <row r="27" spans="1:24" x14ac:dyDescent="0.25">
      <c r="A27">
        <v>26</v>
      </c>
      <c r="B27">
        <f t="shared" si="0"/>
        <v>676</v>
      </c>
      <c r="C27">
        <v>0</v>
      </c>
      <c r="D27">
        <v>1</v>
      </c>
      <c r="E27">
        <v>0</v>
      </c>
      <c r="F27">
        <v>0</v>
      </c>
      <c r="G27">
        <v>0</v>
      </c>
      <c r="H27">
        <v>0</v>
      </c>
      <c r="I27">
        <v>0</v>
      </c>
      <c r="J27">
        <v>0</v>
      </c>
      <c r="K27">
        <v>0</v>
      </c>
      <c r="L27">
        <v>0</v>
      </c>
      <c r="M27">
        <v>0</v>
      </c>
      <c r="N27">
        <v>150</v>
      </c>
      <c r="P27" s="29" t="s">
        <v>5</v>
      </c>
      <c r="Q27" s="29">
        <v>103.0157479621177</v>
      </c>
      <c r="R27" s="29">
        <v>9.6973786467819583</v>
      </c>
      <c r="S27" s="29">
        <v>10.623051003201068</v>
      </c>
      <c r="T27" s="29">
        <v>2.3241951482980586E-19</v>
      </c>
      <c r="U27" s="29">
        <v>83.830644063123913</v>
      </c>
      <c r="V27" s="29">
        <v>122.20085186111149</v>
      </c>
      <c r="W27" s="29">
        <v>83.830644063123913</v>
      </c>
      <c r="X27" s="29">
        <v>122.20085186111149</v>
      </c>
    </row>
    <row r="28" spans="1:24" x14ac:dyDescent="0.25">
      <c r="A28">
        <v>27</v>
      </c>
      <c r="B28">
        <f t="shared" si="0"/>
        <v>729</v>
      </c>
      <c r="C28">
        <v>0</v>
      </c>
      <c r="D28">
        <v>0</v>
      </c>
      <c r="E28">
        <v>1</v>
      </c>
      <c r="F28">
        <v>0</v>
      </c>
      <c r="G28">
        <v>0</v>
      </c>
      <c r="H28">
        <v>0</v>
      </c>
      <c r="I28">
        <v>0</v>
      </c>
      <c r="J28">
        <v>0</v>
      </c>
      <c r="K28">
        <v>0</v>
      </c>
      <c r="L28">
        <v>0</v>
      </c>
      <c r="M28">
        <v>0</v>
      </c>
      <c r="N28">
        <v>178</v>
      </c>
      <c r="P28" s="29" t="s">
        <v>6</v>
      </c>
      <c r="Q28" s="29">
        <v>100.09114526192369</v>
      </c>
      <c r="R28" s="29">
        <v>9.6963098488461519</v>
      </c>
      <c r="S28" s="29">
        <v>10.322601775543962</v>
      </c>
      <c r="T28" s="29">
        <v>1.300114515759419E-18</v>
      </c>
      <c r="U28" s="29">
        <v>80.90815585182348</v>
      </c>
      <c r="V28" s="29">
        <v>119.27413467202389</v>
      </c>
      <c r="W28" s="29">
        <v>80.90815585182348</v>
      </c>
      <c r="X28" s="29">
        <v>119.27413467202389</v>
      </c>
    </row>
    <row r="29" spans="1:24" x14ac:dyDescent="0.25">
      <c r="A29">
        <v>28</v>
      </c>
      <c r="B29">
        <f t="shared" si="0"/>
        <v>784</v>
      </c>
      <c r="C29">
        <v>0</v>
      </c>
      <c r="D29">
        <v>0</v>
      </c>
      <c r="E29">
        <v>0</v>
      </c>
      <c r="F29">
        <v>1</v>
      </c>
      <c r="G29">
        <v>0</v>
      </c>
      <c r="H29">
        <v>0</v>
      </c>
      <c r="I29">
        <v>0</v>
      </c>
      <c r="J29">
        <v>0</v>
      </c>
      <c r="K29">
        <v>0</v>
      </c>
      <c r="L29">
        <v>0</v>
      </c>
      <c r="M29">
        <v>0</v>
      </c>
      <c r="N29">
        <v>163</v>
      </c>
      <c r="P29" s="29" t="s">
        <v>7</v>
      </c>
      <c r="Q29" s="29">
        <v>48.735602448948264</v>
      </c>
      <c r="R29" s="29">
        <v>9.6954685205744866</v>
      </c>
      <c r="S29" s="29">
        <v>5.0266371702953583</v>
      </c>
      <c r="T29" s="29">
        <v>1.6180965881216015E-6</v>
      </c>
      <c r="U29" s="29">
        <v>29.554277506215271</v>
      </c>
      <c r="V29" s="29">
        <v>67.916927391681256</v>
      </c>
      <c r="W29" s="29">
        <v>29.554277506215271</v>
      </c>
      <c r="X29" s="29">
        <v>67.916927391681256</v>
      </c>
    </row>
    <row r="30" spans="1:24" x14ac:dyDescent="0.25">
      <c r="A30">
        <v>29</v>
      </c>
      <c r="B30">
        <f t="shared" si="0"/>
        <v>841</v>
      </c>
      <c r="C30">
        <v>0</v>
      </c>
      <c r="D30">
        <v>0</v>
      </c>
      <c r="E30">
        <v>0</v>
      </c>
      <c r="F30">
        <v>0</v>
      </c>
      <c r="G30">
        <v>1</v>
      </c>
      <c r="H30">
        <v>0</v>
      </c>
      <c r="I30">
        <v>0</v>
      </c>
      <c r="J30">
        <v>0</v>
      </c>
      <c r="K30">
        <v>0</v>
      </c>
      <c r="L30">
        <v>0</v>
      </c>
      <c r="M30">
        <v>0</v>
      </c>
      <c r="N30">
        <v>172</v>
      </c>
      <c r="P30" s="29" t="s">
        <v>8</v>
      </c>
      <c r="Q30" s="29">
        <v>10.199119523191367</v>
      </c>
      <c r="R30" s="29">
        <v>9.6948587804242887</v>
      </c>
      <c r="S30" s="29">
        <v>1.0520132117638756</v>
      </c>
      <c r="T30" s="29">
        <v>0.29474503972424754</v>
      </c>
      <c r="U30" s="29">
        <v>-8.9809991215760618</v>
      </c>
      <c r="V30" s="29">
        <v>29.379238167958796</v>
      </c>
      <c r="W30" s="29">
        <v>-8.9809991215760618</v>
      </c>
      <c r="X30" s="29">
        <v>29.379238167958796</v>
      </c>
    </row>
    <row r="31" spans="1:24" ht="15.75" thickBot="1" x14ac:dyDescent="0.3">
      <c r="A31">
        <v>30</v>
      </c>
      <c r="B31">
        <f t="shared" si="0"/>
        <v>900</v>
      </c>
      <c r="C31">
        <v>0</v>
      </c>
      <c r="D31">
        <v>0</v>
      </c>
      <c r="E31">
        <v>0</v>
      </c>
      <c r="F31">
        <v>0</v>
      </c>
      <c r="G31">
        <v>0</v>
      </c>
      <c r="H31">
        <v>1</v>
      </c>
      <c r="I31">
        <v>0</v>
      </c>
      <c r="J31">
        <v>0</v>
      </c>
      <c r="K31">
        <v>0</v>
      </c>
      <c r="L31">
        <v>0</v>
      </c>
      <c r="M31">
        <v>0</v>
      </c>
      <c r="N31">
        <v>178</v>
      </c>
      <c r="P31" s="30" t="s">
        <v>9</v>
      </c>
      <c r="Q31" s="30">
        <v>-26.26830351534694</v>
      </c>
      <c r="R31" s="30">
        <v>9.6944867611833612</v>
      </c>
      <c r="S31" s="30">
        <v>-2.709612603786824</v>
      </c>
      <c r="T31" s="30">
        <v>7.6447048660875814E-3</v>
      </c>
      <c r="U31" s="30">
        <v>-45.447686164537672</v>
      </c>
      <c r="V31" s="30">
        <v>-7.0889208661562115</v>
      </c>
      <c r="W31" s="30">
        <v>-45.447686164537672</v>
      </c>
      <c r="X31" s="30">
        <v>-7.0889208661562115</v>
      </c>
    </row>
    <row r="32" spans="1:24" x14ac:dyDescent="0.25">
      <c r="A32">
        <v>31</v>
      </c>
      <c r="B32">
        <f t="shared" si="0"/>
        <v>961</v>
      </c>
      <c r="C32">
        <v>0</v>
      </c>
      <c r="D32">
        <v>0</v>
      </c>
      <c r="E32">
        <v>0</v>
      </c>
      <c r="F32">
        <v>0</v>
      </c>
      <c r="G32">
        <v>0</v>
      </c>
      <c r="H32">
        <v>0</v>
      </c>
      <c r="I32">
        <v>1</v>
      </c>
      <c r="J32">
        <v>0</v>
      </c>
      <c r="K32">
        <v>0</v>
      </c>
      <c r="L32">
        <v>0</v>
      </c>
      <c r="M32">
        <v>0</v>
      </c>
      <c r="N32">
        <v>199</v>
      </c>
    </row>
    <row r="33" spans="1:22" x14ac:dyDescent="0.25">
      <c r="A33">
        <v>32</v>
      </c>
      <c r="B33">
        <f t="shared" si="0"/>
        <v>1024</v>
      </c>
      <c r="C33">
        <v>0</v>
      </c>
      <c r="D33">
        <v>0</v>
      </c>
      <c r="E33">
        <v>0</v>
      </c>
      <c r="F33">
        <v>0</v>
      </c>
      <c r="G33">
        <v>0</v>
      </c>
      <c r="H33">
        <v>0</v>
      </c>
      <c r="I33">
        <v>0</v>
      </c>
      <c r="J33">
        <v>1</v>
      </c>
      <c r="K33">
        <v>0</v>
      </c>
      <c r="L33">
        <v>0</v>
      </c>
      <c r="M33">
        <v>0</v>
      </c>
      <c r="N33">
        <v>199</v>
      </c>
    </row>
    <row r="34" spans="1:22" x14ac:dyDescent="0.25">
      <c r="A34">
        <v>33</v>
      </c>
      <c r="B34">
        <f t="shared" si="0"/>
        <v>1089</v>
      </c>
      <c r="C34">
        <v>0</v>
      </c>
      <c r="D34">
        <v>0</v>
      </c>
      <c r="E34">
        <v>0</v>
      </c>
      <c r="F34">
        <v>0</v>
      </c>
      <c r="G34">
        <v>0</v>
      </c>
      <c r="H34">
        <v>0</v>
      </c>
      <c r="I34">
        <v>0</v>
      </c>
      <c r="J34">
        <v>0</v>
      </c>
      <c r="K34">
        <v>1</v>
      </c>
      <c r="L34">
        <v>0</v>
      </c>
      <c r="M34">
        <v>0</v>
      </c>
      <c r="N34">
        <v>184</v>
      </c>
    </row>
    <row r="35" spans="1:22" x14ac:dyDescent="0.25">
      <c r="A35">
        <v>34</v>
      </c>
      <c r="B35">
        <f t="shared" si="0"/>
        <v>1156</v>
      </c>
      <c r="C35">
        <v>0</v>
      </c>
      <c r="D35">
        <v>0</v>
      </c>
      <c r="E35">
        <v>0</v>
      </c>
      <c r="F35">
        <v>0</v>
      </c>
      <c r="G35">
        <v>0</v>
      </c>
      <c r="H35">
        <v>0</v>
      </c>
      <c r="I35">
        <v>0</v>
      </c>
      <c r="J35">
        <v>0</v>
      </c>
      <c r="K35">
        <v>0</v>
      </c>
      <c r="L35">
        <v>1</v>
      </c>
      <c r="M35">
        <v>0</v>
      </c>
      <c r="N35">
        <v>162</v>
      </c>
      <c r="P35" t="s">
        <v>60</v>
      </c>
      <c r="U35" t="s">
        <v>65</v>
      </c>
    </row>
    <row r="36" spans="1:22" ht="15.75" thickBot="1" x14ac:dyDescent="0.3">
      <c r="A36">
        <v>35</v>
      </c>
      <c r="B36">
        <f t="shared" si="0"/>
        <v>1225</v>
      </c>
      <c r="C36">
        <v>0</v>
      </c>
      <c r="D36">
        <v>0</v>
      </c>
      <c r="E36">
        <v>0</v>
      </c>
      <c r="F36">
        <v>0</v>
      </c>
      <c r="G36">
        <v>0</v>
      </c>
      <c r="H36">
        <v>0</v>
      </c>
      <c r="I36">
        <v>0</v>
      </c>
      <c r="J36">
        <v>0</v>
      </c>
      <c r="K36">
        <v>0</v>
      </c>
      <c r="L36">
        <v>0</v>
      </c>
      <c r="M36">
        <v>1</v>
      </c>
      <c r="N36">
        <v>146</v>
      </c>
    </row>
    <row r="37" spans="1:22" ht="30" customHeight="1" x14ac:dyDescent="0.25">
      <c r="A37">
        <v>36</v>
      </c>
      <c r="B37">
        <f t="shared" si="0"/>
        <v>1296</v>
      </c>
      <c r="C37">
        <v>0</v>
      </c>
      <c r="D37">
        <v>0</v>
      </c>
      <c r="E37">
        <v>0</v>
      </c>
      <c r="F37">
        <v>0</v>
      </c>
      <c r="G37">
        <v>0</v>
      </c>
      <c r="H37">
        <v>0</v>
      </c>
      <c r="I37">
        <v>0</v>
      </c>
      <c r="J37">
        <v>0</v>
      </c>
      <c r="K37">
        <v>0</v>
      </c>
      <c r="L37">
        <v>0</v>
      </c>
      <c r="M37">
        <v>0</v>
      </c>
      <c r="N37">
        <v>166</v>
      </c>
      <c r="P37" s="31" t="s">
        <v>61</v>
      </c>
      <c r="Q37" s="49" t="s">
        <v>62</v>
      </c>
      <c r="R37" s="31" t="s">
        <v>63</v>
      </c>
      <c r="S37" s="49" t="s">
        <v>64</v>
      </c>
      <c r="U37" s="31" t="s">
        <v>66</v>
      </c>
      <c r="V37" s="50" t="s">
        <v>18</v>
      </c>
    </row>
    <row r="38" spans="1:22" x14ac:dyDescent="0.25">
      <c r="A38">
        <v>37</v>
      </c>
      <c r="B38">
        <f t="shared" si="0"/>
        <v>1369</v>
      </c>
      <c r="C38">
        <v>1</v>
      </c>
      <c r="D38">
        <v>0</v>
      </c>
      <c r="E38">
        <v>0</v>
      </c>
      <c r="F38">
        <v>0</v>
      </c>
      <c r="G38">
        <v>0</v>
      </c>
      <c r="H38">
        <v>0</v>
      </c>
      <c r="I38">
        <v>0</v>
      </c>
      <c r="J38">
        <v>0</v>
      </c>
      <c r="K38">
        <v>0</v>
      </c>
      <c r="L38">
        <v>0</v>
      </c>
      <c r="M38">
        <v>0</v>
      </c>
      <c r="N38">
        <v>171</v>
      </c>
      <c r="P38" s="29">
        <v>1</v>
      </c>
      <c r="Q38" s="29">
        <v>90.190479041915751</v>
      </c>
      <c r="R38" s="29">
        <v>21.809520958084249</v>
      </c>
      <c r="S38" s="29">
        <v>0.96326919821999912</v>
      </c>
      <c r="U38" s="29">
        <v>0.34722222222222221</v>
      </c>
      <c r="V38" s="51">
        <v>104</v>
      </c>
    </row>
    <row r="39" spans="1:22" x14ac:dyDescent="0.25">
      <c r="A39">
        <v>38</v>
      </c>
      <c r="B39">
        <f t="shared" si="0"/>
        <v>1444</v>
      </c>
      <c r="C39">
        <v>0</v>
      </c>
      <c r="D39">
        <v>1</v>
      </c>
      <c r="E39">
        <v>0</v>
      </c>
      <c r="F39">
        <v>0</v>
      </c>
      <c r="G39">
        <v>0</v>
      </c>
      <c r="H39">
        <v>0</v>
      </c>
      <c r="I39">
        <v>0</v>
      </c>
      <c r="J39">
        <v>0</v>
      </c>
      <c r="K39">
        <v>0</v>
      </c>
      <c r="L39">
        <v>0</v>
      </c>
      <c r="M39">
        <v>0</v>
      </c>
      <c r="N39">
        <v>180</v>
      </c>
      <c r="P39" s="29">
        <v>2</v>
      </c>
      <c r="Q39" s="29">
        <v>82.498431598341398</v>
      </c>
      <c r="R39" s="29">
        <v>35.501568401658602</v>
      </c>
      <c r="S39" s="29">
        <v>1.568010934102702</v>
      </c>
      <c r="U39" s="29">
        <v>1.0416666666666665</v>
      </c>
      <c r="V39" s="51">
        <v>112</v>
      </c>
    </row>
    <row r="40" spans="1:22" x14ac:dyDescent="0.25">
      <c r="A40">
        <v>39</v>
      </c>
      <c r="B40">
        <f t="shared" si="0"/>
        <v>1521</v>
      </c>
      <c r="C40">
        <v>0</v>
      </c>
      <c r="D40">
        <v>0</v>
      </c>
      <c r="E40">
        <v>1</v>
      </c>
      <c r="F40">
        <v>0</v>
      </c>
      <c r="G40">
        <v>0</v>
      </c>
      <c r="H40">
        <v>0</v>
      </c>
      <c r="I40">
        <v>0</v>
      </c>
      <c r="J40">
        <v>0</v>
      </c>
      <c r="K40">
        <v>0</v>
      </c>
      <c r="L40">
        <v>0</v>
      </c>
      <c r="M40">
        <v>0</v>
      </c>
      <c r="N40">
        <v>193</v>
      </c>
      <c r="P40" s="29">
        <v>3</v>
      </c>
      <c r="Q40" s="29">
        <v>116.72305082143376</v>
      </c>
      <c r="R40" s="29">
        <v>15.276949178566241</v>
      </c>
      <c r="S40" s="29">
        <v>0.67474267842780788</v>
      </c>
      <c r="U40" s="29">
        <v>1.7361111111111112</v>
      </c>
      <c r="V40" s="51">
        <v>114</v>
      </c>
    </row>
    <row r="41" spans="1:22" x14ac:dyDescent="0.25">
      <c r="A41">
        <v>40</v>
      </c>
      <c r="B41">
        <f t="shared" si="0"/>
        <v>1600</v>
      </c>
      <c r="C41">
        <v>0</v>
      </c>
      <c r="D41">
        <v>0</v>
      </c>
      <c r="E41">
        <v>0</v>
      </c>
      <c r="F41">
        <v>1</v>
      </c>
      <c r="G41">
        <v>0</v>
      </c>
      <c r="H41">
        <v>0</v>
      </c>
      <c r="I41">
        <v>0</v>
      </c>
      <c r="J41">
        <v>0</v>
      </c>
      <c r="K41">
        <v>0</v>
      </c>
      <c r="L41">
        <v>0</v>
      </c>
      <c r="M41">
        <v>0</v>
      </c>
      <c r="N41">
        <v>181</v>
      </c>
      <c r="P41" s="29">
        <v>4</v>
      </c>
      <c r="Q41" s="29">
        <v>112.69767004452608</v>
      </c>
      <c r="R41" s="29">
        <v>16.302329955473922</v>
      </c>
      <c r="S41" s="29">
        <v>0.72003105137008194</v>
      </c>
      <c r="U41" s="29">
        <v>2.4305555555555554</v>
      </c>
      <c r="V41" s="51">
        <v>115</v>
      </c>
    </row>
    <row r="42" spans="1:22" x14ac:dyDescent="0.25">
      <c r="A42">
        <v>41</v>
      </c>
      <c r="B42">
        <f t="shared" si="0"/>
        <v>1681</v>
      </c>
      <c r="C42">
        <v>0</v>
      </c>
      <c r="D42">
        <v>0</v>
      </c>
      <c r="E42">
        <v>0</v>
      </c>
      <c r="F42">
        <v>0</v>
      </c>
      <c r="G42">
        <v>1</v>
      </c>
      <c r="H42">
        <v>0</v>
      </c>
      <c r="I42">
        <v>0</v>
      </c>
      <c r="J42">
        <v>0</v>
      </c>
      <c r="K42">
        <v>0</v>
      </c>
      <c r="L42">
        <v>0</v>
      </c>
      <c r="M42">
        <v>0</v>
      </c>
      <c r="N42">
        <v>183</v>
      </c>
      <c r="P42" s="29">
        <v>5</v>
      </c>
      <c r="Q42" s="29">
        <v>116.50562260095168</v>
      </c>
      <c r="R42" s="29">
        <v>4.494377399048318</v>
      </c>
      <c r="S42" s="29">
        <v>0.19850483291218718</v>
      </c>
      <c r="U42" s="29">
        <v>3.125</v>
      </c>
      <c r="V42" s="29">
        <v>118</v>
      </c>
    </row>
    <row r="43" spans="1:22" x14ac:dyDescent="0.25">
      <c r="A43">
        <v>42</v>
      </c>
      <c r="B43">
        <f t="shared" si="0"/>
        <v>1764</v>
      </c>
      <c r="C43">
        <v>0</v>
      </c>
      <c r="D43">
        <v>0</v>
      </c>
      <c r="E43">
        <v>0</v>
      </c>
      <c r="F43">
        <v>0</v>
      </c>
      <c r="G43">
        <v>0</v>
      </c>
      <c r="H43">
        <v>1</v>
      </c>
      <c r="I43">
        <v>0</v>
      </c>
      <c r="J43">
        <v>0</v>
      </c>
      <c r="K43">
        <v>0</v>
      </c>
      <c r="L43">
        <v>0</v>
      </c>
      <c r="M43">
        <v>0</v>
      </c>
      <c r="N43">
        <v>218</v>
      </c>
      <c r="P43" s="29">
        <v>6</v>
      </c>
      <c r="Q43" s="29">
        <v>155.39690849071062</v>
      </c>
      <c r="R43" s="29">
        <v>-20.396908490710615</v>
      </c>
      <c r="S43" s="29">
        <v>-0.90087781963549207</v>
      </c>
      <c r="U43" s="29">
        <v>3.8194444444444446</v>
      </c>
      <c r="V43" s="29">
        <v>118</v>
      </c>
    </row>
    <row r="44" spans="1:22" x14ac:dyDescent="0.25">
      <c r="A44">
        <v>43</v>
      </c>
      <c r="B44">
        <f t="shared" si="0"/>
        <v>1849</v>
      </c>
      <c r="C44">
        <v>0</v>
      </c>
      <c r="D44">
        <v>0</v>
      </c>
      <c r="E44">
        <v>0</v>
      </c>
      <c r="F44">
        <v>0</v>
      </c>
      <c r="G44">
        <v>0</v>
      </c>
      <c r="H44">
        <v>0</v>
      </c>
      <c r="I44">
        <v>1</v>
      </c>
      <c r="J44">
        <v>0</v>
      </c>
      <c r="K44">
        <v>0</v>
      </c>
      <c r="L44">
        <v>0</v>
      </c>
      <c r="M44">
        <v>0</v>
      </c>
      <c r="N44">
        <v>230</v>
      </c>
      <c r="P44" s="29">
        <v>7</v>
      </c>
      <c r="Q44" s="29">
        <v>194.12152771380289</v>
      </c>
      <c r="R44" s="29">
        <v>-46.121527713802891</v>
      </c>
      <c r="S44" s="29">
        <v>-2.0370666144818843</v>
      </c>
      <c r="U44" s="29">
        <v>4.5138888888888884</v>
      </c>
      <c r="V44" s="29">
        <v>119</v>
      </c>
    </row>
    <row r="45" spans="1:22" x14ac:dyDescent="0.25">
      <c r="A45">
        <v>44</v>
      </c>
      <c r="B45">
        <f t="shared" si="0"/>
        <v>1936</v>
      </c>
      <c r="C45">
        <v>0</v>
      </c>
      <c r="D45">
        <v>0</v>
      </c>
      <c r="E45">
        <v>0</v>
      </c>
      <c r="F45">
        <v>0</v>
      </c>
      <c r="G45">
        <v>0</v>
      </c>
      <c r="H45">
        <v>0</v>
      </c>
      <c r="I45">
        <v>0</v>
      </c>
      <c r="J45">
        <v>1</v>
      </c>
      <c r="K45">
        <v>0</v>
      </c>
      <c r="L45">
        <v>0</v>
      </c>
      <c r="M45">
        <v>0</v>
      </c>
      <c r="N45">
        <v>242</v>
      </c>
      <c r="P45" s="29">
        <v>8</v>
      </c>
      <c r="Q45" s="29">
        <v>192.92948027022851</v>
      </c>
      <c r="R45" s="29">
        <v>-44.92948027022851</v>
      </c>
      <c r="S45" s="29">
        <v>-1.9844170130798662</v>
      </c>
      <c r="U45" s="29">
        <v>5.208333333333333</v>
      </c>
      <c r="V45" s="29">
        <v>121</v>
      </c>
    </row>
    <row r="46" spans="1:22" x14ac:dyDescent="0.25">
      <c r="A46">
        <v>45</v>
      </c>
      <c r="B46">
        <f t="shared" si="0"/>
        <v>2025</v>
      </c>
      <c r="C46">
        <v>0</v>
      </c>
      <c r="D46">
        <v>0</v>
      </c>
      <c r="E46">
        <v>0</v>
      </c>
      <c r="F46">
        <v>0</v>
      </c>
      <c r="G46">
        <v>0</v>
      </c>
      <c r="H46">
        <v>0</v>
      </c>
      <c r="I46">
        <v>0</v>
      </c>
      <c r="J46">
        <v>0</v>
      </c>
      <c r="K46">
        <v>1</v>
      </c>
      <c r="L46">
        <v>0</v>
      </c>
      <c r="M46">
        <v>0</v>
      </c>
      <c r="N46">
        <v>209</v>
      </c>
      <c r="P46" s="29">
        <v>9</v>
      </c>
      <c r="Q46" s="29">
        <v>143.3207661599875</v>
      </c>
      <c r="R46" s="29">
        <v>-7.3207661599874996</v>
      </c>
      <c r="S46" s="29">
        <v>-0.32333899322411791</v>
      </c>
      <c r="U46" s="29">
        <v>5.9027777777777777</v>
      </c>
      <c r="V46" s="29">
        <v>125</v>
      </c>
    </row>
    <row r="47" spans="1:22" x14ac:dyDescent="0.25">
      <c r="A47">
        <v>46</v>
      </c>
      <c r="B47">
        <f t="shared" si="0"/>
        <v>2116</v>
      </c>
      <c r="C47">
        <v>0</v>
      </c>
      <c r="D47">
        <v>0</v>
      </c>
      <c r="E47">
        <v>0</v>
      </c>
      <c r="F47">
        <v>0</v>
      </c>
      <c r="G47">
        <v>0</v>
      </c>
      <c r="H47">
        <v>0</v>
      </c>
      <c r="I47">
        <v>0</v>
      </c>
      <c r="J47">
        <v>0</v>
      </c>
      <c r="K47">
        <v>0</v>
      </c>
      <c r="L47">
        <v>1</v>
      </c>
      <c r="M47">
        <v>0</v>
      </c>
      <c r="N47">
        <v>191</v>
      </c>
      <c r="P47" s="29">
        <v>10</v>
      </c>
      <c r="Q47" s="29">
        <v>106.54538538307976</v>
      </c>
      <c r="R47" s="29">
        <v>12.454614616920239</v>
      </c>
      <c r="S47" s="29">
        <v>0.55008758143918768</v>
      </c>
      <c r="U47" s="29">
        <v>6.5972222222222223</v>
      </c>
      <c r="V47" s="29">
        <v>126</v>
      </c>
    </row>
    <row r="48" spans="1:22" x14ac:dyDescent="0.25">
      <c r="A48">
        <v>47</v>
      </c>
      <c r="B48">
        <f t="shared" si="0"/>
        <v>2209</v>
      </c>
      <c r="C48">
        <v>0</v>
      </c>
      <c r="D48">
        <v>0</v>
      </c>
      <c r="E48">
        <v>0</v>
      </c>
      <c r="F48">
        <v>0</v>
      </c>
      <c r="G48">
        <v>0</v>
      </c>
      <c r="H48">
        <v>0</v>
      </c>
      <c r="I48">
        <v>0</v>
      </c>
      <c r="J48">
        <v>0</v>
      </c>
      <c r="K48">
        <v>0</v>
      </c>
      <c r="L48">
        <v>0</v>
      </c>
      <c r="M48">
        <v>1</v>
      </c>
      <c r="N48">
        <v>172</v>
      </c>
      <c r="P48" s="29">
        <v>11</v>
      </c>
      <c r="Q48" s="29">
        <v>71.853337939505366</v>
      </c>
      <c r="R48" s="29">
        <v>32.146662060494634</v>
      </c>
      <c r="S48" s="29">
        <v>1.4198335418726216</v>
      </c>
      <c r="U48" s="29">
        <v>7.291666666666667</v>
      </c>
      <c r="V48" s="29">
        <v>129</v>
      </c>
    </row>
    <row r="49" spans="1:22" x14ac:dyDescent="0.25">
      <c r="A49">
        <v>48</v>
      </c>
      <c r="B49">
        <f t="shared" si="0"/>
        <v>2304</v>
      </c>
      <c r="C49">
        <v>0</v>
      </c>
      <c r="D49">
        <v>0</v>
      </c>
      <c r="E49">
        <v>0</v>
      </c>
      <c r="F49">
        <v>0</v>
      </c>
      <c r="G49">
        <v>0</v>
      </c>
      <c r="H49">
        <v>0</v>
      </c>
      <c r="I49">
        <v>0</v>
      </c>
      <c r="J49">
        <v>0</v>
      </c>
      <c r="K49">
        <v>0</v>
      </c>
      <c r="L49">
        <v>0</v>
      </c>
      <c r="M49">
        <v>0</v>
      </c>
      <c r="N49">
        <v>194</v>
      </c>
      <c r="P49" s="29">
        <v>12</v>
      </c>
      <c r="Q49" s="29">
        <v>99.911290495930999</v>
      </c>
      <c r="R49" s="29">
        <v>18.088709504069001</v>
      </c>
      <c r="S49" s="29">
        <v>0.79893073920820212</v>
      </c>
      <c r="U49" s="29">
        <v>7.9861111111111107</v>
      </c>
      <c r="V49" s="29">
        <v>132</v>
      </c>
    </row>
    <row r="50" spans="1:22" x14ac:dyDescent="0.25">
      <c r="A50">
        <v>49</v>
      </c>
      <c r="B50">
        <f t="shared" si="0"/>
        <v>2401</v>
      </c>
      <c r="C50">
        <v>1</v>
      </c>
      <c r="D50">
        <v>0</v>
      </c>
      <c r="E50">
        <v>0</v>
      </c>
      <c r="F50">
        <v>0</v>
      </c>
      <c r="G50">
        <v>0</v>
      </c>
      <c r="H50">
        <v>0</v>
      </c>
      <c r="I50">
        <v>0</v>
      </c>
      <c r="J50">
        <v>0</v>
      </c>
      <c r="K50">
        <v>0</v>
      </c>
      <c r="L50">
        <v>0</v>
      </c>
      <c r="M50">
        <v>0</v>
      </c>
      <c r="N50">
        <v>196</v>
      </c>
      <c r="P50" s="29">
        <v>13</v>
      </c>
      <c r="Q50" s="29">
        <v>110.89550144466276</v>
      </c>
      <c r="R50" s="29">
        <v>4.1044985553372442</v>
      </c>
      <c r="S50" s="29">
        <v>0.1812849094711225</v>
      </c>
      <c r="U50" s="29">
        <v>8.6805555555555536</v>
      </c>
      <c r="V50" s="29">
        <v>133</v>
      </c>
    </row>
    <row r="51" spans="1:22" x14ac:dyDescent="0.25">
      <c r="A51">
        <v>50</v>
      </c>
      <c r="B51">
        <f t="shared" si="0"/>
        <v>2500</v>
      </c>
      <c r="C51">
        <v>0</v>
      </c>
      <c r="D51">
        <v>1</v>
      </c>
      <c r="E51">
        <v>0</v>
      </c>
      <c r="F51">
        <v>0</v>
      </c>
      <c r="G51">
        <v>0</v>
      </c>
      <c r="H51">
        <v>0</v>
      </c>
      <c r="I51">
        <v>0</v>
      </c>
      <c r="J51">
        <v>0</v>
      </c>
      <c r="K51">
        <v>0</v>
      </c>
      <c r="L51">
        <v>0</v>
      </c>
      <c r="M51">
        <v>0</v>
      </c>
      <c r="N51">
        <v>196</v>
      </c>
      <c r="P51" s="29">
        <v>14</v>
      </c>
      <c r="Q51" s="29">
        <v>103.37473535446557</v>
      </c>
      <c r="R51" s="29">
        <v>22.625264645534429</v>
      </c>
      <c r="S51" s="29">
        <v>0.99929845210748036</v>
      </c>
      <c r="U51" s="29">
        <v>9.3749999999999982</v>
      </c>
      <c r="V51" s="29">
        <v>135</v>
      </c>
    </row>
    <row r="52" spans="1:22" x14ac:dyDescent="0.25">
      <c r="A52">
        <v>51</v>
      </c>
      <c r="B52">
        <f t="shared" si="0"/>
        <v>2601</v>
      </c>
      <c r="C52">
        <v>0</v>
      </c>
      <c r="D52">
        <v>0</v>
      </c>
      <c r="E52">
        <v>1</v>
      </c>
      <c r="F52">
        <v>0</v>
      </c>
      <c r="G52">
        <v>0</v>
      </c>
      <c r="H52">
        <v>0</v>
      </c>
      <c r="I52">
        <v>0</v>
      </c>
      <c r="J52">
        <v>0</v>
      </c>
      <c r="K52">
        <v>0</v>
      </c>
      <c r="L52">
        <v>0</v>
      </c>
      <c r="M52">
        <v>0</v>
      </c>
      <c r="N52">
        <v>236</v>
      </c>
      <c r="P52" s="29">
        <v>15</v>
      </c>
      <c r="Q52" s="29">
        <v>137.7706359309351</v>
      </c>
      <c r="R52" s="29">
        <v>3.2293640690648999</v>
      </c>
      <c r="S52" s="29">
        <v>0.14263252015242192</v>
      </c>
      <c r="U52" s="29">
        <v>10.069444444444443</v>
      </c>
      <c r="V52" s="29">
        <v>135</v>
      </c>
    </row>
    <row r="53" spans="1:22" x14ac:dyDescent="0.25">
      <c r="A53">
        <v>52</v>
      </c>
      <c r="B53">
        <f t="shared" si="0"/>
        <v>2704</v>
      </c>
      <c r="C53">
        <v>0</v>
      </c>
      <c r="D53">
        <v>0</v>
      </c>
      <c r="E53">
        <v>0</v>
      </c>
      <c r="F53">
        <v>1</v>
      </c>
      <c r="G53">
        <v>0</v>
      </c>
      <c r="H53">
        <v>0</v>
      </c>
      <c r="I53">
        <v>0</v>
      </c>
      <c r="J53">
        <v>0</v>
      </c>
      <c r="K53">
        <v>0</v>
      </c>
      <c r="L53">
        <v>0</v>
      </c>
      <c r="M53">
        <v>0</v>
      </c>
      <c r="N53">
        <v>235</v>
      </c>
      <c r="P53" s="29">
        <v>16</v>
      </c>
      <c r="Q53" s="29">
        <v>133.91653650740457</v>
      </c>
      <c r="R53" s="29">
        <v>1.0834634925954276</v>
      </c>
      <c r="S53" s="29">
        <v>4.7853733780712684E-2</v>
      </c>
      <c r="U53" s="29">
        <v>10.763888888888888</v>
      </c>
      <c r="V53" s="29">
        <v>136</v>
      </c>
    </row>
    <row r="54" spans="1:22" x14ac:dyDescent="0.25">
      <c r="A54">
        <v>53</v>
      </c>
      <c r="B54">
        <f t="shared" si="0"/>
        <v>2809</v>
      </c>
      <c r="C54">
        <v>0</v>
      </c>
      <c r="D54">
        <v>0</v>
      </c>
      <c r="E54">
        <v>0</v>
      </c>
      <c r="F54">
        <v>0</v>
      </c>
      <c r="G54">
        <v>1</v>
      </c>
      <c r="H54">
        <v>0</v>
      </c>
      <c r="I54">
        <v>0</v>
      </c>
      <c r="J54">
        <v>0</v>
      </c>
      <c r="K54">
        <v>0</v>
      </c>
      <c r="L54">
        <v>0</v>
      </c>
      <c r="M54">
        <v>0</v>
      </c>
      <c r="N54">
        <v>229</v>
      </c>
      <c r="P54" s="29">
        <v>17</v>
      </c>
      <c r="Q54" s="29">
        <v>137.89577041720736</v>
      </c>
      <c r="R54" s="29">
        <v>-12.895770417207359</v>
      </c>
      <c r="S54" s="29">
        <v>-0.56957227323271176</v>
      </c>
      <c r="U54" s="29">
        <v>11.458333333333332</v>
      </c>
      <c r="V54" s="29">
        <v>140</v>
      </c>
    </row>
    <row r="55" spans="1:22" x14ac:dyDescent="0.25">
      <c r="A55">
        <v>54</v>
      </c>
      <c r="B55">
        <f t="shared" si="0"/>
        <v>2916</v>
      </c>
      <c r="C55">
        <v>0</v>
      </c>
      <c r="D55">
        <v>0</v>
      </c>
      <c r="E55">
        <v>0</v>
      </c>
      <c r="F55">
        <v>0</v>
      </c>
      <c r="G55">
        <v>0</v>
      </c>
      <c r="H55">
        <v>1</v>
      </c>
      <c r="I55">
        <v>0</v>
      </c>
      <c r="J55">
        <v>0</v>
      </c>
      <c r="K55">
        <v>0</v>
      </c>
      <c r="L55">
        <v>0</v>
      </c>
      <c r="M55">
        <v>0</v>
      </c>
      <c r="N55">
        <v>243</v>
      </c>
      <c r="P55" s="29">
        <v>18</v>
      </c>
      <c r="Q55" s="29">
        <v>176.95833766034343</v>
      </c>
      <c r="R55" s="29">
        <v>-27.958337660343432</v>
      </c>
      <c r="S55" s="29">
        <v>-1.2348462652344603</v>
      </c>
      <c r="U55" s="29">
        <v>12.152777777777777</v>
      </c>
      <c r="V55" s="29">
        <v>141</v>
      </c>
    </row>
    <row r="56" spans="1:22" x14ac:dyDescent="0.25">
      <c r="A56">
        <v>55</v>
      </c>
      <c r="B56">
        <f t="shared" si="0"/>
        <v>3025</v>
      </c>
      <c r="C56">
        <v>0</v>
      </c>
      <c r="D56">
        <v>0</v>
      </c>
      <c r="E56">
        <v>0</v>
      </c>
      <c r="F56">
        <v>0</v>
      </c>
      <c r="G56">
        <v>0</v>
      </c>
      <c r="H56">
        <v>0</v>
      </c>
      <c r="I56">
        <v>1</v>
      </c>
      <c r="J56">
        <v>0</v>
      </c>
      <c r="K56">
        <v>0</v>
      </c>
      <c r="L56">
        <v>0</v>
      </c>
      <c r="M56">
        <v>0</v>
      </c>
      <c r="N56">
        <v>264</v>
      </c>
      <c r="P56" s="29">
        <v>19</v>
      </c>
      <c r="Q56" s="29">
        <v>215.85423823681288</v>
      </c>
      <c r="R56" s="29">
        <v>-45.854238236812876</v>
      </c>
      <c r="S56" s="29">
        <v>-2.0252611410518329</v>
      </c>
      <c r="U56" s="29">
        <v>12.847222222222221</v>
      </c>
      <c r="V56" s="29">
        <v>145</v>
      </c>
    </row>
    <row r="57" spans="1:22" x14ac:dyDescent="0.25">
      <c r="A57">
        <v>56</v>
      </c>
      <c r="B57">
        <f t="shared" si="0"/>
        <v>3136</v>
      </c>
      <c r="C57">
        <v>0</v>
      </c>
      <c r="D57">
        <v>0</v>
      </c>
      <c r="E57">
        <v>0</v>
      </c>
      <c r="F57">
        <v>0</v>
      </c>
      <c r="G57">
        <v>0</v>
      </c>
      <c r="H57">
        <v>0</v>
      </c>
      <c r="I57">
        <v>0</v>
      </c>
      <c r="J57">
        <v>1</v>
      </c>
      <c r="K57">
        <v>0</v>
      </c>
      <c r="L57">
        <v>0</v>
      </c>
      <c r="M57">
        <v>0</v>
      </c>
      <c r="N57">
        <v>272</v>
      </c>
      <c r="P57" s="29">
        <v>20</v>
      </c>
      <c r="Q57" s="29">
        <v>214.83347214661566</v>
      </c>
      <c r="R57" s="29">
        <v>-44.833472146615662</v>
      </c>
      <c r="S57" s="29">
        <v>-1.980176586688434</v>
      </c>
      <c r="U57" s="29">
        <v>13.541666666666666</v>
      </c>
      <c r="V57" s="29">
        <v>146</v>
      </c>
    </row>
    <row r="58" spans="1:22" x14ac:dyDescent="0.25">
      <c r="A58">
        <v>57</v>
      </c>
      <c r="B58">
        <f t="shared" si="0"/>
        <v>3249</v>
      </c>
      <c r="C58">
        <v>0</v>
      </c>
      <c r="D58">
        <v>0</v>
      </c>
      <c r="E58">
        <v>0</v>
      </c>
      <c r="F58">
        <v>0</v>
      </c>
      <c r="G58">
        <v>0</v>
      </c>
      <c r="H58">
        <v>0</v>
      </c>
      <c r="I58">
        <v>0</v>
      </c>
      <c r="J58">
        <v>0</v>
      </c>
      <c r="K58">
        <v>1</v>
      </c>
      <c r="L58">
        <v>0</v>
      </c>
      <c r="M58">
        <v>0</v>
      </c>
      <c r="N58">
        <v>237</v>
      </c>
      <c r="P58" s="29">
        <v>21</v>
      </c>
      <c r="Q58" s="29">
        <v>165.39603938975179</v>
      </c>
      <c r="R58" s="29">
        <v>-7.3960393897517918</v>
      </c>
      <c r="S58" s="29">
        <v>-0.32666361387130377</v>
      </c>
      <c r="U58" s="29">
        <v>14.236111111111111</v>
      </c>
      <c r="V58" s="29">
        <v>148</v>
      </c>
    </row>
    <row r="59" spans="1:22" x14ac:dyDescent="0.25">
      <c r="A59">
        <v>58</v>
      </c>
      <c r="B59">
        <f t="shared" si="0"/>
        <v>3364</v>
      </c>
      <c r="C59">
        <v>0</v>
      </c>
      <c r="D59">
        <v>0</v>
      </c>
      <c r="E59">
        <v>0</v>
      </c>
      <c r="F59">
        <v>0</v>
      </c>
      <c r="G59">
        <v>0</v>
      </c>
      <c r="H59">
        <v>0</v>
      </c>
      <c r="I59">
        <v>0</v>
      </c>
      <c r="J59">
        <v>0</v>
      </c>
      <c r="K59">
        <v>0</v>
      </c>
      <c r="L59">
        <v>1</v>
      </c>
      <c r="M59">
        <v>0</v>
      </c>
      <c r="N59">
        <v>211</v>
      </c>
      <c r="P59" s="29">
        <v>22</v>
      </c>
      <c r="Q59" s="29">
        <v>128.79193996622121</v>
      </c>
      <c r="R59" s="29">
        <v>4.2080600337787928</v>
      </c>
      <c r="S59" s="29">
        <v>0.1858589476857441</v>
      </c>
      <c r="U59" s="29">
        <v>14.930555555555554</v>
      </c>
      <c r="V59" s="29">
        <v>148</v>
      </c>
    </row>
    <row r="60" spans="1:22" x14ac:dyDescent="0.25">
      <c r="A60">
        <v>59</v>
      </c>
      <c r="B60">
        <f t="shared" si="0"/>
        <v>3481</v>
      </c>
      <c r="C60">
        <v>0</v>
      </c>
      <c r="D60">
        <v>0</v>
      </c>
      <c r="E60">
        <v>0</v>
      </c>
      <c r="F60">
        <v>0</v>
      </c>
      <c r="G60">
        <v>0</v>
      </c>
      <c r="H60">
        <v>0</v>
      </c>
      <c r="I60">
        <v>0</v>
      </c>
      <c r="J60">
        <v>0</v>
      </c>
      <c r="K60">
        <v>0</v>
      </c>
      <c r="L60">
        <v>0</v>
      </c>
      <c r="M60">
        <v>1</v>
      </c>
      <c r="N60">
        <v>180</v>
      </c>
      <c r="P60" s="29">
        <v>23</v>
      </c>
      <c r="Q60" s="29">
        <v>94.271173876023994</v>
      </c>
      <c r="R60" s="29">
        <v>19.728826123976006</v>
      </c>
      <c r="S60" s="29">
        <v>0.87137037804673856</v>
      </c>
      <c r="U60" s="29">
        <v>15.624999999999998</v>
      </c>
      <c r="V60" s="29">
        <v>149</v>
      </c>
    </row>
    <row r="61" spans="1:22" x14ac:dyDescent="0.25">
      <c r="A61">
        <v>60</v>
      </c>
      <c r="B61">
        <f t="shared" si="0"/>
        <v>3600</v>
      </c>
      <c r="C61">
        <v>0</v>
      </c>
      <c r="D61">
        <v>0</v>
      </c>
      <c r="E61">
        <v>0</v>
      </c>
      <c r="F61">
        <v>0</v>
      </c>
      <c r="G61">
        <v>0</v>
      </c>
      <c r="H61">
        <v>0</v>
      </c>
      <c r="I61">
        <v>0</v>
      </c>
      <c r="J61">
        <v>0</v>
      </c>
      <c r="K61">
        <v>0</v>
      </c>
      <c r="L61">
        <v>0</v>
      </c>
      <c r="M61">
        <v>0</v>
      </c>
      <c r="N61">
        <v>201</v>
      </c>
      <c r="P61" s="29">
        <v>24</v>
      </c>
      <c r="Q61" s="29">
        <v>122.50040778582681</v>
      </c>
      <c r="R61" s="29">
        <v>17.499592214173191</v>
      </c>
      <c r="S61" s="29">
        <v>0.77291097744515769</v>
      </c>
      <c r="U61" s="29">
        <v>16.319444444444443</v>
      </c>
      <c r="V61" s="29">
        <v>150</v>
      </c>
    </row>
    <row r="62" spans="1:22" x14ac:dyDescent="0.25">
      <c r="A62">
        <v>61</v>
      </c>
      <c r="B62">
        <f t="shared" si="0"/>
        <v>3721</v>
      </c>
      <c r="C62">
        <v>1</v>
      </c>
      <c r="D62">
        <v>0</v>
      </c>
      <c r="E62">
        <v>0</v>
      </c>
      <c r="F62">
        <v>0</v>
      </c>
      <c r="G62">
        <v>0</v>
      </c>
      <c r="H62">
        <v>0</v>
      </c>
      <c r="I62">
        <v>0</v>
      </c>
      <c r="J62">
        <v>0</v>
      </c>
      <c r="K62">
        <v>0</v>
      </c>
      <c r="L62">
        <v>0</v>
      </c>
      <c r="M62">
        <v>0</v>
      </c>
      <c r="N62">
        <v>204</v>
      </c>
      <c r="P62" s="29">
        <v>25</v>
      </c>
      <c r="Q62" s="29">
        <v>133.65590008793572</v>
      </c>
      <c r="R62" s="29">
        <v>11.34409991206428</v>
      </c>
      <c r="S62" s="29">
        <v>0.50103906673709842</v>
      </c>
      <c r="U62" s="29">
        <v>17.013888888888886</v>
      </c>
      <c r="V62" s="29">
        <v>158</v>
      </c>
    </row>
    <row r="63" spans="1:22" x14ac:dyDescent="0.25">
      <c r="A63">
        <v>62</v>
      </c>
      <c r="B63">
        <f t="shared" si="0"/>
        <v>3844</v>
      </c>
      <c r="C63">
        <v>0</v>
      </c>
      <c r="D63">
        <v>1</v>
      </c>
      <c r="E63">
        <v>0</v>
      </c>
      <c r="F63">
        <v>0</v>
      </c>
      <c r="G63">
        <v>0</v>
      </c>
      <c r="H63">
        <v>0</v>
      </c>
      <c r="I63">
        <v>0</v>
      </c>
      <c r="J63">
        <v>0</v>
      </c>
      <c r="K63">
        <v>0</v>
      </c>
      <c r="L63">
        <v>0</v>
      </c>
      <c r="M63">
        <v>0</v>
      </c>
      <c r="N63">
        <v>188</v>
      </c>
      <c r="P63" s="29">
        <v>26</v>
      </c>
      <c r="Q63" s="29">
        <v>126.3064153511157</v>
      </c>
      <c r="R63" s="29">
        <v>23.693584648884297</v>
      </c>
      <c r="S63" s="29">
        <v>1.0464833377841076</v>
      </c>
      <c r="U63" s="29">
        <v>17.708333333333332</v>
      </c>
      <c r="V63" s="29">
        <v>162</v>
      </c>
    </row>
    <row r="64" spans="1:22" x14ac:dyDescent="0.25">
      <c r="A64">
        <v>63</v>
      </c>
      <c r="B64">
        <f t="shared" si="0"/>
        <v>3969</v>
      </c>
      <c r="C64">
        <v>0</v>
      </c>
      <c r="D64">
        <v>0</v>
      </c>
      <c r="E64">
        <v>1</v>
      </c>
      <c r="F64">
        <v>0</v>
      </c>
      <c r="G64">
        <v>0</v>
      </c>
      <c r="H64">
        <v>0</v>
      </c>
      <c r="I64">
        <v>0</v>
      </c>
      <c r="J64">
        <v>0</v>
      </c>
      <c r="K64">
        <v>0</v>
      </c>
      <c r="L64">
        <v>0</v>
      </c>
      <c r="M64">
        <v>0</v>
      </c>
      <c r="N64">
        <v>235</v>
      </c>
      <c r="P64" s="29">
        <v>27</v>
      </c>
      <c r="Q64" s="29">
        <v>160.87359728096237</v>
      </c>
      <c r="R64" s="29">
        <v>17.126402719037628</v>
      </c>
      <c r="S64" s="29">
        <v>0.75642817865034473</v>
      </c>
      <c r="U64" s="29">
        <v>18.402777777777775</v>
      </c>
      <c r="V64" s="29">
        <v>163</v>
      </c>
    </row>
    <row r="65" spans="1:22" x14ac:dyDescent="0.25">
      <c r="A65">
        <v>64</v>
      </c>
      <c r="B65">
        <f t="shared" si="0"/>
        <v>4096</v>
      </c>
      <c r="C65">
        <v>0</v>
      </c>
      <c r="D65">
        <v>0</v>
      </c>
      <c r="E65">
        <v>0</v>
      </c>
      <c r="F65">
        <v>1</v>
      </c>
      <c r="G65">
        <v>0</v>
      </c>
      <c r="H65">
        <v>0</v>
      </c>
      <c r="I65">
        <v>0</v>
      </c>
      <c r="J65">
        <v>0</v>
      </c>
      <c r="K65">
        <v>0</v>
      </c>
      <c r="L65">
        <v>0</v>
      </c>
      <c r="M65">
        <v>0</v>
      </c>
      <c r="N65">
        <v>227</v>
      </c>
      <c r="P65" s="29">
        <v>28</v>
      </c>
      <c r="Q65" s="29">
        <v>157.19077921080904</v>
      </c>
      <c r="R65" s="29">
        <v>5.8092207891909595</v>
      </c>
      <c r="S65" s="29">
        <v>0.25657800841392098</v>
      </c>
      <c r="U65" s="29">
        <v>19.097222222222221</v>
      </c>
      <c r="V65" s="29">
        <v>166</v>
      </c>
    </row>
    <row r="66" spans="1:22" x14ac:dyDescent="0.25">
      <c r="A66">
        <v>65</v>
      </c>
      <c r="B66">
        <f t="shared" si="0"/>
        <v>4225</v>
      </c>
      <c r="C66">
        <v>0</v>
      </c>
      <c r="D66">
        <v>0</v>
      </c>
      <c r="E66">
        <v>0</v>
      </c>
      <c r="F66">
        <v>0</v>
      </c>
      <c r="G66">
        <v>1</v>
      </c>
      <c r="H66">
        <v>0</v>
      </c>
      <c r="I66">
        <v>0</v>
      </c>
      <c r="J66">
        <v>0</v>
      </c>
      <c r="K66">
        <v>0</v>
      </c>
      <c r="L66">
        <v>0</v>
      </c>
      <c r="M66">
        <v>0</v>
      </c>
      <c r="N66">
        <v>234</v>
      </c>
      <c r="P66" s="29">
        <v>29</v>
      </c>
      <c r="Q66" s="29">
        <v>161.34129447398897</v>
      </c>
      <c r="R66" s="29">
        <v>10.658705526011033</v>
      </c>
      <c r="S66" s="29">
        <v>0.47076699877252115</v>
      </c>
      <c r="U66" s="29">
        <v>19.791666666666664</v>
      </c>
      <c r="V66" s="29">
        <v>170</v>
      </c>
    </row>
    <row r="67" spans="1:22" x14ac:dyDescent="0.25">
      <c r="A67">
        <v>66</v>
      </c>
      <c r="B67">
        <f t="shared" ref="B67:B130" si="1">A67^2</f>
        <v>4356</v>
      </c>
      <c r="C67">
        <v>0</v>
      </c>
      <c r="D67">
        <v>0</v>
      </c>
      <c r="E67">
        <v>0</v>
      </c>
      <c r="F67">
        <v>0</v>
      </c>
      <c r="G67">
        <v>0</v>
      </c>
      <c r="H67">
        <v>1</v>
      </c>
      <c r="I67">
        <v>0</v>
      </c>
      <c r="J67">
        <v>0</v>
      </c>
      <c r="K67">
        <v>0</v>
      </c>
      <c r="L67">
        <v>0</v>
      </c>
      <c r="M67">
        <v>0</v>
      </c>
      <c r="N67">
        <v>264</v>
      </c>
      <c r="P67" s="29">
        <v>30</v>
      </c>
      <c r="Q67" s="29">
        <v>200.57514307050221</v>
      </c>
      <c r="R67" s="29">
        <v>-22.575143070502207</v>
      </c>
      <c r="S67" s="29">
        <v>-0.9970847139200345</v>
      </c>
      <c r="U67" s="29">
        <v>20.486111111111111</v>
      </c>
      <c r="V67" s="29">
        <v>170</v>
      </c>
    </row>
    <row r="68" spans="1:22" x14ac:dyDescent="0.25">
      <c r="A68">
        <v>67</v>
      </c>
      <c r="B68">
        <f t="shared" si="1"/>
        <v>4489</v>
      </c>
      <c r="C68">
        <v>0</v>
      </c>
      <c r="D68">
        <v>0</v>
      </c>
      <c r="E68">
        <v>0</v>
      </c>
      <c r="F68">
        <v>0</v>
      </c>
      <c r="G68">
        <v>0</v>
      </c>
      <c r="H68">
        <v>0</v>
      </c>
      <c r="I68">
        <v>1</v>
      </c>
      <c r="J68">
        <v>0</v>
      </c>
      <c r="K68">
        <v>0</v>
      </c>
      <c r="L68">
        <v>0</v>
      </c>
      <c r="M68">
        <v>0</v>
      </c>
      <c r="N68">
        <v>302</v>
      </c>
      <c r="P68" s="29">
        <v>31</v>
      </c>
      <c r="Q68" s="29">
        <v>239.64232500034882</v>
      </c>
      <c r="R68" s="29">
        <v>-40.642325000348819</v>
      </c>
      <c r="S68" s="29">
        <v>-1.7950646367760261</v>
      </c>
      <c r="U68" s="29">
        <v>21.180555555555554</v>
      </c>
      <c r="V68" s="29">
        <v>171</v>
      </c>
    </row>
    <row r="69" spans="1:22" x14ac:dyDescent="0.25">
      <c r="A69">
        <v>68</v>
      </c>
      <c r="B69">
        <f t="shared" si="1"/>
        <v>4624</v>
      </c>
      <c r="C69">
        <v>0</v>
      </c>
      <c r="D69">
        <v>0</v>
      </c>
      <c r="E69">
        <v>0</v>
      </c>
      <c r="F69">
        <v>0</v>
      </c>
      <c r="G69">
        <v>0</v>
      </c>
      <c r="H69">
        <v>0</v>
      </c>
      <c r="I69">
        <v>0</v>
      </c>
      <c r="J69">
        <v>1</v>
      </c>
      <c r="K69">
        <v>0</v>
      </c>
      <c r="L69">
        <v>0</v>
      </c>
      <c r="M69">
        <v>0</v>
      </c>
      <c r="N69">
        <v>293</v>
      </c>
      <c r="P69" s="29">
        <v>32</v>
      </c>
      <c r="Q69" s="29">
        <v>238.79284026352875</v>
      </c>
      <c r="R69" s="29">
        <v>-39.792840263528745</v>
      </c>
      <c r="S69" s="29">
        <v>-1.7575451294512454</v>
      </c>
      <c r="U69" s="29">
        <v>21.875</v>
      </c>
      <c r="V69" s="29">
        <v>172</v>
      </c>
    </row>
    <row r="70" spans="1:22" x14ac:dyDescent="0.25">
      <c r="A70">
        <v>69</v>
      </c>
      <c r="B70">
        <f t="shared" si="1"/>
        <v>4761</v>
      </c>
      <c r="C70">
        <v>0</v>
      </c>
      <c r="D70">
        <v>0</v>
      </c>
      <c r="E70">
        <v>0</v>
      </c>
      <c r="F70">
        <v>0</v>
      </c>
      <c r="G70">
        <v>0</v>
      </c>
      <c r="H70">
        <v>0</v>
      </c>
      <c r="I70">
        <v>0</v>
      </c>
      <c r="J70">
        <v>0</v>
      </c>
      <c r="K70">
        <v>1</v>
      </c>
      <c r="L70">
        <v>0</v>
      </c>
      <c r="M70">
        <v>0</v>
      </c>
      <c r="N70">
        <v>259</v>
      </c>
      <c r="P70" s="29">
        <v>33</v>
      </c>
      <c r="Q70" s="29">
        <v>189.52668886004207</v>
      </c>
      <c r="R70" s="29">
        <v>-5.5266888600420714</v>
      </c>
      <c r="S70" s="29">
        <v>-0.24409931594810053</v>
      </c>
      <c r="U70" s="29">
        <v>22.569444444444443</v>
      </c>
      <c r="V70" s="29">
        <v>172</v>
      </c>
    </row>
    <row r="71" spans="1:22" x14ac:dyDescent="0.25">
      <c r="A71">
        <v>70</v>
      </c>
      <c r="B71">
        <f t="shared" si="1"/>
        <v>4900</v>
      </c>
      <c r="C71">
        <v>0</v>
      </c>
      <c r="D71">
        <v>0</v>
      </c>
      <c r="E71">
        <v>0</v>
      </c>
      <c r="F71">
        <v>0</v>
      </c>
      <c r="G71">
        <v>0</v>
      </c>
      <c r="H71">
        <v>0</v>
      </c>
      <c r="I71">
        <v>0</v>
      </c>
      <c r="J71">
        <v>0</v>
      </c>
      <c r="K71">
        <v>0</v>
      </c>
      <c r="L71">
        <v>1</v>
      </c>
      <c r="M71">
        <v>0</v>
      </c>
      <c r="N71">
        <v>229</v>
      </c>
      <c r="P71" s="29">
        <v>34</v>
      </c>
      <c r="Q71" s="29">
        <v>153.09387078988863</v>
      </c>
      <c r="R71" s="29">
        <v>8.9061292101113736</v>
      </c>
      <c r="S71" s="29">
        <v>0.39336031084569395</v>
      </c>
      <c r="U71" s="29">
        <v>23.263888888888886</v>
      </c>
      <c r="V71" s="29">
        <v>178</v>
      </c>
    </row>
    <row r="72" spans="1:22" x14ac:dyDescent="0.25">
      <c r="A72">
        <v>71</v>
      </c>
      <c r="B72">
        <f t="shared" si="1"/>
        <v>5041</v>
      </c>
      <c r="C72">
        <v>0</v>
      </c>
      <c r="D72">
        <v>0</v>
      </c>
      <c r="E72">
        <v>0</v>
      </c>
      <c r="F72">
        <v>0</v>
      </c>
      <c r="G72">
        <v>0</v>
      </c>
      <c r="H72">
        <v>0</v>
      </c>
      <c r="I72">
        <v>0</v>
      </c>
      <c r="J72">
        <v>0</v>
      </c>
      <c r="K72">
        <v>0</v>
      </c>
      <c r="L72">
        <v>0</v>
      </c>
      <c r="M72">
        <v>1</v>
      </c>
      <c r="N72">
        <v>203</v>
      </c>
      <c r="P72" s="29">
        <v>35</v>
      </c>
      <c r="Q72" s="29">
        <v>118.7443860530686</v>
      </c>
      <c r="R72" s="29">
        <v>27.255613946931405</v>
      </c>
      <c r="S72" s="29">
        <v>1.2038088064434331</v>
      </c>
      <c r="U72" s="29">
        <v>23.958333333333332</v>
      </c>
      <c r="V72" s="29">
        <v>178</v>
      </c>
    </row>
    <row r="73" spans="1:22" x14ac:dyDescent="0.25">
      <c r="A73">
        <v>72</v>
      </c>
      <c r="B73">
        <f t="shared" si="1"/>
        <v>5184</v>
      </c>
      <c r="C73">
        <v>0</v>
      </c>
      <c r="D73">
        <v>0</v>
      </c>
      <c r="E73">
        <v>0</v>
      </c>
      <c r="F73">
        <v>0</v>
      </c>
      <c r="G73">
        <v>0</v>
      </c>
      <c r="H73">
        <v>0</v>
      </c>
      <c r="I73">
        <v>0</v>
      </c>
      <c r="J73">
        <v>0</v>
      </c>
      <c r="K73">
        <v>0</v>
      </c>
      <c r="L73">
        <v>0</v>
      </c>
      <c r="M73">
        <v>0</v>
      </c>
      <c r="N73">
        <v>229</v>
      </c>
      <c r="P73" s="29">
        <v>36</v>
      </c>
      <c r="Q73" s="29">
        <v>147.14490131624851</v>
      </c>
      <c r="R73" s="29">
        <v>18.855098683751493</v>
      </c>
      <c r="S73" s="29">
        <v>0.83278013425250674</v>
      </c>
      <c r="U73" s="29">
        <v>24.652777777777775</v>
      </c>
      <c r="V73" s="29">
        <v>180</v>
      </c>
    </row>
    <row r="74" spans="1:22" x14ac:dyDescent="0.25">
      <c r="A74">
        <v>73</v>
      </c>
      <c r="B74">
        <f t="shared" si="1"/>
        <v>5329</v>
      </c>
      <c r="C74">
        <v>1</v>
      </c>
      <c r="D74">
        <v>0</v>
      </c>
      <c r="E74">
        <v>0</v>
      </c>
      <c r="F74">
        <v>0</v>
      </c>
      <c r="G74">
        <v>0</v>
      </c>
      <c r="H74">
        <v>0</v>
      </c>
      <c r="I74">
        <v>0</v>
      </c>
      <c r="J74">
        <v>0</v>
      </c>
      <c r="K74">
        <v>0</v>
      </c>
      <c r="L74">
        <v>0</v>
      </c>
      <c r="M74">
        <v>0</v>
      </c>
      <c r="N74">
        <v>242</v>
      </c>
      <c r="P74" s="29">
        <v>37</v>
      </c>
      <c r="Q74" s="29">
        <v>158.47167497173461</v>
      </c>
      <c r="R74" s="29">
        <v>12.528325028265385</v>
      </c>
      <c r="S74" s="29">
        <v>0.55334317650582698</v>
      </c>
      <c r="U74" s="29">
        <v>25.347222222222221</v>
      </c>
      <c r="V74" s="29">
        <v>180</v>
      </c>
    </row>
    <row r="75" spans="1:22" x14ac:dyDescent="0.25">
      <c r="A75">
        <v>74</v>
      </c>
      <c r="B75">
        <f t="shared" si="1"/>
        <v>5476</v>
      </c>
      <c r="C75">
        <v>0</v>
      </c>
      <c r="D75">
        <v>1</v>
      </c>
      <c r="E75">
        <v>0</v>
      </c>
      <c r="F75">
        <v>0</v>
      </c>
      <c r="G75">
        <v>0</v>
      </c>
      <c r="H75">
        <v>0</v>
      </c>
      <c r="I75">
        <v>0</v>
      </c>
      <c r="J75">
        <v>0</v>
      </c>
      <c r="K75">
        <v>0</v>
      </c>
      <c r="L75">
        <v>0</v>
      </c>
      <c r="M75">
        <v>0</v>
      </c>
      <c r="N75">
        <v>233</v>
      </c>
      <c r="P75" s="29">
        <v>38</v>
      </c>
      <c r="Q75" s="29">
        <v>151.29347158829171</v>
      </c>
      <c r="R75" s="29">
        <v>28.706528411708291</v>
      </c>
      <c r="S75" s="29">
        <v>1.2678918835480391</v>
      </c>
      <c r="U75" s="29">
        <v>26.041666666666664</v>
      </c>
      <c r="V75" s="29">
        <v>181</v>
      </c>
    </row>
    <row r="76" spans="1:22" x14ac:dyDescent="0.25">
      <c r="A76">
        <v>75</v>
      </c>
      <c r="B76">
        <f t="shared" si="1"/>
        <v>5625</v>
      </c>
      <c r="C76">
        <v>0</v>
      </c>
      <c r="D76">
        <v>0</v>
      </c>
      <c r="E76">
        <v>1</v>
      </c>
      <c r="F76">
        <v>0</v>
      </c>
      <c r="G76">
        <v>0</v>
      </c>
      <c r="H76">
        <v>0</v>
      </c>
      <c r="I76">
        <v>0</v>
      </c>
      <c r="J76">
        <v>0</v>
      </c>
      <c r="K76">
        <v>0</v>
      </c>
      <c r="L76">
        <v>0</v>
      </c>
      <c r="M76">
        <v>0</v>
      </c>
      <c r="N76">
        <v>267</v>
      </c>
      <c r="P76" s="29">
        <v>39</v>
      </c>
      <c r="Q76" s="29">
        <v>186.0319348715156</v>
      </c>
      <c r="R76" s="29">
        <v>6.9680651284843975</v>
      </c>
      <c r="S76" s="29">
        <v>0.30776111599883094</v>
      </c>
      <c r="U76" s="29">
        <v>26.736111111111111</v>
      </c>
      <c r="V76" s="29">
        <v>183</v>
      </c>
    </row>
    <row r="77" spans="1:22" x14ac:dyDescent="0.25">
      <c r="A77">
        <v>76</v>
      </c>
      <c r="B77">
        <f t="shared" si="1"/>
        <v>5776</v>
      </c>
      <c r="C77">
        <v>0</v>
      </c>
      <c r="D77">
        <v>0</v>
      </c>
      <c r="E77">
        <v>0</v>
      </c>
      <c r="F77">
        <v>1</v>
      </c>
      <c r="G77">
        <v>0</v>
      </c>
      <c r="H77">
        <v>0</v>
      </c>
      <c r="I77">
        <v>0</v>
      </c>
      <c r="J77">
        <v>0</v>
      </c>
      <c r="K77">
        <v>0</v>
      </c>
      <c r="L77">
        <v>0</v>
      </c>
      <c r="M77">
        <v>0</v>
      </c>
      <c r="N77">
        <v>269</v>
      </c>
      <c r="P77" s="29">
        <v>40</v>
      </c>
      <c r="Q77" s="29">
        <v>182.52039815473938</v>
      </c>
      <c r="R77" s="29">
        <v>-1.5203981547393823</v>
      </c>
      <c r="S77" s="29">
        <v>-6.7151989000844958E-2</v>
      </c>
      <c r="U77" s="29">
        <v>27.430555555555554</v>
      </c>
      <c r="V77" s="29">
        <v>184</v>
      </c>
    </row>
    <row r="78" spans="1:22" x14ac:dyDescent="0.25">
      <c r="A78">
        <v>77</v>
      </c>
      <c r="B78">
        <f t="shared" si="1"/>
        <v>5929</v>
      </c>
      <c r="C78">
        <v>0</v>
      </c>
      <c r="D78">
        <v>0</v>
      </c>
      <c r="E78">
        <v>0</v>
      </c>
      <c r="F78">
        <v>0</v>
      </c>
      <c r="G78">
        <v>1</v>
      </c>
      <c r="H78">
        <v>0</v>
      </c>
      <c r="I78">
        <v>0</v>
      </c>
      <c r="J78">
        <v>0</v>
      </c>
      <c r="K78">
        <v>0</v>
      </c>
      <c r="L78">
        <v>0</v>
      </c>
      <c r="M78">
        <v>0</v>
      </c>
      <c r="N78">
        <v>270</v>
      </c>
      <c r="P78" s="29">
        <v>41</v>
      </c>
      <c r="Q78" s="29">
        <v>186.84219477129648</v>
      </c>
      <c r="R78" s="29">
        <v>-3.8421947712964766</v>
      </c>
      <c r="S78" s="29">
        <v>-0.16969964099004822</v>
      </c>
      <c r="U78" s="29">
        <v>28.125</v>
      </c>
      <c r="V78" s="29">
        <v>188</v>
      </c>
    </row>
    <row r="79" spans="1:22" x14ac:dyDescent="0.25">
      <c r="A79">
        <v>78</v>
      </c>
      <c r="B79">
        <f t="shared" si="1"/>
        <v>6084</v>
      </c>
      <c r="C79">
        <v>0</v>
      </c>
      <c r="D79">
        <v>0</v>
      </c>
      <c r="E79">
        <v>0</v>
      </c>
      <c r="F79">
        <v>0</v>
      </c>
      <c r="G79">
        <v>0</v>
      </c>
      <c r="H79">
        <v>1</v>
      </c>
      <c r="I79">
        <v>0</v>
      </c>
      <c r="J79">
        <v>0</v>
      </c>
      <c r="K79">
        <v>0</v>
      </c>
      <c r="L79">
        <v>0</v>
      </c>
      <c r="M79">
        <v>0</v>
      </c>
      <c r="N79">
        <v>315</v>
      </c>
      <c r="P79" s="29">
        <v>42</v>
      </c>
      <c r="Q79" s="29">
        <v>226.24732472118689</v>
      </c>
      <c r="R79" s="29">
        <v>-8.2473247211868852</v>
      </c>
      <c r="S79" s="29">
        <v>-0.3642626487260317</v>
      </c>
      <c r="U79" s="29">
        <v>28.819444444444443</v>
      </c>
      <c r="V79" s="29">
        <v>191</v>
      </c>
    </row>
    <row r="80" spans="1:22" x14ac:dyDescent="0.25">
      <c r="A80">
        <v>79</v>
      </c>
      <c r="B80">
        <f t="shared" si="1"/>
        <v>6241</v>
      </c>
      <c r="C80">
        <v>0</v>
      </c>
      <c r="D80">
        <v>0</v>
      </c>
      <c r="E80">
        <v>0</v>
      </c>
      <c r="F80">
        <v>0</v>
      </c>
      <c r="G80">
        <v>0</v>
      </c>
      <c r="H80">
        <v>0</v>
      </c>
      <c r="I80">
        <v>1</v>
      </c>
      <c r="J80">
        <v>0</v>
      </c>
      <c r="K80">
        <v>0</v>
      </c>
      <c r="L80">
        <v>0</v>
      </c>
      <c r="M80">
        <v>0</v>
      </c>
      <c r="N80">
        <v>364</v>
      </c>
      <c r="P80" s="29">
        <v>43</v>
      </c>
      <c r="Q80" s="29">
        <v>265.48578800441067</v>
      </c>
      <c r="R80" s="29">
        <v>-35.485788004410665</v>
      </c>
      <c r="S80" s="29">
        <v>-1.5673139554467366</v>
      </c>
      <c r="U80" s="29">
        <v>29.513888888888886</v>
      </c>
      <c r="V80" s="29">
        <v>193</v>
      </c>
    </row>
    <row r="81" spans="1:22" x14ac:dyDescent="0.25">
      <c r="A81">
        <v>80</v>
      </c>
      <c r="B81">
        <f t="shared" si="1"/>
        <v>6400</v>
      </c>
      <c r="C81">
        <v>0</v>
      </c>
      <c r="D81">
        <v>0</v>
      </c>
      <c r="E81">
        <v>0</v>
      </c>
      <c r="F81">
        <v>0</v>
      </c>
      <c r="G81">
        <v>0</v>
      </c>
      <c r="H81">
        <v>0</v>
      </c>
      <c r="I81">
        <v>0</v>
      </c>
      <c r="J81">
        <v>1</v>
      </c>
      <c r="K81">
        <v>0</v>
      </c>
      <c r="L81">
        <v>0</v>
      </c>
      <c r="M81">
        <v>0</v>
      </c>
      <c r="N81">
        <v>347</v>
      </c>
      <c r="P81" s="29">
        <v>44</v>
      </c>
      <c r="Q81" s="29">
        <v>264.80758462096776</v>
      </c>
      <c r="R81" s="29">
        <v>-22.807584620967759</v>
      </c>
      <c r="S81" s="29">
        <v>-1.0073510460591166</v>
      </c>
      <c r="U81" s="29">
        <v>30.208333333333332</v>
      </c>
      <c r="V81" s="29">
        <v>194</v>
      </c>
    </row>
    <row r="82" spans="1:22" x14ac:dyDescent="0.25">
      <c r="A82">
        <v>81</v>
      </c>
      <c r="B82">
        <f t="shared" si="1"/>
        <v>6561</v>
      </c>
      <c r="C82">
        <v>0</v>
      </c>
      <c r="D82">
        <v>0</v>
      </c>
      <c r="E82">
        <v>0</v>
      </c>
      <c r="F82">
        <v>0</v>
      </c>
      <c r="G82">
        <v>0</v>
      </c>
      <c r="H82">
        <v>0</v>
      </c>
      <c r="I82">
        <v>0</v>
      </c>
      <c r="J82">
        <v>0</v>
      </c>
      <c r="K82">
        <v>1</v>
      </c>
      <c r="L82">
        <v>0</v>
      </c>
      <c r="M82">
        <v>0</v>
      </c>
      <c r="N82">
        <v>312</v>
      </c>
      <c r="P82" s="29">
        <v>45</v>
      </c>
      <c r="Q82" s="29">
        <v>215.71271457085825</v>
      </c>
      <c r="R82" s="29">
        <v>-6.7127145708582532</v>
      </c>
      <c r="S82" s="29">
        <v>-0.29648295324677881</v>
      </c>
      <c r="U82" s="29">
        <v>30.902777777777775</v>
      </c>
      <c r="V82" s="29">
        <v>196</v>
      </c>
    </row>
    <row r="83" spans="1:22" x14ac:dyDescent="0.25">
      <c r="A83">
        <v>82</v>
      </c>
      <c r="B83">
        <f t="shared" si="1"/>
        <v>6724</v>
      </c>
      <c r="C83">
        <v>0</v>
      </c>
      <c r="D83">
        <v>0</v>
      </c>
      <c r="E83">
        <v>0</v>
      </c>
      <c r="F83">
        <v>0</v>
      </c>
      <c r="G83">
        <v>0</v>
      </c>
      <c r="H83">
        <v>0</v>
      </c>
      <c r="I83">
        <v>0</v>
      </c>
      <c r="J83">
        <v>0</v>
      </c>
      <c r="K83">
        <v>0</v>
      </c>
      <c r="L83">
        <v>1</v>
      </c>
      <c r="M83">
        <v>0</v>
      </c>
      <c r="N83">
        <v>274</v>
      </c>
      <c r="P83" s="29">
        <v>46</v>
      </c>
      <c r="Q83" s="29">
        <v>179.45117785408198</v>
      </c>
      <c r="R83" s="29">
        <v>11.548822145918024</v>
      </c>
      <c r="S83" s="29">
        <v>0.51008110954221586</v>
      </c>
      <c r="U83" s="29">
        <v>31.597222222222221</v>
      </c>
      <c r="V83" s="29">
        <v>196</v>
      </c>
    </row>
    <row r="84" spans="1:22" x14ac:dyDescent="0.25">
      <c r="A84">
        <v>83</v>
      </c>
      <c r="B84">
        <f t="shared" si="1"/>
        <v>6889</v>
      </c>
      <c r="C84">
        <v>0</v>
      </c>
      <c r="D84">
        <v>0</v>
      </c>
      <c r="E84">
        <v>0</v>
      </c>
      <c r="F84">
        <v>0</v>
      </c>
      <c r="G84">
        <v>0</v>
      </c>
      <c r="H84">
        <v>0</v>
      </c>
      <c r="I84">
        <v>0</v>
      </c>
      <c r="J84">
        <v>0</v>
      </c>
      <c r="K84">
        <v>0</v>
      </c>
      <c r="L84">
        <v>0</v>
      </c>
      <c r="M84">
        <v>1</v>
      </c>
      <c r="N84">
        <v>237</v>
      </c>
      <c r="P84" s="29">
        <v>47</v>
      </c>
      <c r="Q84" s="29">
        <v>145.2729744706391</v>
      </c>
      <c r="R84" s="29">
        <v>26.727025529360901</v>
      </c>
      <c r="S84" s="29">
        <v>1.1804624458259718</v>
      </c>
      <c r="U84" s="29">
        <v>32.291666666666664</v>
      </c>
      <c r="V84" s="29">
        <v>199</v>
      </c>
    </row>
    <row r="85" spans="1:22" x14ac:dyDescent="0.25">
      <c r="A85">
        <v>84</v>
      </c>
      <c r="B85">
        <f t="shared" si="1"/>
        <v>7056</v>
      </c>
      <c r="C85">
        <v>0</v>
      </c>
      <c r="D85">
        <v>0</v>
      </c>
      <c r="E85">
        <v>0</v>
      </c>
      <c r="F85">
        <v>0</v>
      </c>
      <c r="G85">
        <v>0</v>
      </c>
      <c r="H85">
        <v>0</v>
      </c>
      <c r="I85">
        <v>0</v>
      </c>
      <c r="J85">
        <v>0</v>
      </c>
      <c r="K85">
        <v>0</v>
      </c>
      <c r="L85">
        <v>0</v>
      </c>
      <c r="M85">
        <v>0</v>
      </c>
      <c r="N85">
        <v>278</v>
      </c>
      <c r="P85" s="29">
        <v>48</v>
      </c>
      <c r="Q85" s="29">
        <v>173.84477108719619</v>
      </c>
      <c r="R85" s="29">
        <v>20.155228912803807</v>
      </c>
      <c r="S85" s="29">
        <v>0.89020346811333517</v>
      </c>
      <c r="U85" s="29">
        <v>32.986111111111107</v>
      </c>
      <c r="V85" s="29">
        <v>199</v>
      </c>
    </row>
    <row r="86" spans="1:22" x14ac:dyDescent="0.25">
      <c r="A86">
        <v>85</v>
      </c>
      <c r="B86">
        <f t="shared" si="1"/>
        <v>7225</v>
      </c>
      <c r="C86">
        <v>1</v>
      </c>
      <c r="D86">
        <v>0</v>
      </c>
      <c r="E86">
        <v>0</v>
      </c>
      <c r="F86">
        <v>0</v>
      </c>
      <c r="G86">
        <v>0</v>
      </c>
      <c r="H86">
        <v>0</v>
      </c>
      <c r="I86">
        <v>0</v>
      </c>
      <c r="J86">
        <v>0</v>
      </c>
      <c r="K86">
        <v>0</v>
      </c>
      <c r="L86">
        <v>0</v>
      </c>
      <c r="M86">
        <v>0</v>
      </c>
      <c r="N86">
        <v>284</v>
      </c>
      <c r="P86" s="29">
        <v>49</v>
      </c>
      <c r="Q86" s="29">
        <v>185.34282609605944</v>
      </c>
      <c r="R86" s="29">
        <v>10.65717390394056</v>
      </c>
      <c r="S86" s="29">
        <v>0.47069935105267274</v>
      </c>
      <c r="U86" s="29">
        <v>33.68055555555555</v>
      </c>
      <c r="V86" s="29">
        <v>201</v>
      </c>
    </row>
    <row r="87" spans="1:22" x14ac:dyDescent="0.25">
      <c r="A87">
        <v>86</v>
      </c>
      <c r="B87">
        <f t="shared" si="1"/>
        <v>7396</v>
      </c>
      <c r="C87">
        <v>0</v>
      </c>
      <c r="D87">
        <v>1</v>
      </c>
      <c r="E87">
        <v>0</v>
      </c>
      <c r="F87">
        <v>0</v>
      </c>
      <c r="G87">
        <v>0</v>
      </c>
      <c r="H87">
        <v>0</v>
      </c>
      <c r="I87">
        <v>0</v>
      </c>
      <c r="J87">
        <v>0</v>
      </c>
      <c r="K87">
        <v>0</v>
      </c>
      <c r="L87">
        <v>0</v>
      </c>
      <c r="M87">
        <v>0</v>
      </c>
      <c r="N87">
        <v>277</v>
      </c>
      <c r="P87" s="29">
        <v>50</v>
      </c>
      <c r="Q87" s="29">
        <v>178.33590406599373</v>
      </c>
      <c r="R87" s="29">
        <v>17.664095934006269</v>
      </c>
      <c r="S87" s="29">
        <v>0.78017667423017023</v>
      </c>
      <c r="U87" s="29">
        <v>34.375</v>
      </c>
      <c r="V87" s="29">
        <v>203</v>
      </c>
    </row>
    <row r="88" spans="1:22" x14ac:dyDescent="0.25">
      <c r="A88">
        <v>87</v>
      </c>
      <c r="B88">
        <f t="shared" si="1"/>
        <v>7569</v>
      </c>
      <c r="C88">
        <v>0</v>
      </c>
      <c r="D88">
        <v>0</v>
      </c>
      <c r="E88">
        <v>1</v>
      </c>
      <c r="F88">
        <v>0</v>
      </c>
      <c r="G88">
        <v>0</v>
      </c>
      <c r="H88">
        <v>0</v>
      </c>
      <c r="I88">
        <v>0</v>
      </c>
      <c r="J88">
        <v>0</v>
      </c>
      <c r="K88">
        <v>0</v>
      </c>
      <c r="L88">
        <v>0</v>
      </c>
      <c r="M88">
        <v>0</v>
      </c>
      <c r="N88">
        <v>317</v>
      </c>
      <c r="P88" s="29">
        <v>51</v>
      </c>
      <c r="Q88" s="29">
        <v>213.24564870259474</v>
      </c>
      <c r="R88" s="29">
        <v>22.754351297405265</v>
      </c>
      <c r="S88" s="29">
        <v>1.0049998701206271</v>
      </c>
      <c r="U88" s="29">
        <v>35.069444444444443</v>
      </c>
      <c r="V88" s="29">
        <v>204</v>
      </c>
    </row>
    <row r="89" spans="1:22" x14ac:dyDescent="0.25">
      <c r="A89">
        <v>88</v>
      </c>
      <c r="B89">
        <f t="shared" si="1"/>
        <v>7744</v>
      </c>
      <c r="C89">
        <v>0</v>
      </c>
      <c r="D89">
        <v>0</v>
      </c>
      <c r="E89">
        <v>0</v>
      </c>
      <c r="F89">
        <v>1</v>
      </c>
      <c r="G89">
        <v>0</v>
      </c>
      <c r="H89">
        <v>0</v>
      </c>
      <c r="I89">
        <v>0</v>
      </c>
      <c r="J89">
        <v>0</v>
      </c>
      <c r="K89">
        <v>0</v>
      </c>
      <c r="L89">
        <v>0</v>
      </c>
      <c r="M89">
        <v>0</v>
      </c>
      <c r="N89">
        <v>313</v>
      </c>
      <c r="P89" s="29">
        <v>52</v>
      </c>
      <c r="Q89" s="29">
        <v>209.90539333919571</v>
      </c>
      <c r="R89" s="29">
        <v>25.094606660804288</v>
      </c>
      <c r="S89" s="29">
        <v>1.1083627964253344</v>
      </c>
      <c r="U89" s="29">
        <v>35.763888888888886</v>
      </c>
      <c r="V89" s="29">
        <v>209</v>
      </c>
    </row>
    <row r="90" spans="1:22" x14ac:dyDescent="0.25">
      <c r="A90">
        <v>89</v>
      </c>
      <c r="B90">
        <f t="shared" si="1"/>
        <v>7921</v>
      </c>
      <c r="C90">
        <v>0</v>
      </c>
      <c r="D90">
        <v>0</v>
      </c>
      <c r="E90">
        <v>0</v>
      </c>
      <c r="F90">
        <v>0</v>
      </c>
      <c r="G90">
        <v>1</v>
      </c>
      <c r="H90">
        <v>0</v>
      </c>
      <c r="I90">
        <v>0</v>
      </c>
      <c r="J90">
        <v>0</v>
      </c>
      <c r="K90">
        <v>0</v>
      </c>
      <c r="L90">
        <v>0</v>
      </c>
      <c r="M90">
        <v>0</v>
      </c>
      <c r="N90">
        <v>318</v>
      </c>
      <c r="P90" s="29">
        <v>53</v>
      </c>
      <c r="Q90" s="29">
        <v>214.39847130912995</v>
      </c>
      <c r="R90" s="29">
        <v>14.601528690870055</v>
      </c>
      <c r="S90" s="29">
        <v>0.64491113132987399</v>
      </c>
      <c r="U90" s="29">
        <v>36.458333333333329</v>
      </c>
      <c r="V90" s="29">
        <v>211</v>
      </c>
    </row>
    <row r="91" spans="1:22" x14ac:dyDescent="0.25">
      <c r="A91">
        <v>90</v>
      </c>
      <c r="B91">
        <f t="shared" si="1"/>
        <v>8100</v>
      </c>
      <c r="C91">
        <v>0</v>
      </c>
      <c r="D91">
        <v>0</v>
      </c>
      <c r="E91">
        <v>0</v>
      </c>
      <c r="F91">
        <v>0</v>
      </c>
      <c r="G91">
        <v>0</v>
      </c>
      <c r="H91">
        <v>1</v>
      </c>
      <c r="I91">
        <v>0</v>
      </c>
      <c r="J91">
        <v>0</v>
      </c>
      <c r="K91">
        <v>0</v>
      </c>
      <c r="L91">
        <v>0</v>
      </c>
      <c r="M91">
        <v>0</v>
      </c>
      <c r="N91">
        <v>374</v>
      </c>
      <c r="P91" s="29">
        <v>54</v>
      </c>
      <c r="Q91" s="29">
        <v>253.97488261239755</v>
      </c>
      <c r="R91" s="29">
        <v>-10.97488261239755</v>
      </c>
      <c r="S91" s="29">
        <v>-0.48473170937228249</v>
      </c>
      <c r="U91" s="29">
        <v>37.152777777777779</v>
      </c>
      <c r="V91" s="29">
        <v>218</v>
      </c>
    </row>
    <row r="92" spans="1:22" x14ac:dyDescent="0.25">
      <c r="A92">
        <v>91</v>
      </c>
      <c r="B92">
        <f t="shared" si="1"/>
        <v>8281</v>
      </c>
      <c r="C92">
        <v>0</v>
      </c>
      <c r="D92">
        <v>0</v>
      </c>
      <c r="E92">
        <v>0</v>
      </c>
      <c r="F92">
        <v>0</v>
      </c>
      <c r="G92">
        <v>0</v>
      </c>
      <c r="H92">
        <v>0</v>
      </c>
      <c r="I92">
        <v>1</v>
      </c>
      <c r="J92">
        <v>0</v>
      </c>
      <c r="K92">
        <v>0</v>
      </c>
      <c r="L92">
        <v>0</v>
      </c>
      <c r="M92">
        <v>0</v>
      </c>
      <c r="N92">
        <v>413</v>
      </c>
      <c r="P92" s="29">
        <v>55</v>
      </c>
      <c r="Q92" s="29">
        <v>293.38462724899847</v>
      </c>
      <c r="R92" s="29">
        <v>-29.38462724899847</v>
      </c>
      <c r="S92" s="29">
        <v>-1.2978417263055115</v>
      </c>
      <c r="U92" s="29">
        <v>37.847222222222221</v>
      </c>
      <c r="V92" s="29">
        <v>227</v>
      </c>
    </row>
    <row r="93" spans="1:22" x14ac:dyDescent="0.25">
      <c r="A93">
        <v>92</v>
      </c>
      <c r="B93">
        <f t="shared" si="1"/>
        <v>8464</v>
      </c>
      <c r="C93">
        <v>0</v>
      </c>
      <c r="D93">
        <v>0</v>
      </c>
      <c r="E93">
        <v>0</v>
      </c>
      <c r="F93">
        <v>0</v>
      </c>
      <c r="G93">
        <v>0</v>
      </c>
      <c r="H93">
        <v>0</v>
      </c>
      <c r="I93">
        <v>0</v>
      </c>
      <c r="J93">
        <v>1</v>
      </c>
      <c r="K93">
        <v>0</v>
      </c>
      <c r="L93">
        <v>0</v>
      </c>
      <c r="M93">
        <v>0</v>
      </c>
      <c r="N93">
        <v>405</v>
      </c>
      <c r="P93" s="29">
        <v>56</v>
      </c>
      <c r="Q93" s="29">
        <v>292.87770521893276</v>
      </c>
      <c r="R93" s="29">
        <v>-20.877705218932761</v>
      </c>
      <c r="S93" s="29">
        <v>-0.92211334699033165</v>
      </c>
      <c r="U93" s="29">
        <v>38.541666666666664</v>
      </c>
      <c r="V93" s="29">
        <v>229</v>
      </c>
    </row>
    <row r="94" spans="1:22" x14ac:dyDescent="0.25">
      <c r="A94">
        <v>93</v>
      </c>
      <c r="B94">
        <f t="shared" si="1"/>
        <v>8649</v>
      </c>
      <c r="C94">
        <v>0</v>
      </c>
      <c r="D94">
        <v>0</v>
      </c>
      <c r="E94">
        <v>0</v>
      </c>
      <c r="F94">
        <v>0</v>
      </c>
      <c r="G94">
        <v>0</v>
      </c>
      <c r="H94">
        <v>0</v>
      </c>
      <c r="I94">
        <v>0</v>
      </c>
      <c r="J94">
        <v>0</v>
      </c>
      <c r="K94">
        <v>1</v>
      </c>
      <c r="L94">
        <v>0</v>
      </c>
      <c r="M94">
        <v>0</v>
      </c>
      <c r="N94">
        <v>355</v>
      </c>
      <c r="P94" s="29">
        <v>57</v>
      </c>
      <c r="Q94" s="29">
        <v>243.95411652220037</v>
      </c>
      <c r="R94" s="29">
        <v>-6.9541165222003656</v>
      </c>
      <c r="S94" s="29">
        <v>-0.30714504273352039</v>
      </c>
      <c r="U94" s="29">
        <v>39.236111111111107</v>
      </c>
      <c r="V94" s="29">
        <v>229</v>
      </c>
    </row>
    <row r="95" spans="1:22" x14ac:dyDescent="0.25">
      <c r="A95">
        <v>94</v>
      </c>
      <c r="B95">
        <f t="shared" si="1"/>
        <v>8836</v>
      </c>
      <c r="C95">
        <v>0</v>
      </c>
      <c r="D95">
        <v>0</v>
      </c>
      <c r="E95">
        <v>0</v>
      </c>
      <c r="F95">
        <v>0</v>
      </c>
      <c r="G95">
        <v>0</v>
      </c>
      <c r="H95">
        <v>0</v>
      </c>
      <c r="I95">
        <v>0</v>
      </c>
      <c r="J95">
        <v>0</v>
      </c>
      <c r="K95">
        <v>0</v>
      </c>
      <c r="L95">
        <v>1</v>
      </c>
      <c r="M95">
        <v>0</v>
      </c>
      <c r="N95">
        <v>306</v>
      </c>
      <c r="P95" s="29">
        <v>58</v>
      </c>
      <c r="Q95" s="29">
        <v>207.86386115880126</v>
      </c>
      <c r="R95" s="29">
        <v>3.1361388411987434</v>
      </c>
      <c r="S95" s="29">
        <v>0.13851500694921595</v>
      </c>
      <c r="U95" s="29">
        <v>39.93055555555555</v>
      </c>
      <c r="V95" s="29">
        <v>229</v>
      </c>
    </row>
    <row r="96" spans="1:22" x14ac:dyDescent="0.25">
      <c r="A96">
        <v>95</v>
      </c>
      <c r="B96">
        <f t="shared" si="1"/>
        <v>9025</v>
      </c>
      <c r="C96">
        <v>0</v>
      </c>
      <c r="D96">
        <v>0</v>
      </c>
      <c r="E96">
        <v>0</v>
      </c>
      <c r="F96">
        <v>0</v>
      </c>
      <c r="G96">
        <v>0</v>
      </c>
      <c r="H96">
        <v>0</v>
      </c>
      <c r="I96">
        <v>0</v>
      </c>
      <c r="J96">
        <v>0</v>
      </c>
      <c r="K96">
        <v>0</v>
      </c>
      <c r="L96">
        <v>0</v>
      </c>
      <c r="M96">
        <v>1</v>
      </c>
      <c r="N96">
        <v>271</v>
      </c>
      <c r="P96" s="29">
        <v>59</v>
      </c>
      <c r="Q96" s="29">
        <v>173.85693912873552</v>
      </c>
      <c r="R96" s="29">
        <v>6.1430608712644812</v>
      </c>
      <c r="S96" s="29">
        <v>0.27132284709289523</v>
      </c>
      <c r="U96" s="29">
        <v>40.625</v>
      </c>
      <c r="V96" s="29">
        <v>230</v>
      </c>
    </row>
    <row r="97" spans="1:22" x14ac:dyDescent="0.25">
      <c r="A97">
        <v>96</v>
      </c>
      <c r="B97">
        <f t="shared" si="1"/>
        <v>9216</v>
      </c>
      <c r="C97">
        <v>0</v>
      </c>
      <c r="D97">
        <v>0</v>
      </c>
      <c r="E97">
        <v>0</v>
      </c>
      <c r="F97">
        <v>0</v>
      </c>
      <c r="G97">
        <v>0</v>
      </c>
      <c r="H97">
        <v>0</v>
      </c>
      <c r="I97">
        <v>0</v>
      </c>
      <c r="J97">
        <v>0</v>
      </c>
      <c r="K97">
        <v>0</v>
      </c>
      <c r="L97">
        <v>0</v>
      </c>
      <c r="M97">
        <v>0</v>
      </c>
      <c r="N97">
        <v>306</v>
      </c>
      <c r="P97" s="29">
        <v>60</v>
      </c>
      <c r="Q97" s="29">
        <v>202.60001709866981</v>
      </c>
      <c r="R97" s="29">
        <v>-1.6000170986698095</v>
      </c>
      <c r="S97" s="29">
        <v>-7.0668548416816759E-2</v>
      </c>
      <c r="U97" s="29">
        <v>41.319444444444443</v>
      </c>
      <c r="V97" s="29">
        <v>233</v>
      </c>
    </row>
    <row r="98" spans="1:22" x14ac:dyDescent="0.25">
      <c r="A98">
        <v>97</v>
      </c>
      <c r="B98">
        <f t="shared" si="1"/>
        <v>9409</v>
      </c>
      <c r="C98">
        <v>1</v>
      </c>
      <c r="D98">
        <v>0</v>
      </c>
      <c r="E98">
        <v>0</v>
      </c>
      <c r="F98">
        <v>0</v>
      </c>
      <c r="G98">
        <v>0</v>
      </c>
      <c r="H98">
        <v>0</v>
      </c>
      <c r="I98">
        <v>0</v>
      </c>
      <c r="J98">
        <v>0</v>
      </c>
      <c r="K98">
        <v>0</v>
      </c>
      <c r="L98">
        <v>0</v>
      </c>
      <c r="M98">
        <v>0</v>
      </c>
      <c r="N98">
        <v>315</v>
      </c>
      <c r="P98" s="29">
        <v>61</v>
      </c>
      <c r="Q98" s="29">
        <v>214.2693534609102</v>
      </c>
      <c r="R98" s="29">
        <v>-10.269353460910196</v>
      </c>
      <c r="S98" s="29">
        <v>-0.45357034175764238</v>
      </c>
      <c r="U98" s="29">
        <v>42.013888888888886</v>
      </c>
      <c r="V98" s="29">
        <v>234</v>
      </c>
    </row>
    <row r="99" spans="1:22" x14ac:dyDescent="0.25">
      <c r="A99">
        <v>98</v>
      </c>
      <c r="B99">
        <f t="shared" si="1"/>
        <v>9604</v>
      </c>
      <c r="C99">
        <v>0</v>
      </c>
      <c r="D99">
        <v>1</v>
      </c>
      <c r="E99">
        <v>0</v>
      </c>
      <c r="F99">
        <v>0</v>
      </c>
      <c r="G99">
        <v>0</v>
      </c>
      <c r="H99">
        <v>0</v>
      </c>
      <c r="I99">
        <v>0</v>
      </c>
      <c r="J99">
        <v>0</v>
      </c>
      <c r="K99">
        <v>0</v>
      </c>
      <c r="L99">
        <v>0</v>
      </c>
      <c r="M99">
        <v>0</v>
      </c>
      <c r="N99">
        <v>301</v>
      </c>
      <c r="P99" s="29">
        <v>62</v>
      </c>
      <c r="Q99" s="29">
        <v>207.43371278422165</v>
      </c>
      <c r="R99" s="29">
        <v>-19.433712784221655</v>
      </c>
      <c r="S99" s="29">
        <v>-0.85833599775404223</v>
      </c>
      <c r="U99" s="29">
        <v>42.708333333333329</v>
      </c>
      <c r="V99" s="29">
        <v>235</v>
      </c>
    </row>
    <row r="100" spans="1:22" x14ac:dyDescent="0.25">
      <c r="A100">
        <v>99</v>
      </c>
      <c r="B100">
        <f t="shared" si="1"/>
        <v>9801</v>
      </c>
      <c r="C100">
        <v>0</v>
      </c>
      <c r="D100">
        <v>0</v>
      </c>
      <c r="E100">
        <v>1</v>
      </c>
      <c r="F100">
        <v>0</v>
      </c>
      <c r="G100">
        <v>0</v>
      </c>
      <c r="H100">
        <v>0</v>
      </c>
      <c r="I100">
        <v>0</v>
      </c>
      <c r="J100">
        <v>0</v>
      </c>
      <c r="K100">
        <v>0</v>
      </c>
      <c r="L100">
        <v>0</v>
      </c>
      <c r="M100">
        <v>0</v>
      </c>
      <c r="N100">
        <v>356</v>
      </c>
      <c r="P100" s="29">
        <v>63</v>
      </c>
      <c r="Q100" s="29">
        <v>242.51473877419983</v>
      </c>
      <c r="R100" s="29">
        <v>-7.5147387741998273</v>
      </c>
      <c r="S100" s="29">
        <v>-0.33190625359302051</v>
      </c>
      <c r="U100" s="29">
        <v>43.402777777777779</v>
      </c>
      <c r="V100" s="29">
        <v>235</v>
      </c>
    </row>
    <row r="101" spans="1:22" x14ac:dyDescent="0.25">
      <c r="A101">
        <v>100</v>
      </c>
      <c r="B101">
        <f t="shared" si="1"/>
        <v>10000</v>
      </c>
      <c r="C101">
        <v>0</v>
      </c>
      <c r="D101">
        <v>0</v>
      </c>
      <c r="E101">
        <v>0</v>
      </c>
      <c r="F101">
        <v>1</v>
      </c>
      <c r="G101">
        <v>0</v>
      </c>
      <c r="H101">
        <v>0</v>
      </c>
      <c r="I101">
        <v>0</v>
      </c>
      <c r="J101">
        <v>0</v>
      </c>
      <c r="K101">
        <v>0</v>
      </c>
      <c r="L101">
        <v>0</v>
      </c>
      <c r="M101">
        <v>0</v>
      </c>
      <c r="N101">
        <v>348</v>
      </c>
      <c r="P101" s="29">
        <v>64</v>
      </c>
      <c r="Q101" s="29">
        <v>239.34576476417797</v>
      </c>
      <c r="R101" s="29">
        <v>-12.345764764177972</v>
      </c>
      <c r="S101" s="29">
        <v>-0.5452799696361168</v>
      </c>
      <c r="U101" s="29">
        <v>44.097222222222221</v>
      </c>
      <c r="V101" s="29">
        <v>236</v>
      </c>
    </row>
    <row r="102" spans="1:22" x14ac:dyDescent="0.25">
      <c r="A102">
        <v>101</v>
      </c>
      <c r="B102">
        <f t="shared" si="1"/>
        <v>10201</v>
      </c>
      <c r="C102">
        <v>0</v>
      </c>
      <c r="D102">
        <v>0</v>
      </c>
      <c r="E102">
        <v>0</v>
      </c>
      <c r="F102">
        <v>0</v>
      </c>
      <c r="G102">
        <v>1</v>
      </c>
      <c r="H102">
        <v>0</v>
      </c>
      <c r="I102">
        <v>0</v>
      </c>
      <c r="J102">
        <v>0</v>
      </c>
      <c r="K102">
        <v>0</v>
      </c>
      <c r="L102">
        <v>0</v>
      </c>
      <c r="M102">
        <v>0</v>
      </c>
      <c r="N102">
        <v>355</v>
      </c>
      <c r="P102" s="29">
        <v>65</v>
      </c>
      <c r="Q102" s="29">
        <v>244.01012408748937</v>
      </c>
      <c r="R102" s="29">
        <v>-10.010124087489373</v>
      </c>
      <c r="S102" s="29">
        <v>-0.44212086191028299</v>
      </c>
      <c r="U102" s="29">
        <v>44.791666666666664</v>
      </c>
      <c r="V102" s="29">
        <v>237</v>
      </c>
    </row>
    <row r="103" spans="1:22" x14ac:dyDescent="0.25">
      <c r="A103">
        <v>102</v>
      </c>
      <c r="B103">
        <f t="shared" si="1"/>
        <v>10404</v>
      </c>
      <c r="C103">
        <v>0</v>
      </c>
      <c r="D103">
        <v>0</v>
      </c>
      <c r="E103">
        <v>0</v>
      </c>
      <c r="F103">
        <v>0</v>
      </c>
      <c r="G103">
        <v>0</v>
      </c>
      <c r="H103">
        <v>1</v>
      </c>
      <c r="I103">
        <v>0</v>
      </c>
      <c r="J103">
        <v>0</v>
      </c>
      <c r="K103">
        <v>0</v>
      </c>
      <c r="L103">
        <v>0</v>
      </c>
      <c r="M103">
        <v>0</v>
      </c>
      <c r="N103">
        <v>422</v>
      </c>
      <c r="P103" s="29">
        <v>66</v>
      </c>
      <c r="Q103" s="29">
        <v>283.75781674413412</v>
      </c>
      <c r="R103" s="29">
        <v>-19.757816744134118</v>
      </c>
      <c r="S103" s="29">
        <v>-0.87265081751577944</v>
      </c>
      <c r="U103" s="29">
        <v>45.486111111111107</v>
      </c>
      <c r="V103" s="29">
        <v>237</v>
      </c>
    </row>
    <row r="104" spans="1:22" x14ac:dyDescent="0.25">
      <c r="A104">
        <v>103</v>
      </c>
      <c r="B104">
        <f t="shared" si="1"/>
        <v>10609</v>
      </c>
      <c r="C104">
        <v>0</v>
      </c>
      <c r="D104">
        <v>0</v>
      </c>
      <c r="E104">
        <v>0</v>
      </c>
      <c r="F104">
        <v>0</v>
      </c>
      <c r="G104">
        <v>0</v>
      </c>
      <c r="H104">
        <v>0</v>
      </c>
      <c r="I104">
        <v>1</v>
      </c>
      <c r="J104">
        <v>0</v>
      </c>
      <c r="K104">
        <v>0</v>
      </c>
      <c r="L104">
        <v>0</v>
      </c>
      <c r="M104">
        <v>0</v>
      </c>
      <c r="N104">
        <v>465</v>
      </c>
      <c r="P104" s="29">
        <v>67</v>
      </c>
      <c r="Q104" s="29">
        <v>323.33884273411218</v>
      </c>
      <c r="R104" s="29">
        <v>-21.338842734112177</v>
      </c>
      <c r="S104" s="29">
        <v>-0.94248057859389356</v>
      </c>
      <c r="U104" s="29">
        <v>46.18055555555555</v>
      </c>
      <c r="V104" s="29">
        <v>242</v>
      </c>
    </row>
    <row r="105" spans="1:22" x14ac:dyDescent="0.25">
      <c r="A105">
        <v>104</v>
      </c>
      <c r="B105">
        <f t="shared" si="1"/>
        <v>10816</v>
      </c>
      <c r="C105">
        <v>0</v>
      </c>
      <c r="D105">
        <v>0</v>
      </c>
      <c r="E105">
        <v>0</v>
      </c>
      <c r="F105">
        <v>0</v>
      </c>
      <c r="G105">
        <v>0</v>
      </c>
      <c r="H105">
        <v>0</v>
      </c>
      <c r="I105">
        <v>0</v>
      </c>
      <c r="J105">
        <v>1</v>
      </c>
      <c r="K105">
        <v>0</v>
      </c>
      <c r="L105">
        <v>0</v>
      </c>
      <c r="M105">
        <v>0</v>
      </c>
      <c r="N105">
        <v>467</v>
      </c>
      <c r="P105" s="29">
        <v>68</v>
      </c>
      <c r="Q105" s="29">
        <v>323.00320205742366</v>
      </c>
      <c r="R105" s="29">
        <v>-30.003202057423664</v>
      </c>
      <c r="S105" s="29">
        <v>-1.3251625492110672</v>
      </c>
      <c r="U105" s="29">
        <v>46.875</v>
      </c>
      <c r="V105" s="29">
        <v>242</v>
      </c>
    </row>
    <row r="106" spans="1:22" x14ac:dyDescent="0.25">
      <c r="A106">
        <v>105</v>
      </c>
      <c r="B106">
        <f t="shared" si="1"/>
        <v>11025</v>
      </c>
      <c r="C106">
        <v>0</v>
      </c>
      <c r="D106">
        <v>0</v>
      </c>
      <c r="E106">
        <v>0</v>
      </c>
      <c r="F106">
        <v>0</v>
      </c>
      <c r="G106">
        <v>0</v>
      </c>
      <c r="H106">
        <v>0</v>
      </c>
      <c r="I106">
        <v>0</v>
      </c>
      <c r="J106">
        <v>0</v>
      </c>
      <c r="K106">
        <v>1</v>
      </c>
      <c r="L106">
        <v>0</v>
      </c>
      <c r="M106">
        <v>0</v>
      </c>
      <c r="N106">
        <v>404</v>
      </c>
      <c r="P106" s="29">
        <v>69</v>
      </c>
      <c r="Q106" s="29">
        <v>274.25089471406841</v>
      </c>
      <c r="R106" s="29">
        <v>-15.250894714068409</v>
      </c>
      <c r="S106" s="29">
        <v>-0.67359192123441913</v>
      </c>
      <c r="U106" s="29">
        <v>47.569444444444443</v>
      </c>
      <c r="V106" s="29">
        <v>243</v>
      </c>
    </row>
    <row r="107" spans="1:22" x14ac:dyDescent="0.25">
      <c r="A107">
        <v>106</v>
      </c>
      <c r="B107">
        <f t="shared" si="1"/>
        <v>11236</v>
      </c>
      <c r="C107">
        <v>0</v>
      </c>
      <c r="D107">
        <v>0</v>
      </c>
      <c r="E107">
        <v>0</v>
      </c>
      <c r="F107">
        <v>0</v>
      </c>
      <c r="G107">
        <v>0</v>
      </c>
      <c r="H107">
        <v>0</v>
      </c>
      <c r="I107">
        <v>0</v>
      </c>
      <c r="J107">
        <v>0</v>
      </c>
      <c r="K107">
        <v>0</v>
      </c>
      <c r="L107">
        <v>1</v>
      </c>
      <c r="M107">
        <v>0</v>
      </c>
      <c r="N107">
        <v>347</v>
      </c>
      <c r="P107" s="29">
        <v>70</v>
      </c>
      <c r="Q107" s="29">
        <v>238.33192070404647</v>
      </c>
      <c r="R107" s="29">
        <v>-9.3319207040464676</v>
      </c>
      <c r="S107" s="29">
        <v>-0.4121664016241216</v>
      </c>
      <c r="U107" s="29">
        <v>48.263888888888886</v>
      </c>
      <c r="V107" s="29">
        <v>259</v>
      </c>
    </row>
    <row r="108" spans="1:22" x14ac:dyDescent="0.25">
      <c r="A108">
        <v>107</v>
      </c>
      <c r="B108">
        <f t="shared" si="1"/>
        <v>11449</v>
      </c>
      <c r="C108">
        <v>0</v>
      </c>
      <c r="D108">
        <v>0</v>
      </c>
      <c r="E108">
        <v>0</v>
      </c>
      <c r="F108">
        <v>0</v>
      </c>
      <c r="G108">
        <v>0</v>
      </c>
      <c r="H108">
        <v>0</v>
      </c>
      <c r="I108">
        <v>0</v>
      </c>
      <c r="J108">
        <v>0</v>
      </c>
      <c r="K108">
        <v>0</v>
      </c>
      <c r="L108">
        <v>0</v>
      </c>
      <c r="M108">
        <v>1</v>
      </c>
      <c r="N108">
        <v>305</v>
      </c>
      <c r="P108" s="29">
        <v>71</v>
      </c>
      <c r="Q108" s="29">
        <v>204.4962800273579</v>
      </c>
      <c r="R108" s="29">
        <v>-1.4962800273578978</v>
      </c>
      <c r="S108" s="29">
        <v>-6.6086754726787281E-2</v>
      </c>
      <c r="U108" s="29">
        <v>48.958333333333329</v>
      </c>
      <c r="V108" s="29">
        <v>264</v>
      </c>
    </row>
    <row r="109" spans="1:22" x14ac:dyDescent="0.25">
      <c r="A109">
        <v>108</v>
      </c>
      <c r="B109">
        <f t="shared" si="1"/>
        <v>11664</v>
      </c>
      <c r="C109">
        <v>0</v>
      </c>
      <c r="D109">
        <v>0</v>
      </c>
      <c r="E109">
        <v>0</v>
      </c>
      <c r="F109">
        <v>0</v>
      </c>
      <c r="G109">
        <v>0</v>
      </c>
      <c r="H109">
        <v>0</v>
      </c>
      <c r="I109">
        <v>0</v>
      </c>
      <c r="J109">
        <v>0</v>
      </c>
      <c r="K109">
        <v>0</v>
      </c>
      <c r="L109">
        <v>0</v>
      </c>
      <c r="M109">
        <v>0</v>
      </c>
      <c r="N109">
        <v>336</v>
      </c>
      <c r="P109" s="29">
        <v>72</v>
      </c>
      <c r="Q109" s="29">
        <v>233.41063935066933</v>
      </c>
      <c r="R109" s="29">
        <v>-4.410639350669328</v>
      </c>
      <c r="S109" s="29">
        <v>-0.1948063434828429</v>
      </c>
      <c r="U109" s="29">
        <v>49.652777777777779</v>
      </c>
      <c r="V109" s="29">
        <v>264</v>
      </c>
    </row>
    <row r="110" spans="1:22" x14ac:dyDescent="0.25">
      <c r="A110">
        <v>109</v>
      </c>
      <c r="B110">
        <f t="shared" si="1"/>
        <v>11881</v>
      </c>
      <c r="C110">
        <v>1</v>
      </c>
      <c r="D110">
        <v>0</v>
      </c>
      <c r="E110">
        <v>0</v>
      </c>
      <c r="F110">
        <v>0</v>
      </c>
      <c r="G110">
        <v>0</v>
      </c>
      <c r="H110">
        <v>0</v>
      </c>
      <c r="I110">
        <v>0</v>
      </c>
      <c r="J110">
        <v>0</v>
      </c>
      <c r="K110">
        <v>0</v>
      </c>
      <c r="L110">
        <v>0</v>
      </c>
      <c r="M110">
        <v>0</v>
      </c>
      <c r="N110">
        <v>340</v>
      </c>
      <c r="P110" s="29">
        <v>73</v>
      </c>
      <c r="Q110" s="29">
        <v>245.25125706628688</v>
      </c>
      <c r="R110" s="29">
        <v>-3.2512570662868825</v>
      </c>
      <c r="S110" s="29">
        <v>-0.14359947627773906</v>
      </c>
      <c r="U110" s="29">
        <v>50.347222222222221</v>
      </c>
      <c r="V110" s="29">
        <v>267</v>
      </c>
    </row>
    <row r="111" spans="1:22" x14ac:dyDescent="0.25">
      <c r="A111">
        <v>110</v>
      </c>
      <c r="B111">
        <f t="shared" si="1"/>
        <v>12100</v>
      </c>
      <c r="C111">
        <v>0</v>
      </c>
      <c r="D111">
        <v>1</v>
      </c>
      <c r="E111">
        <v>0</v>
      </c>
      <c r="F111">
        <v>0</v>
      </c>
      <c r="G111">
        <v>0</v>
      </c>
      <c r="H111">
        <v>0</v>
      </c>
      <c r="I111">
        <v>0</v>
      </c>
      <c r="J111">
        <v>0</v>
      </c>
      <c r="K111">
        <v>0</v>
      </c>
      <c r="L111">
        <v>0</v>
      </c>
      <c r="M111">
        <v>0</v>
      </c>
      <c r="N111">
        <v>318</v>
      </c>
      <c r="P111" s="29">
        <v>74</v>
      </c>
      <c r="Q111" s="29">
        <v>238.58689774297548</v>
      </c>
      <c r="R111" s="29">
        <v>-5.5868977429754807</v>
      </c>
      <c r="S111" s="29">
        <v>-0.24675858400357281</v>
      </c>
      <c r="U111" s="29">
        <v>51.041666666666664</v>
      </c>
      <c r="V111" s="29">
        <v>269</v>
      </c>
    </row>
    <row r="112" spans="1:22" x14ac:dyDescent="0.25">
      <c r="A112">
        <v>111</v>
      </c>
      <c r="B112">
        <f t="shared" si="1"/>
        <v>12321</v>
      </c>
      <c r="C112">
        <v>0</v>
      </c>
      <c r="D112">
        <v>0</v>
      </c>
      <c r="E112">
        <v>1</v>
      </c>
      <c r="F112">
        <v>0</v>
      </c>
      <c r="G112">
        <v>0</v>
      </c>
      <c r="H112">
        <v>0</v>
      </c>
      <c r="I112">
        <v>0</v>
      </c>
      <c r="J112">
        <v>0</v>
      </c>
      <c r="K112">
        <v>0</v>
      </c>
      <c r="L112">
        <v>0</v>
      </c>
      <c r="M112">
        <v>0</v>
      </c>
      <c r="N112">
        <v>362</v>
      </c>
      <c r="P112" s="29">
        <v>75</v>
      </c>
      <c r="Q112" s="29">
        <v>273.83920508633088</v>
      </c>
      <c r="R112" s="29">
        <v>-6.8392050863308782</v>
      </c>
      <c r="S112" s="29">
        <v>-0.3020697067410863</v>
      </c>
      <c r="U112" s="29">
        <v>51.736111111111107</v>
      </c>
      <c r="V112" s="29">
        <v>270</v>
      </c>
    </row>
    <row r="113" spans="1:22" x14ac:dyDescent="0.25">
      <c r="A113">
        <v>112</v>
      </c>
      <c r="B113">
        <f t="shared" si="1"/>
        <v>12544</v>
      </c>
      <c r="C113">
        <v>0</v>
      </c>
      <c r="D113">
        <v>0</v>
      </c>
      <c r="E113">
        <v>0</v>
      </c>
      <c r="F113">
        <v>1</v>
      </c>
      <c r="G113">
        <v>0</v>
      </c>
      <c r="H113">
        <v>0</v>
      </c>
      <c r="I113">
        <v>0</v>
      </c>
      <c r="J113">
        <v>0</v>
      </c>
      <c r="K113">
        <v>0</v>
      </c>
      <c r="L113">
        <v>0</v>
      </c>
      <c r="M113">
        <v>0</v>
      </c>
      <c r="N113">
        <v>348</v>
      </c>
      <c r="P113" s="29">
        <v>76</v>
      </c>
      <c r="Q113" s="29">
        <v>270.84151242968613</v>
      </c>
      <c r="R113" s="29">
        <v>-1.8415124296861336</v>
      </c>
      <c r="S113" s="29">
        <v>-8.1334762238250535E-2</v>
      </c>
      <c r="U113" s="29">
        <v>52.43055555555555</v>
      </c>
      <c r="V113" s="29">
        <v>271</v>
      </c>
    </row>
    <row r="114" spans="1:22" x14ac:dyDescent="0.25">
      <c r="A114">
        <v>113</v>
      </c>
      <c r="B114">
        <f t="shared" si="1"/>
        <v>12769</v>
      </c>
      <c r="C114">
        <v>0</v>
      </c>
      <c r="D114">
        <v>0</v>
      </c>
      <c r="E114">
        <v>0</v>
      </c>
      <c r="F114">
        <v>0</v>
      </c>
      <c r="G114">
        <v>1</v>
      </c>
      <c r="H114">
        <v>0</v>
      </c>
      <c r="I114">
        <v>0</v>
      </c>
      <c r="J114">
        <v>0</v>
      </c>
      <c r="K114">
        <v>0</v>
      </c>
      <c r="L114">
        <v>0</v>
      </c>
      <c r="M114">
        <v>0</v>
      </c>
      <c r="N114">
        <v>363</v>
      </c>
      <c r="P114" s="29">
        <v>77</v>
      </c>
      <c r="Q114" s="29">
        <v>275.6771531063747</v>
      </c>
      <c r="R114" s="29">
        <v>-5.6771531063747034</v>
      </c>
      <c r="S114" s="29">
        <v>-0.25074492610176535</v>
      </c>
      <c r="U114" s="29">
        <v>53.125</v>
      </c>
      <c r="V114" s="29">
        <v>272</v>
      </c>
    </row>
    <row r="115" spans="1:22" x14ac:dyDescent="0.25">
      <c r="A115">
        <v>114</v>
      </c>
      <c r="B115">
        <f t="shared" si="1"/>
        <v>12996</v>
      </c>
      <c r="C115">
        <v>0</v>
      </c>
      <c r="D115">
        <v>0</v>
      </c>
      <c r="E115">
        <v>0</v>
      </c>
      <c r="F115">
        <v>0</v>
      </c>
      <c r="G115">
        <v>0</v>
      </c>
      <c r="H115">
        <v>1</v>
      </c>
      <c r="I115">
        <v>0</v>
      </c>
      <c r="J115">
        <v>0</v>
      </c>
      <c r="K115">
        <v>0</v>
      </c>
      <c r="L115">
        <v>0</v>
      </c>
      <c r="M115">
        <v>0</v>
      </c>
      <c r="N115">
        <v>435</v>
      </c>
      <c r="P115" s="29">
        <v>78</v>
      </c>
      <c r="Q115" s="29">
        <v>315.59612711639659</v>
      </c>
      <c r="R115" s="29">
        <v>-0.59612711639658755</v>
      </c>
      <c r="S115" s="29">
        <v>-2.632936736905667E-2</v>
      </c>
      <c r="U115" s="29">
        <v>53.819444444444443</v>
      </c>
      <c r="V115" s="29">
        <v>274</v>
      </c>
    </row>
    <row r="116" spans="1:22" x14ac:dyDescent="0.25">
      <c r="A116">
        <v>115</v>
      </c>
      <c r="B116">
        <f t="shared" si="1"/>
        <v>13225</v>
      </c>
      <c r="C116">
        <v>0</v>
      </c>
      <c r="D116">
        <v>0</v>
      </c>
      <c r="E116">
        <v>0</v>
      </c>
      <c r="F116">
        <v>0</v>
      </c>
      <c r="G116">
        <v>0</v>
      </c>
      <c r="H116">
        <v>0</v>
      </c>
      <c r="I116">
        <v>1</v>
      </c>
      <c r="J116">
        <v>0</v>
      </c>
      <c r="K116">
        <v>0</v>
      </c>
      <c r="L116">
        <v>0</v>
      </c>
      <c r="M116">
        <v>0</v>
      </c>
      <c r="N116">
        <v>491</v>
      </c>
      <c r="P116" s="29">
        <v>79</v>
      </c>
      <c r="Q116" s="29">
        <v>355.34843445975184</v>
      </c>
      <c r="R116" s="29">
        <v>8.651565540248157</v>
      </c>
      <c r="S116" s="29">
        <v>0.38211690285721234</v>
      </c>
      <c r="U116" s="29">
        <v>54.513888888888886</v>
      </c>
      <c r="V116" s="29">
        <v>277</v>
      </c>
    </row>
    <row r="117" spans="1:22" x14ac:dyDescent="0.25">
      <c r="A117">
        <v>116</v>
      </c>
      <c r="B117">
        <f t="shared" si="1"/>
        <v>13456</v>
      </c>
      <c r="C117">
        <v>0</v>
      </c>
      <c r="D117">
        <v>0</v>
      </c>
      <c r="E117">
        <v>0</v>
      </c>
      <c r="F117">
        <v>0</v>
      </c>
      <c r="G117">
        <v>0</v>
      </c>
      <c r="H117">
        <v>0</v>
      </c>
      <c r="I117">
        <v>0</v>
      </c>
      <c r="J117">
        <v>1</v>
      </c>
      <c r="K117">
        <v>0</v>
      </c>
      <c r="L117">
        <v>0</v>
      </c>
      <c r="M117">
        <v>0</v>
      </c>
      <c r="N117">
        <v>505</v>
      </c>
      <c r="P117" s="29">
        <v>80</v>
      </c>
      <c r="Q117" s="29">
        <v>355.18407513644047</v>
      </c>
      <c r="R117" s="29">
        <v>-8.1840751364404696</v>
      </c>
      <c r="S117" s="29">
        <v>-0.36146908086621843</v>
      </c>
      <c r="U117" s="29">
        <v>55.208333333333329</v>
      </c>
      <c r="V117" s="29">
        <v>278</v>
      </c>
    </row>
    <row r="118" spans="1:22" x14ac:dyDescent="0.25">
      <c r="A118">
        <v>117</v>
      </c>
      <c r="B118">
        <f t="shared" si="1"/>
        <v>13689</v>
      </c>
      <c r="C118">
        <v>0</v>
      </c>
      <c r="D118">
        <v>0</v>
      </c>
      <c r="E118">
        <v>0</v>
      </c>
      <c r="F118">
        <v>0</v>
      </c>
      <c r="G118">
        <v>0</v>
      </c>
      <c r="H118">
        <v>0</v>
      </c>
      <c r="I118">
        <v>0</v>
      </c>
      <c r="J118">
        <v>0</v>
      </c>
      <c r="K118">
        <v>1</v>
      </c>
      <c r="L118">
        <v>0</v>
      </c>
      <c r="M118">
        <v>0</v>
      </c>
      <c r="N118">
        <v>404</v>
      </c>
      <c r="P118" s="29">
        <v>81</v>
      </c>
      <c r="Q118" s="29">
        <v>306.60304914646241</v>
      </c>
      <c r="R118" s="29">
        <v>5.3969508535375894</v>
      </c>
      <c r="S118" s="29">
        <v>0.23836912931335424</v>
      </c>
      <c r="U118" s="29">
        <v>55.902777777777779</v>
      </c>
      <c r="V118" s="29">
        <v>284</v>
      </c>
    </row>
    <row r="119" spans="1:22" x14ac:dyDescent="0.25">
      <c r="A119">
        <v>118</v>
      </c>
      <c r="B119">
        <f t="shared" si="1"/>
        <v>13924</v>
      </c>
      <c r="C119">
        <v>0</v>
      </c>
      <c r="D119">
        <v>0</v>
      </c>
      <c r="E119">
        <v>0</v>
      </c>
      <c r="F119">
        <v>0</v>
      </c>
      <c r="G119">
        <v>0</v>
      </c>
      <c r="H119">
        <v>0</v>
      </c>
      <c r="I119">
        <v>0</v>
      </c>
      <c r="J119">
        <v>0</v>
      </c>
      <c r="K119">
        <v>0</v>
      </c>
      <c r="L119">
        <v>1</v>
      </c>
      <c r="M119">
        <v>0</v>
      </c>
      <c r="N119">
        <v>359</v>
      </c>
      <c r="P119" s="29">
        <v>82</v>
      </c>
      <c r="Q119" s="29">
        <v>270.85535648981761</v>
      </c>
      <c r="R119" s="29">
        <v>3.1446435101823909</v>
      </c>
      <c r="S119" s="29">
        <v>0.13889063581739464</v>
      </c>
      <c r="U119" s="29">
        <v>56.597222222222221</v>
      </c>
      <c r="V119" s="29">
        <v>293</v>
      </c>
    </row>
    <row r="120" spans="1:22" x14ac:dyDescent="0.25">
      <c r="A120">
        <v>119</v>
      </c>
      <c r="B120">
        <f t="shared" si="1"/>
        <v>14161</v>
      </c>
      <c r="C120">
        <v>0</v>
      </c>
      <c r="D120">
        <v>0</v>
      </c>
      <c r="E120">
        <v>0</v>
      </c>
      <c r="F120">
        <v>0</v>
      </c>
      <c r="G120">
        <v>0</v>
      </c>
      <c r="H120">
        <v>0</v>
      </c>
      <c r="I120">
        <v>0</v>
      </c>
      <c r="J120">
        <v>0</v>
      </c>
      <c r="K120">
        <v>0</v>
      </c>
      <c r="L120">
        <v>0</v>
      </c>
      <c r="M120">
        <v>1</v>
      </c>
      <c r="N120">
        <v>310</v>
      </c>
      <c r="P120" s="29">
        <v>83</v>
      </c>
      <c r="Q120" s="29">
        <v>237.19099716650624</v>
      </c>
      <c r="R120" s="29">
        <v>-0.19099716650623577</v>
      </c>
      <c r="S120" s="29">
        <v>-8.435842666895255E-3</v>
      </c>
      <c r="U120" s="29">
        <v>57.291666666666664</v>
      </c>
      <c r="V120" s="29">
        <v>301</v>
      </c>
    </row>
    <row r="121" spans="1:22" x14ac:dyDescent="0.25">
      <c r="A121">
        <v>120</v>
      </c>
      <c r="B121">
        <f t="shared" si="1"/>
        <v>14400</v>
      </c>
      <c r="C121">
        <v>0</v>
      </c>
      <c r="D121">
        <v>0</v>
      </c>
      <c r="E121">
        <v>0</v>
      </c>
      <c r="F121">
        <v>0</v>
      </c>
      <c r="G121">
        <v>0</v>
      </c>
      <c r="H121">
        <v>0</v>
      </c>
      <c r="I121">
        <v>0</v>
      </c>
      <c r="J121">
        <v>0</v>
      </c>
      <c r="K121">
        <v>0</v>
      </c>
      <c r="L121">
        <v>0</v>
      </c>
      <c r="M121">
        <v>0</v>
      </c>
      <c r="N121">
        <v>337</v>
      </c>
      <c r="P121" s="29">
        <v>84</v>
      </c>
      <c r="Q121" s="29">
        <v>266.27663784319481</v>
      </c>
      <c r="R121" s="29">
        <v>11.723362156805194</v>
      </c>
      <c r="S121" s="29">
        <v>0.5177900829152543</v>
      </c>
      <c r="U121" s="29">
        <v>57.986111111111107</v>
      </c>
      <c r="V121" s="29">
        <v>302</v>
      </c>
    </row>
    <row r="122" spans="1:22" x14ac:dyDescent="0.25">
      <c r="A122">
        <v>121</v>
      </c>
      <c r="B122">
        <f t="shared" si="1"/>
        <v>14641</v>
      </c>
      <c r="C122">
        <v>1</v>
      </c>
      <c r="D122">
        <v>0</v>
      </c>
      <c r="E122">
        <v>0</v>
      </c>
      <c r="F122">
        <v>0</v>
      </c>
      <c r="G122">
        <v>0</v>
      </c>
      <c r="H122">
        <v>0</v>
      </c>
      <c r="I122">
        <v>0</v>
      </c>
      <c r="J122">
        <v>0</v>
      </c>
      <c r="K122">
        <v>0</v>
      </c>
      <c r="L122">
        <v>0</v>
      </c>
      <c r="M122">
        <v>0</v>
      </c>
      <c r="N122">
        <v>360</v>
      </c>
      <c r="P122" s="29">
        <v>85</v>
      </c>
      <c r="Q122" s="29">
        <v>278.28853691218956</v>
      </c>
      <c r="R122" s="29">
        <v>5.7114630878104435</v>
      </c>
      <c r="S122" s="29">
        <v>0.25226030777255343</v>
      </c>
      <c r="U122" s="29">
        <v>58.68055555555555</v>
      </c>
      <c r="V122" s="29">
        <v>305</v>
      </c>
    </row>
    <row r="123" spans="1:22" x14ac:dyDescent="0.25">
      <c r="A123">
        <v>122</v>
      </c>
      <c r="B123">
        <f t="shared" si="1"/>
        <v>14884</v>
      </c>
      <c r="C123">
        <v>0</v>
      </c>
      <c r="D123">
        <v>1</v>
      </c>
      <c r="E123">
        <v>0</v>
      </c>
      <c r="F123">
        <v>0</v>
      </c>
      <c r="G123">
        <v>0</v>
      </c>
      <c r="H123">
        <v>0</v>
      </c>
      <c r="I123">
        <v>0</v>
      </c>
      <c r="J123">
        <v>0</v>
      </c>
      <c r="K123">
        <v>0</v>
      </c>
      <c r="L123">
        <v>0</v>
      </c>
      <c r="M123">
        <v>0</v>
      </c>
      <c r="N123">
        <v>342</v>
      </c>
      <c r="P123" s="29">
        <v>86</v>
      </c>
      <c r="Q123" s="29">
        <v>271.79545894225532</v>
      </c>
      <c r="R123" s="29">
        <v>5.2045410577446773</v>
      </c>
      <c r="S123" s="29">
        <v>0.22987089452501008</v>
      </c>
      <c r="U123" s="29">
        <v>59.375</v>
      </c>
      <c r="V123" s="29">
        <v>306</v>
      </c>
    </row>
    <row r="124" spans="1:22" x14ac:dyDescent="0.25">
      <c r="A124">
        <v>123</v>
      </c>
      <c r="B124">
        <f t="shared" si="1"/>
        <v>15129</v>
      </c>
      <c r="C124">
        <v>0</v>
      </c>
      <c r="D124">
        <v>0</v>
      </c>
      <c r="E124">
        <v>1</v>
      </c>
      <c r="F124">
        <v>0</v>
      </c>
      <c r="G124">
        <v>0</v>
      </c>
      <c r="H124">
        <v>0</v>
      </c>
      <c r="I124">
        <v>0</v>
      </c>
      <c r="J124">
        <v>0</v>
      </c>
      <c r="K124">
        <v>0</v>
      </c>
      <c r="L124">
        <v>0</v>
      </c>
      <c r="M124">
        <v>0</v>
      </c>
      <c r="N124">
        <v>406</v>
      </c>
      <c r="P124" s="29">
        <v>87</v>
      </c>
      <c r="Q124" s="29">
        <v>307.21904763898783</v>
      </c>
      <c r="R124" s="29">
        <v>9.7809523610121687</v>
      </c>
      <c r="S124" s="29">
        <v>0.43199894929960908</v>
      </c>
      <c r="U124" s="29">
        <v>60.069444444444443</v>
      </c>
      <c r="V124" s="29">
        <v>306</v>
      </c>
    </row>
    <row r="125" spans="1:22" x14ac:dyDescent="0.25">
      <c r="A125">
        <v>124</v>
      </c>
      <c r="B125">
        <f t="shared" si="1"/>
        <v>15376</v>
      </c>
      <c r="C125">
        <v>0</v>
      </c>
      <c r="D125">
        <v>0</v>
      </c>
      <c r="E125">
        <v>0</v>
      </c>
      <c r="F125">
        <v>1</v>
      </c>
      <c r="G125">
        <v>0</v>
      </c>
      <c r="H125">
        <v>0</v>
      </c>
      <c r="I125">
        <v>0</v>
      </c>
      <c r="J125">
        <v>0</v>
      </c>
      <c r="K125">
        <v>0</v>
      </c>
      <c r="L125">
        <v>0</v>
      </c>
      <c r="M125">
        <v>0</v>
      </c>
      <c r="N125">
        <v>396</v>
      </c>
      <c r="P125" s="29">
        <v>88</v>
      </c>
      <c r="Q125" s="29">
        <v>304.39263633572023</v>
      </c>
      <c r="R125" s="29">
        <v>8.6073636642797737</v>
      </c>
      <c r="S125" s="29">
        <v>0.38016462221309755</v>
      </c>
      <c r="U125" s="29">
        <v>60.763888888888886</v>
      </c>
      <c r="V125" s="29">
        <v>310</v>
      </c>
    </row>
    <row r="126" spans="1:22" x14ac:dyDescent="0.25">
      <c r="A126">
        <v>125</v>
      </c>
      <c r="B126">
        <f t="shared" si="1"/>
        <v>15625</v>
      </c>
      <c r="C126">
        <v>0</v>
      </c>
      <c r="D126">
        <v>0</v>
      </c>
      <c r="E126">
        <v>0</v>
      </c>
      <c r="F126">
        <v>0</v>
      </c>
      <c r="G126">
        <v>1</v>
      </c>
      <c r="H126">
        <v>0</v>
      </c>
      <c r="I126">
        <v>0</v>
      </c>
      <c r="J126">
        <v>0</v>
      </c>
      <c r="K126">
        <v>0</v>
      </c>
      <c r="L126">
        <v>0</v>
      </c>
      <c r="M126">
        <v>0</v>
      </c>
      <c r="N126">
        <v>420</v>
      </c>
      <c r="P126" s="29">
        <v>89</v>
      </c>
      <c r="Q126" s="29">
        <v>309.39955836578599</v>
      </c>
      <c r="R126" s="29">
        <v>8.6004416342140075</v>
      </c>
      <c r="S126" s="29">
        <v>0.37985889434478165</v>
      </c>
      <c r="U126" s="29">
        <v>61.458333333333329</v>
      </c>
      <c r="V126" s="29">
        <v>312</v>
      </c>
    </row>
    <row r="127" spans="1:22" x14ac:dyDescent="0.25">
      <c r="A127">
        <v>126</v>
      </c>
      <c r="B127">
        <f t="shared" si="1"/>
        <v>15876</v>
      </c>
      <c r="C127">
        <v>0</v>
      </c>
      <c r="D127">
        <v>0</v>
      </c>
      <c r="E127">
        <v>0</v>
      </c>
      <c r="F127">
        <v>0</v>
      </c>
      <c r="G127">
        <v>0</v>
      </c>
      <c r="H127">
        <v>1</v>
      </c>
      <c r="I127">
        <v>0</v>
      </c>
      <c r="J127">
        <v>0</v>
      </c>
      <c r="K127">
        <v>0</v>
      </c>
      <c r="L127">
        <v>0</v>
      </c>
      <c r="M127">
        <v>0</v>
      </c>
      <c r="N127">
        <v>472</v>
      </c>
      <c r="P127" s="29">
        <v>90</v>
      </c>
      <c r="Q127" s="29">
        <v>349.48981372918502</v>
      </c>
      <c r="R127" s="29">
        <v>24.510186270814984</v>
      </c>
      <c r="S127" s="29">
        <v>1.0825504843818761</v>
      </c>
      <c r="U127" s="29">
        <v>62.152777777777771</v>
      </c>
      <c r="V127" s="29">
        <v>313</v>
      </c>
    </row>
    <row r="128" spans="1:22" x14ac:dyDescent="0.25">
      <c r="A128">
        <v>127</v>
      </c>
      <c r="B128">
        <f t="shared" si="1"/>
        <v>16129</v>
      </c>
      <c r="C128">
        <v>0</v>
      </c>
      <c r="D128">
        <v>0</v>
      </c>
      <c r="E128">
        <v>0</v>
      </c>
      <c r="F128">
        <v>0</v>
      </c>
      <c r="G128">
        <v>0</v>
      </c>
      <c r="H128">
        <v>0</v>
      </c>
      <c r="I128">
        <v>1</v>
      </c>
      <c r="J128">
        <v>0</v>
      </c>
      <c r="K128">
        <v>0</v>
      </c>
      <c r="L128">
        <v>0</v>
      </c>
      <c r="M128">
        <v>0</v>
      </c>
      <c r="N128">
        <v>548</v>
      </c>
      <c r="P128" s="29">
        <v>91</v>
      </c>
      <c r="Q128" s="29">
        <v>389.41340242591747</v>
      </c>
      <c r="R128" s="29">
        <v>23.586597574082532</v>
      </c>
      <c r="S128" s="29">
        <v>1.0417579999849755</v>
      </c>
      <c r="U128" s="29">
        <v>62.847222222222221</v>
      </c>
      <c r="V128" s="29">
        <v>315</v>
      </c>
    </row>
    <row r="129" spans="1:22" x14ac:dyDescent="0.25">
      <c r="A129">
        <v>128</v>
      </c>
      <c r="B129">
        <f t="shared" si="1"/>
        <v>16384</v>
      </c>
      <c r="C129">
        <v>0</v>
      </c>
      <c r="D129">
        <v>0</v>
      </c>
      <c r="E129">
        <v>0</v>
      </c>
      <c r="F129">
        <v>0</v>
      </c>
      <c r="G129">
        <v>0</v>
      </c>
      <c r="H129">
        <v>0</v>
      </c>
      <c r="I129">
        <v>0</v>
      </c>
      <c r="J129">
        <v>1</v>
      </c>
      <c r="K129">
        <v>0</v>
      </c>
      <c r="L129">
        <v>0</v>
      </c>
      <c r="M129">
        <v>0</v>
      </c>
      <c r="N129">
        <v>559</v>
      </c>
      <c r="P129" s="29">
        <v>92</v>
      </c>
      <c r="Q129" s="29">
        <v>389.42032445598318</v>
      </c>
      <c r="R129" s="29">
        <v>15.579675544016823</v>
      </c>
      <c r="S129" s="29">
        <v>0.68811330604902321</v>
      </c>
      <c r="U129" s="29">
        <v>63.541666666666664</v>
      </c>
      <c r="V129" s="29">
        <v>315</v>
      </c>
    </row>
    <row r="130" spans="1:22" x14ac:dyDescent="0.25">
      <c r="A130">
        <v>129</v>
      </c>
      <c r="B130">
        <f t="shared" si="1"/>
        <v>16641</v>
      </c>
      <c r="C130">
        <v>0</v>
      </c>
      <c r="D130">
        <v>0</v>
      </c>
      <c r="E130">
        <v>0</v>
      </c>
      <c r="F130">
        <v>0</v>
      </c>
      <c r="G130">
        <v>0</v>
      </c>
      <c r="H130">
        <v>0</v>
      </c>
      <c r="I130">
        <v>0</v>
      </c>
      <c r="J130">
        <v>0</v>
      </c>
      <c r="K130">
        <v>1</v>
      </c>
      <c r="L130">
        <v>0</v>
      </c>
      <c r="M130">
        <v>0</v>
      </c>
      <c r="N130">
        <v>463</v>
      </c>
      <c r="P130" s="29">
        <v>93</v>
      </c>
      <c r="Q130" s="29">
        <v>341.01057981938231</v>
      </c>
      <c r="R130" s="29">
        <v>13.989420180617685</v>
      </c>
      <c r="S130" s="29">
        <v>0.61787590781315216</v>
      </c>
      <c r="U130" s="29">
        <v>64.236111111111114</v>
      </c>
      <c r="V130" s="29">
        <v>317</v>
      </c>
    </row>
    <row r="131" spans="1:22" x14ac:dyDescent="0.25">
      <c r="A131">
        <v>130</v>
      </c>
      <c r="B131">
        <f t="shared" ref="B131:B145" si="2">A131^2</f>
        <v>16900</v>
      </c>
      <c r="C131">
        <v>0</v>
      </c>
      <c r="D131">
        <v>0</v>
      </c>
      <c r="E131">
        <v>0</v>
      </c>
      <c r="F131">
        <v>0</v>
      </c>
      <c r="G131">
        <v>0</v>
      </c>
      <c r="H131">
        <v>0</v>
      </c>
      <c r="I131">
        <v>0</v>
      </c>
      <c r="J131">
        <v>0</v>
      </c>
      <c r="K131">
        <v>0</v>
      </c>
      <c r="L131">
        <v>1</v>
      </c>
      <c r="M131">
        <v>0</v>
      </c>
      <c r="N131">
        <v>407</v>
      </c>
      <c r="P131" s="29">
        <v>94</v>
      </c>
      <c r="Q131" s="29">
        <v>305.43416851611471</v>
      </c>
      <c r="R131" s="29">
        <v>0.56583148388529025</v>
      </c>
      <c r="S131" s="29">
        <v>2.4991288935568304E-2</v>
      </c>
      <c r="U131" s="29">
        <v>64.930555555555557</v>
      </c>
      <c r="V131" s="29">
        <v>318</v>
      </c>
    </row>
    <row r="132" spans="1:22" x14ac:dyDescent="0.25">
      <c r="A132">
        <v>131</v>
      </c>
      <c r="B132">
        <f t="shared" si="2"/>
        <v>17161</v>
      </c>
      <c r="C132">
        <v>0</v>
      </c>
      <c r="D132">
        <v>0</v>
      </c>
      <c r="E132">
        <v>0</v>
      </c>
      <c r="F132">
        <v>0</v>
      </c>
      <c r="G132">
        <v>0</v>
      </c>
      <c r="H132">
        <v>0</v>
      </c>
      <c r="I132">
        <v>0</v>
      </c>
      <c r="J132">
        <v>0</v>
      </c>
      <c r="K132">
        <v>0</v>
      </c>
      <c r="L132">
        <v>0</v>
      </c>
      <c r="M132">
        <v>1</v>
      </c>
      <c r="N132">
        <v>362</v>
      </c>
      <c r="P132" s="29">
        <v>95</v>
      </c>
      <c r="Q132" s="29">
        <v>271.94109054618048</v>
      </c>
      <c r="R132" s="29">
        <v>-0.94109054618047594</v>
      </c>
      <c r="S132" s="29">
        <v>-4.1565495070429885E-2</v>
      </c>
      <c r="U132" s="29">
        <v>65.625</v>
      </c>
      <c r="V132" s="29">
        <v>318</v>
      </c>
    </row>
    <row r="133" spans="1:22" x14ac:dyDescent="0.25">
      <c r="A133">
        <v>132</v>
      </c>
      <c r="B133">
        <f t="shared" si="2"/>
        <v>17424</v>
      </c>
      <c r="C133">
        <v>0</v>
      </c>
      <c r="D133">
        <v>0</v>
      </c>
      <c r="E133">
        <v>0</v>
      </c>
      <c r="F133">
        <v>0</v>
      </c>
      <c r="G133">
        <v>0</v>
      </c>
      <c r="H133">
        <v>0</v>
      </c>
      <c r="I133">
        <v>0</v>
      </c>
      <c r="J133">
        <v>0</v>
      </c>
      <c r="K133">
        <v>0</v>
      </c>
      <c r="L133">
        <v>0</v>
      </c>
      <c r="M133">
        <v>0</v>
      </c>
      <c r="N133">
        <v>405</v>
      </c>
      <c r="P133" s="29">
        <v>96</v>
      </c>
      <c r="Q133" s="29">
        <v>301.19801257624624</v>
      </c>
      <c r="R133" s="29">
        <v>4.8019874237537579</v>
      </c>
      <c r="S133" s="29">
        <v>0.21209115892236982</v>
      </c>
      <c r="U133" s="29">
        <v>66.319444444444443</v>
      </c>
      <c r="V133" s="29">
        <v>336</v>
      </c>
    </row>
    <row r="134" spans="1:22" x14ac:dyDescent="0.25">
      <c r="A134">
        <v>133</v>
      </c>
      <c r="B134">
        <f t="shared" si="2"/>
        <v>17689</v>
      </c>
      <c r="C134">
        <v>1</v>
      </c>
      <c r="D134">
        <v>0</v>
      </c>
      <c r="E134">
        <v>0</v>
      </c>
      <c r="F134">
        <v>0</v>
      </c>
      <c r="G134">
        <v>0</v>
      </c>
      <c r="H134">
        <v>0</v>
      </c>
      <c r="I134">
        <v>0</v>
      </c>
      <c r="J134">
        <v>0</v>
      </c>
      <c r="K134">
        <v>0</v>
      </c>
      <c r="L134">
        <v>0</v>
      </c>
      <c r="M134">
        <v>0</v>
      </c>
      <c r="N134">
        <v>417</v>
      </c>
      <c r="P134" s="29">
        <v>97</v>
      </c>
      <c r="Q134" s="29">
        <v>313.38119299861813</v>
      </c>
      <c r="R134" s="29">
        <v>1.6188070013818674</v>
      </c>
      <c r="S134" s="29">
        <v>7.1498449016415513E-2</v>
      </c>
      <c r="U134" s="29">
        <v>67.013888888888886</v>
      </c>
      <c r="V134" s="29">
        <v>337</v>
      </c>
    </row>
    <row r="135" spans="1:22" x14ac:dyDescent="0.25">
      <c r="A135">
        <v>134</v>
      </c>
      <c r="B135">
        <f t="shared" si="2"/>
        <v>17956</v>
      </c>
      <c r="C135">
        <v>0</v>
      </c>
      <c r="D135">
        <v>1</v>
      </c>
      <c r="E135">
        <v>0</v>
      </c>
      <c r="F135">
        <v>0</v>
      </c>
      <c r="G135">
        <v>0</v>
      </c>
      <c r="H135">
        <v>0</v>
      </c>
      <c r="I135">
        <v>0</v>
      </c>
      <c r="J135">
        <v>0</v>
      </c>
      <c r="K135">
        <v>0</v>
      </c>
      <c r="L135">
        <v>0</v>
      </c>
      <c r="M135">
        <v>0</v>
      </c>
      <c r="N135">
        <v>391</v>
      </c>
      <c r="P135" s="29">
        <v>98</v>
      </c>
      <c r="Q135" s="29">
        <v>307.05939638206104</v>
      </c>
      <c r="R135" s="29">
        <v>-6.0593963820610384</v>
      </c>
      <c r="S135" s="29">
        <v>-0.26762760657892998</v>
      </c>
      <c r="U135" s="29">
        <v>67.708333333333343</v>
      </c>
      <c r="V135" s="29">
        <v>340</v>
      </c>
    </row>
    <row r="136" spans="1:22" x14ac:dyDescent="0.25">
      <c r="A136">
        <v>135</v>
      </c>
      <c r="B136">
        <f t="shared" si="2"/>
        <v>18225</v>
      </c>
      <c r="C136">
        <v>0</v>
      </c>
      <c r="D136">
        <v>0</v>
      </c>
      <c r="E136">
        <v>1</v>
      </c>
      <c r="F136">
        <v>0</v>
      </c>
      <c r="G136">
        <v>0</v>
      </c>
      <c r="H136">
        <v>0</v>
      </c>
      <c r="I136">
        <v>0</v>
      </c>
      <c r="J136">
        <v>0</v>
      </c>
      <c r="K136">
        <v>0</v>
      </c>
      <c r="L136">
        <v>0</v>
      </c>
      <c r="M136">
        <v>0</v>
      </c>
      <c r="N136">
        <v>419</v>
      </c>
      <c r="P136" s="29">
        <v>99</v>
      </c>
      <c r="Q136" s="29">
        <v>342.65426643217074</v>
      </c>
      <c r="R136" s="29">
        <v>13.345733567829257</v>
      </c>
      <c r="S136" s="29">
        <v>0.5894459625338716</v>
      </c>
      <c r="U136" s="29">
        <v>68.402777777777786</v>
      </c>
      <c r="V136" s="29">
        <v>342</v>
      </c>
    </row>
    <row r="137" spans="1:22" x14ac:dyDescent="0.25">
      <c r="A137">
        <v>136</v>
      </c>
      <c r="B137">
        <f t="shared" si="2"/>
        <v>18496</v>
      </c>
      <c r="C137">
        <v>0</v>
      </c>
      <c r="D137">
        <v>0</v>
      </c>
      <c r="E137">
        <v>0</v>
      </c>
      <c r="F137">
        <v>1</v>
      </c>
      <c r="G137">
        <v>0</v>
      </c>
      <c r="H137">
        <v>0</v>
      </c>
      <c r="I137">
        <v>0</v>
      </c>
      <c r="J137">
        <v>0</v>
      </c>
      <c r="K137">
        <v>0</v>
      </c>
      <c r="L137">
        <v>0</v>
      </c>
      <c r="M137">
        <v>0</v>
      </c>
      <c r="N137">
        <v>461</v>
      </c>
      <c r="P137" s="29">
        <v>100</v>
      </c>
      <c r="Q137" s="29">
        <v>339.99913648228033</v>
      </c>
      <c r="R137" s="29">
        <v>8.0008635177196652</v>
      </c>
      <c r="S137" s="29">
        <v>0.35337710537492001</v>
      </c>
      <c r="U137" s="29">
        <v>69.097222222222229</v>
      </c>
      <c r="V137" s="29">
        <v>347</v>
      </c>
    </row>
    <row r="138" spans="1:22" x14ac:dyDescent="0.25">
      <c r="A138">
        <v>137</v>
      </c>
      <c r="B138">
        <f t="shared" si="2"/>
        <v>18769</v>
      </c>
      <c r="C138">
        <v>0</v>
      </c>
      <c r="D138">
        <v>0</v>
      </c>
      <c r="E138">
        <v>0</v>
      </c>
      <c r="F138">
        <v>0</v>
      </c>
      <c r="G138">
        <v>1</v>
      </c>
      <c r="H138">
        <v>0</v>
      </c>
      <c r="I138">
        <v>0</v>
      </c>
      <c r="J138">
        <v>0</v>
      </c>
      <c r="K138">
        <v>0</v>
      </c>
      <c r="L138">
        <v>0</v>
      </c>
      <c r="M138">
        <v>0</v>
      </c>
      <c r="N138">
        <v>472</v>
      </c>
      <c r="P138" s="29">
        <v>101</v>
      </c>
      <c r="Q138" s="29">
        <v>345.17733986572324</v>
      </c>
      <c r="R138" s="29">
        <v>9.8226601342767594</v>
      </c>
      <c r="S138" s="29">
        <v>0.43384107198489585</v>
      </c>
      <c r="U138" s="29">
        <v>69.791666666666671</v>
      </c>
      <c r="V138" s="29">
        <v>347</v>
      </c>
    </row>
    <row r="139" spans="1:22" x14ac:dyDescent="0.25">
      <c r="A139">
        <v>138</v>
      </c>
      <c r="B139">
        <f t="shared" si="2"/>
        <v>19044</v>
      </c>
      <c r="C139">
        <v>0</v>
      </c>
      <c r="D139">
        <v>0</v>
      </c>
      <c r="E139">
        <v>0</v>
      </c>
      <c r="F139">
        <v>0</v>
      </c>
      <c r="G139">
        <v>0</v>
      </c>
      <c r="H139">
        <v>1</v>
      </c>
      <c r="I139">
        <v>0</v>
      </c>
      <c r="J139">
        <v>0</v>
      </c>
      <c r="K139">
        <v>0</v>
      </c>
      <c r="L139">
        <v>0</v>
      </c>
      <c r="M139">
        <v>0</v>
      </c>
      <c r="N139">
        <v>535</v>
      </c>
      <c r="P139" s="29">
        <v>102</v>
      </c>
      <c r="Q139" s="29">
        <v>385.4388765824994</v>
      </c>
      <c r="R139" s="29">
        <v>36.561123417500596</v>
      </c>
      <c r="S139" s="29">
        <v>1.6148086933263759</v>
      </c>
      <c r="U139" s="29">
        <v>70.486111111111114</v>
      </c>
      <c r="V139" s="29">
        <v>348</v>
      </c>
    </row>
    <row r="140" spans="1:22" x14ac:dyDescent="0.25">
      <c r="A140">
        <v>139</v>
      </c>
      <c r="B140">
        <f t="shared" si="2"/>
        <v>19321</v>
      </c>
      <c r="C140">
        <v>0</v>
      </c>
      <c r="D140">
        <v>0</v>
      </c>
      <c r="E140">
        <v>0</v>
      </c>
      <c r="F140">
        <v>0</v>
      </c>
      <c r="G140">
        <v>0</v>
      </c>
      <c r="H140">
        <v>0</v>
      </c>
      <c r="I140">
        <v>1</v>
      </c>
      <c r="J140">
        <v>0</v>
      </c>
      <c r="K140">
        <v>0</v>
      </c>
      <c r="L140">
        <v>0</v>
      </c>
      <c r="M140">
        <v>0</v>
      </c>
      <c r="N140">
        <v>622</v>
      </c>
      <c r="P140" s="29">
        <v>103</v>
      </c>
      <c r="Q140" s="29">
        <v>425.533746632609</v>
      </c>
      <c r="R140" s="29">
        <v>39.466253367391005</v>
      </c>
      <c r="S140" s="29">
        <v>1.743120644924677</v>
      </c>
      <c r="U140" s="29">
        <v>71.180555555555557</v>
      </c>
      <c r="V140" s="29">
        <v>348</v>
      </c>
    </row>
    <row r="141" spans="1:22" x14ac:dyDescent="0.25">
      <c r="A141">
        <v>140</v>
      </c>
      <c r="B141">
        <f t="shared" si="2"/>
        <v>19600</v>
      </c>
      <c r="C141">
        <v>0</v>
      </c>
      <c r="D141">
        <v>0</v>
      </c>
      <c r="E141">
        <v>0</v>
      </c>
      <c r="F141">
        <v>0</v>
      </c>
      <c r="G141">
        <v>0</v>
      </c>
      <c r="H141">
        <v>0</v>
      </c>
      <c r="I141">
        <v>0</v>
      </c>
      <c r="J141">
        <v>1</v>
      </c>
      <c r="K141">
        <v>0</v>
      </c>
      <c r="L141">
        <v>0</v>
      </c>
      <c r="M141">
        <v>0</v>
      </c>
      <c r="N141">
        <v>606</v>
      </c>
      <c r="P141" s="29">
        <v>104</v>
      </c>
      <c r="Q141" s="29">
        <v>425.7119500160519</v>
      </c>
      <c r="R141" s="29">
        <v>41.288049983948099</v>
      </c>
      <c r="S141" s="29">
        <v>1.8235846115346528</v>
      </c>
      <c r="U141" s="29">
        <v>71.875</v>
      </c>
      <c r="V141" s="29">
        <v>355</v>
      </c>
    </row>
    <row r="142" spans="1:22" x14ac:dyDescent="0.25">
      <c r="A142">
        <v>141</v>
      </c>
      <c r="B142">
        <f t="shared" si="2"/>
        <v>19881</v>
      </c>
      <c r="C142">
        <v>0</v>
      </c>
      <c r="D142">
        <v>0</v>
      </c>
      <c r="E142">
        <v>0</v>
      </c>
      <c r="F142">
        <v>0</v>
      </c>
      <c r="G142">
        <v>0</v>
      </c>
      <c r="H142">
        <v>0</v>
      </c>
      <c r="I142">
        <v>0</v>
      </c>
      <c r="J142">
        <v>0</v>
      </c>
      <c r="K142">
        <v>1</v>
      </c>
      <c r="L142">
        <v>0</v>
      </c>
      <c r="M142">
        <v>0</v>
      </c>
      <c r="N142">
        <v>508</v>
      </c>
      <c r="P142" s="29">
        <v>105</v>
      </c>
      <c r="Q142" s="29">
        <v>377.47348673282818</v>
      </c>
      <c r="R142" s="29">
        <v>26.526513267171822</v>
      </c>
      <c r="S142" s="29">
        <v>1.1716063464002502</v>
      </c>
      <c r="U142" s="29">
        <v>72.569444444444443</v>
      </c>
      <c r="V142" s="29">
        <v>355</v>
      </c>
    </row>
    <row r="143" spans="1:22" x14ac:dyDescent="0.25">
      <c r="A143">
        <v>142</v>
      </c>
      <c r="B143">
        <f t="shared" si="2"/>
        <v>20164</v>
      </c>
      <c r="C143">
        <v>0</v>
      </c>
      <c r="D143">
        <v>0</v>
      </c>
      <c r="E143">
        <v>0</v>
      </c>
      <c r="F143">
        <v>0</v>
      </c>
      <c r="G143">
        <v>0</v>
      </c>
      <c r="H143">
        <v>0</v>
      </c>
      <c r="I143">
        <v>0</v>
      </c>
      <c r="J143">
        <v>0</v>
      </c>
      <c r="K143">
        <v>0</v>
      </c>
      <c r="L143">
        <v>1</v>
      </c>
      <c r="M143">
        <v>0</v>
      </c>
      <c r="N143">
        <v>461</v>
      </c>
      <c r="P143" s="29">
        <v>106</v>
      </c>
      <c r="Q143" s="29">
        <v>342.06835678293771</v>
      </c>
      <c r="R143" s="29">
        <v>4.9316432170622875</v>
      </c>
      <c r="S143" s="29">
        <v>0.21781771441640924</v>
      </c>
      <c r="U143" s="29">
        <v>73.263888888888886</v>
      </c>
      <c r="V143" s="29">
        <v>356</v>
      </c>
    </row>
    <row r="144" spans="1:22" x14ac:dyDescent="0.25">
      <c r="A144">
        <v>143</v>
      </c>
      <c r="B144">
        <f t="shared" si="2"/>
        <v>20449</v>
      </c>
      <c r="C144">
        <v>0</v>
      </c>
      <c r="D144">
        <v>0</v>
      </c>
      <c r="E144">
        <v>0</v>
      </c>
      <c r="F144">
        <v>0</v>
      </c>
      <c r="G144">
        <v>0</v>
      </c>
      <c r="H144">
        <v>0</v>
      </c>
      <c r="I144">
        <v>0</v>
      </c>
      <c r="J144">
        <v>0</v>
      </c>
      <c r="K144">
        <v>0</v>
      </c>
      <c r="L144">
        <v>0</v>
      </c>
      <c r="M144">
        <v>1</v>
      </c>
      <c r="N144">
        <v>390</v>
      </c>
      <c r="P144" s="29">
        <v>107</v>
      </c>
      <c r="Q144" s="29">
        <v>308.74656016638062</v>
      </c>
      <c r="R144" s="29">
        <v>-3.7465601663806183</v>
      </c>
      <c r="S144" s="29">
        <v>-0.16547571193739116</v>
      </c>
      <c r="U144" s="29">
        <v>73.958333333333343</v>
      </c>
      <c r="V144" s="29">
        <v>359</v>
      </c>
    </row>
    <row r="145" spans="1:22" x14ac:dyDescent="0.25">
      <c r="A145">
        <v>144</v>
      </c>
      <c r="B145">
        <f t="shared" si="2"/>
        <v>20736</v>
      </c>
      <c r="C145">
        <v>0</v>
      </c>
      <c r="D145">
        <v>0</v>
      </c>
      <c r="E145">
        <v>0</v>
      </c>
      <c r="F145">
        <v>0</v>
      </c>
      <c r="G145">
        <v>0</v>
      </c>
      <c r="H145">
        <v>0</v>
      </c>
      <c r="I145">
        <v>0</v>
      </c>
      <c r="J145">
        <v>0</v>
      </c>
      <c r="K145">
        <v>0</v>
      </c>
      <c r="L145">
        <v>0</v>
      </c>
      <c r="M145">
        <v>0</v>
      </c>
      <c r="N145">
        <v>432</v>
      </c>
      <c r="P145" s="29">
        <v>108</v>
      </c>
      <c r="Q145" s="29">
        <v>338.17476354982352</v>
      </c>
      <c r="R145" s="29">
        <v>-2.174763549823524</v>
      </c>
      <c r="S145" s="29">
        <v>-9.6053588017029054E-2</v>
      </c>
      <c r="U145" s="29">
        <v>74.652777777777786</v>
      </c>
      <c r="V145" s="29">
        <v>360</v>
      </c>
    </row>
    <row r="146" spans="1:22" x14ac:dyDescent="0.25">
      <c r="P146" s="29">
        <v>109</v>
      </c>
      <c r="Q146" s="29">
        <v>350.52922532557261</v>
      </c>
      <c r="R146" s="29">
        <v>-10.529225325572611</v>
      </c>
      <c r="S146" s="29">
        <v>-0.46504819875387832</v>
      </c>
      <c r="U146" s="29">
        <v>75.347222222222229</v>
      </c>
      <c r="V146" s="29">
        <v>362</v>
      </c>
    </row>
    <row r="147" spans="1:22" x14ac:dyDescent="0.25">
      <c r="P147" s="29">
        <v>110</v>
      </c>
      <c r="Q147" s="29">
        <v>344.37871006239271</v>
      </c>
      <c r="R147" s="29">
        <v>-26.378710062392713</v>
      </c>
      <c r="S147" s="29">
        <v>-1.1650782674554834</v>
      </c>
      <c r="U147" s="29">
        <v>76.041666666666671</v>
      </c>
      <c r="V147" s="29">
        <v>362</v>
      </c>
    </row>
    <row r="148" spans="1:22" x14ac:dyDescent="0.25">
      <c r="P148" s="29">
        <v>111</v>
      </c>
      <c r="Q148" s="29">
        <v>380.14486146587956</v>
      </c>
      <c r="R148" s="29">
        <v>-18.144861465879558</v>
      </c>
      <c r="S148" s="29">
        <v>-0.8014108237243035</v>
      </c>
      <c r="U148" s="29">
        <v>76.736111111111114</v>
      </c>
      <c r="V148" s="29">
        <v>363</v>
      </c>
    </row>
    <row r="149" spans="1:22" x14ac:dyDescent="0.25">
      <c r="P149" s="29">
        <v>112</v>
      </c>
      <c r="Q149" s="29">
        <v>377.66101286936629</v>
      </c>
      <c r="R149" s="29">
        <v>-29.661012869366289</v>
      </c>
      <c r="S149" s="29">
        <v>-1.3100489524726024</v>
      </c>
      <c r="U149" s="29">
        <v>77.430555555555557</v>
      </c>
      <c r="V149" s="29">
        <v>364</v>
      </c>
    </row>
    <row r="150" spans="1:22" x14ac:dyDescent="0.25">
      <c r="P150" s="29">
        <v>113</v>
      </c>
      <c r="Q150" s="29">
        <v>383.01049760618633</v>
      </c>
      <c r="R150" s="29">
        <v>-20.010497606186334</v>
      </c>
      <c r="S150" s="29">
        <v>-0.88381106683360566</v>
      </c>
      <c r="U150" s="29">
        <v>78.125</v>
      </c>
      <c r="V150" s="29">
        <v>374</v>
      </c>
    </row>
    <row r="151" spans="1:22" x14ac:dyDescent="0.25">
      <c r="P151" s="29">
        <v>114</v>
      </c>
      <c r="Q151" s="29">
        <v>423.44331567633975</v>
      </c>
      <c r="R151" s="29">
        <v>11.556684323660249</v>
      </c>
      <c r="S151" s="29">
        <v>0.51042836126152558</v>
      </c>
      <c r="U151" s="29">
        <v>78.819444444444443</v>
      </c>
      <c r="V151" s="29">
        <v>390</v>
      </c>
    </row>
    <row r="152" spans="1:22" x14ac:dyDescent="0.25">
      <c r="P152" s="29">
        <v>115</v>
      </c>
      <c r="Q152" s="29">
        <v>463.70946707982648</v>
      </c>
      <c r="R152" s="29">
        <v>27.290532920173519</v>
      </c>
      <c r="S152" s="29">
        <v>1.205351085681122</v>
      </c>
      <c r="U152" s="29">
        <v>79.513888888888886</v>
      </c>
      <c r="V152" s="29">
        <v>391</v>
      </c>
    </row>
    <row r="153" spans="1:22" x14ac:dyDescent="0.25">
      <c r="P153" s="29">
        <v>116</v>
      </c>
      <c r="Q153" s="29">
        <v>464.05895181664653</v>
      </c>
      <c r="R153" s="29">
        <v>40.941048183353473</v>
      </c>
      <c r="S153" s="29">
        <v>1.8082584543539384</v>
      </c>
      <c r="U153" s="29">
        <v>80.208333333333343</v>
      </c>
      <c r="V153" s="29">
        <v>396</v>
      </c>
    </row>
    <row r="154" spans="1:22" x14ac:dyDescent="0.25">
      <c r="P154" s="29">
        <v>117</v>
      </c>
      <c r="Q154" s="29">
        <v>415.99176988679994</v>
      </c>
      <c r="R154" s="29">
        <v>-11.991769886799943</v>
      </c>
      <c r="S154" s="29">
        <v>-0.52964494664036765</v>
      </c>
      <c r="U154" s="29">
        <v>80.902777777777786</v>
      </c>
      <c r="V154" s="29">
        <v>404</v>
      </c>
    </row>
    <row r="155" spans="1:22" x14ac:dyDescent="0.25">
      <c r="P155" s="29">
        <v>118</v>
      </c>
      <c r="Q155" s="29">
        <v>380.75792129028667</v>
      </c>
      <c r="R155" s="29">
        <v>-21.757921290286674</v>
      </c>
      <c r="S155" s="29">
        <v>-0.96099017656137053</v>
      </c>
      <c r="U155" s="29">
        <v>81.597222222222229</v>
      </c>
      <c r="V155" s="29">
        <v>404</v>
      </c>
    </row>
    <row r="156" spans="1:22" x14ac:dyDescent="0.25">
      <c r="P156" s="29">
        <v>119</v>
      </c>
      <c r="Q156" s="29">
        <v>347.60740602710678</v>
      </c>
      <c r="R156" s="29">
        <v>-37.607406027106776</v>
      </c>
      <c r="S156" s="29">
        <v>-1.6610202452629756</v>
      </c>
      <c r="U156" s="29">
        <v>82.291666666666671</v>
      </c>
      <c r="V156" s="29">
        <v>405</v>
      </c>
    </row>
    <row r="157" spans="1:22" x14ac:dyDescent="0.25">
      <c r="P157" s="29">
        <v>120</v>
      </c>
      <c r="Q157" s="29">
        <v>377.20689076392682</v>
      </c>
      <c r="R157" s="29">
        <v>-40.206890763926822</v>
      </c>
      <c r="S157" s="29">
        <v>-1.7758326514150511</v>
      </c>
      <c r="U157" s="29">
        <v>82.986111111111114</v>
      </c>
      <c r="V157" s="29">
        <v>405</v>
      </c>
    </row>
    <row r="158" spans="1:22" x14ac:dyDescent="0.25">
      <c r="P158" s="29">
        <v>121</v>
      </c>
      <c r="Q158" s="29">
        <v>389.73263389305305</v>
      </c>
      <c r="R158" s="29">
        <v>-29.732633893053048</v>
      </c>
      <c r="S158" s="29">
        <v>-1.3132122647798756</v>
      </c>
      <c r="U158" s="29">
        <v>83.680555555555557</v>
      </c>
      <c r="V158" s="29">
        <v>406</v>
      </c>
    </row>
    <row r="159" spans="1:22" x14ac:dyDescent="0.25">
      <c r="P159" s="29">
        <v>122</v>
      </c>
      <c r="Q159" s="29">
        <v>383.75339998325029</v>
      </c>
      <c r="R159" s="29">
        <v>-41.75339998325029</v>
      </c>
      <c r="S159" s="29">
        <v>-1.8441378974862794</v>
      </c>
      <c r="U159" s="29">
        <v>84.375</v>
      </c>
      <c r="V159" s="29">
        <v>407</v>
      </c>
    </row>
    <row r="160" spans="1:22" x14ac:dyDescent="0.25">
      <c r="P160" s="29">
        <v>123</v>
      </c>
      <c r="Q160" s="29">
        <v>419.69083274011433</v>
      </c>
      <c r="R160" s="29">
        <v>-13.690832740114331</v>
      </c>
      <c r="S160" s="29">
        <v>-0.6046880856246224</v>
      </c>
      <c r="U160" s="29">
        <v>85.069444444444443</v>
      </c>
      <c r="V160" s="29">
        <v>413</v>
      </c>
    </row>
    <row r="161" spans="16:22" x14ac:dyDescent="0.25">
      <c r="P161" s="29">
        <v>124</v>
      </c>
      <c r="Q161" s="29">
        <v>417.3782654969782</v>
      </c>
      <c r="R161" s="29">
        <v>-21.378265496978202</v>
      </c>
      <c r="S161" s="29">
        <v>-0.94422177837771992</v>
      </c>
      <c r="U161" s="29">
        <v>85.763888888888886</v>
      </c>
      <c r="V161" s="29">
        <v>417</v>
      </c>
    </row>
    <row r="162" spans="16:22" x14ac:dyDescent="0.25">
      <c r="P162" s="29">
        <v>125</v>
      </c>
      <c r="Q162" s="29">
        <v>422.89903158717544</v>
      </c>
      <c r="R162" s="29">
        <v>-2.8990315871754433</v>
      </c>
      <c r="S162" s="29">
        <v>-0.12804260295124972</v>
      </c>
      <c r="U162" s="29">
        <v>86.458333333333343</v>
      </c>
      <c r="V162" s="29">
        <v>419</v>
      </c>
    </row>
    <row r="163" spans="16:22" x14ac:dyDescent="0.25">
      <c r="P163" s="29">
        <v>126</v>
      </c>
      <c r="Q163" s="29">
        <v>463.503131010706</v>
      </c>
      <c r="R163" s="29">
        <v>8.4968689892940006</v>
      </c>
      <c r="S163" s="29">
        <v>0.37528436293616591</v>
      </c>
      <c r="U163" s="29">
        <v>87.152777777777786</v>
      </c>
      <c r="V163" s="29">
        <v>420</v>
      </c>
    </row>
    <row r="164" spans="16:22" x14ac:dyDescent="0.25">
      <c r="P164" s="29">
        <v>127</v>
      </c>
      <c r="Q164" s="29">
        <v>503.94056376756993</v>
      </c>
      <c r="R164" s="29">
        <v>44.059436232430073</v>
      </c>
      <c r="S164" s="29">
        <v>1.9459894554862394</v>
      </c>
      <c r="U164" s="29">
        <v>87.847222222222229</v>
      </c>
      <c r="V164" s="29">
        <v>422</v>
      </c>
    </row>
    <row r="165" spans="16:22" x14ac:dyDescent="0.25">
      <c r="P165" s="29">
        <v>128</v>
      </c>
      <c r="Q165" s="29">
        <v>504.46132985776705</v>
      </c>
      <c r="R165" s="29">
        <v>54.538670142232945</v>
      </c>
      <c r="S165" s="29">
        <v>2.4088296648450758</v>
      </c>
      <c r="U165" s="29">
        <v>88.541666666666671</v>
      </c>
      <c r="V165" s="29">
        <v>432</v>
      </c>
    </row>
    <row r="166" spans="16:22" x14ac:dyDescent="0.25">
      <c r="P166" s="29">
        <v>129</v>
      </c>
      <c r="Q166" s="29">
        <v>456.56542928129767</v>
      </c>
      <c r="R166" s="29">
        <v>6.4345707187023322</v>
      </c>
      <c r="S166" s="29">
        <v>0.28419807060442337</v>
      </c>
      <c r="U166" s="29">
        <v>89.236111111111114</v>
      </c>
      <c r="V166" s="29">
        <v>435</v>
      </c>
    </row>
    <row r="167" spans="16:22" x14ac:dyDescent="0.25">
      <c r="P167" s="29">
        <v>130</v>
      </c>
      <c r="Q167" s="29">
        <v>421.50286203816154</v>
      </c>
      <c r="R167" s="29">
        <v>-14.502862038161538</v>
      </c>
      <c r="S167" s="29">
        <v>-0.64055328469820128</v>
      </c>
      <c r="U167" s="29">
        <v>89.930555555555557</v>
      </c>
      <c r="V167" s="29">
        <v>461</v>
      </c>
    </row>
    <row r="168" spans="16:22" x14ac:dyDescent="0.25">
      <c r="P168" s="29">
        <v>131</v>
      </c>
      <c r="Q168" s="29">
        <v>388.52362812835884</v>
      </c>
      <c r="R168" s="29">
        <v>-26.523628128358837</v>
      </c>
      <c r="S168" s="29">
        <v>-1.1714789174046074</v>
      </c>
      <c r="U168" s="29">
        <v>90.625</v>
      </c>
      <c r="V168" s="29">
        <v>461</v>
      </c>
    </row>
    <row r="169" spans="16:22" x14ac:dyDescent="0.25">
      <c r="P169" s="29">
        <v>132</v>
      </c>
      <c r="Q169" s="29">
        <v>418.29439421855602</v>
      </c>
      <c r="R169" s="29">
        <v>-13.294394218556022</v>
      </c>
      <c r="S169" s="29">
        <v>-0.58717843846002282</v>
      </c>
      <c r="U169" s="29">
        <v>91.319444444444443</v>
      </c>
      <c r="V169" s="29">
        <v>463</v>
      </c>
    </row>
    <row r="170" spans="16:22" x14ac:dyDescent="0.25">
      <c r="P170" s="29">
        <v>133</v>
      </c>
      <c r="Q170" s="29">
        <v>430.99141870105939</v>
      </c>
      <c r="R170" s="29">
        <v>-13.991418701059388</v>
      </c>
      <c r="S170" s="29">
        <v>-0.61796417720646912</v>
      </c>
      <c r="U170" s="29">
        <v>92.013888888888886</v>
      </c>
      <c r="V170" s="29">
        <v>465</v>
      </c>
    </row>
    <row r="171" spans="16:22" x14ac:dyDescent="0.25">
      <c r="P171" s="29">
        <v>134</v>
      </c>
      <c r="Q171" s="29">
        <v>425.18346614463388</v>
      </c>
      <c r="R171" s="29">
        <v>-34.183466144633883</v>
      </c>
      <c r="S171" s="29">
        <v>-1.509793823019135</v>
      </c>
      <c r="U171" s="29">
        <v>92.708333333333343</v>
      </c>
      <c r="V171" s="29">
        <v>467</v>
      </c>
    </row>
    <row r="172" spans="16:22" x14ac:dyDescent="0.25">
      <c r="P172" s="29">
        <v>135</v>
      </c>
      <c r="Q172" s="29">
        <v>461.29218025487501</v>
      </c>
      <c r="R172" s="29">
        <v>-42.292180254875007</v>
      </c>
      <c r="S172" s="29">
        <v>-1.8679344055004692</v>
      </c>
      <c r="U172" s="29">
        <v>93.402777777777786</v>
      </c>
      <c r="V172" s="29">
        <v>472</v>
      </c>
    </row>
    <row r="173" spans="16:22" x14ac:dyDescent="0.25">
      <c r="P173" s="29">
        <v>136</v>
      </c>
      <c r="Q173" s="29">
        <v>459.15089436511607</v>
      </c>
      <c r="R173" s="29">
        <v>1.8491056348839265</v>
      </c>
      <c r="S173" s="29">
        <v>8.1670134147466489E-2</v>
      </c>
      <c r="U173" s="29">
        <v>94.097222222222229</v>
      </c>
      <c r="V173" s="29">
        <v>472</v>
      </c>
    </row>
    <row r="174" spans="16:22" x14ac:dyDescent="0.25">
      <c r="P174" s="29">
        <v>137</v>
      </c>
      <c r="Q174" s="29">
        <v>464.84294180869045</v>
      </c>
      <c r="R174" s="29">
        <v>7.1570581913095452</v>
      </c>
      <c r="S174" s="29">
        <v>0.31610844267540517</v>
      </c>
      <c r="U174" s="29">
        <v>94.791666666666671</v>
      </c>
      <c r="V174" s="29">
        <v>491</v>
      </c>
    </row>
    <row r="175" spans="16:22" x14ac:dyDescent="0.25">
      <c r="P175" s="29">
        <v>138</v>
      </c>
      <c r="Q175" s="29">
        <v>505.61832258559815</v>
      </c>
      <c r="R175" s="29">
        <v>29.38167741440185</v>
      </c>
      <c r="S175" s="29">
        <v>1.2977114398672065</v>
      </c>
      <c r="U175" s="29">
        <v>95.486111111111114</v>
      </c>
      <c r="V175" s="29">
        <v>505</v>
      </c>
    </row>
    <row r="176" spans="16:22" x14ac:dyDescent="0.25">
      <c r="P176" s="29">
        <v>139</v>
      </c>
      <c r="Q176" s="29">
        <v>546.22703669583916</v>
      </c>
      <c r="R176" s="29">
        <v>75.772963304160839</v>
      </c>
      <c r="S176" s="29">
        <v>3.346692563721668</v>
      </c>
      <c r="U176" s="29">
        <v>96.180555555555557</v>
      </c>
      <c r="V176" s="29">
        <v>508</v>
      </c>
    </row>
    <row r="177" spans="16:22" x14ac:dyDescent="0.25">
      <c r="P177" s="29">
        <v>140</v>
      </c>
      <c r="Q177" s="29">
        <v>546.9190841394136</v>
      </c>
      <c r="R177" s="29">
        <v>59.080915860586401</v>
      </c>
      <c r="S177" s="29">
        <v>2.6094487155635968</v>
      </c>
      <c r="U177" s="29">
        <v>96.875</v>
      </c>
      <c r="V177" s="29">
        <v>535</v>
      </c>
    </row>
    <row r="178" spans="16:22" x14ac:dyDescent="0.25">
      <c r="P178" s="29">
        <v>141</v>
      </c>
      <c r="Q178" s="29">
        <v>499.19446491632129</v>
      </c>
      <c r="R178" s="29">
        <v>8.8055350836787056</v>
      </c>
      <c r="S178" s="29">
        <v>0.38891733276741941</v>
      </c>
      <c r="U178" s="29">
        <v>97.569444444444443</v>
      </c>
      <c r="V178" s="29">
        <v>548</v>
      </c>
    </row>
    <row r="179" spans="16:22" x14ac:dyDescent="0.25">
      <c r="P179" s="29">
        <v>142</v>
      </c>
      <c r="Q179" s="29">
        <v>464.30317902656236</v>
      </c>
      <c r="R179" s="29">
        <v>-3.3031790265623613</v>
      </c>
      <c r="S179" s="29">
        <v>-0.1458927327477319</v>
      </c>
      <c r="U179" s="29">
        <v>98.263888888888886</v>
      </c>
      <c r="V179" s="29">
        <v>559</v>
      </c>
    </row>
    <row r="180" spans="16:22" x14ac:dyDescent="0.25">
      <c r="P180" s="29">
        <v>143</v>
      </c>
      <c r="Q180" s="29">
        <v>431.4952264701368</v>
      </c>
      <c r="R180" s="29">
        <v>-41.495226470136799</v>
      </c>
      <c r="S180" s="29">
        <v>-1.8327350522125829</v>
      </c>
      <c r="U180" s="29">
        <v>98.958333333333343</v>
      </c>
      <c r="V180" s="29">
        <v>606</v>
      </c>
    </row>
    <row r="181" spans="16:22" ht="15.75" thickBot="1" x14ac:dyDescent="0.3">
      <c r="P181" s="30">
        <v>144</v>
      </c>
      <c r="Q181" s="30">
        <v>461.43727391371118</v>
      </c>
      <c r="R181" s="30">
        <v>-29.437273913711181</v>
      </c>
      <c r="S181" s="30">
        <v>-1.3001669910650739</v>
      </c>
      <c r="U181" s="30">
        <v>99.652777777777786</v>
      </c>
      <c r="V181" s="30">
        <v>622</v>
      </c>
    </row>
  </sheetData>
  <sortState xmlns:xlrd2="http://schemas.microsoft.com/office/spreadsheetml/2017/richdata2" ref="V38:V181">
    <sortCondition ref="V38"/>
  </sortState>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92FAE-3C43-40CF-B50C-99DDD46F10F1}">
  <dimension ref="A3:U156"/>
  <sheetViews>
    <sheetView topLeftCell="G21" zoomScale="84" zoomScaleNormal="93" workbookViewId="0">
      <selection activeCell="E173" sqref="E173"/>
    </sheetView>
  </sheetViews>
  <sheetFormatPr defaultRowHeight="15" x14ac:dyDescent="0.25"/>
  <cols>
    <col min="1" max="1" width="13" customWidth="1"/>
    <col min="2" max="2" width="27" customWidth="1"/>
    <col min="3" max="3" width="19.7109375" customWidth="1"/>
    <col min="6" max="6" width="32.5703125" customWidth="1"/>
    <col min="7" max="7" width="30.140625" customWidth="1"/>
    <col min="8" max="8" width="20.42578125" customWidth="1"/>
    <col min="10" max="10" width="21.7109375" customWidth="1"/>
    <col min="11" max="11" width="20" customWidth="1"/>
  </cols>
  <sheetData>
    <row r="3" spans="1:16" x14ac:dyDescent="0.25">
      <c r="A3" t="s">
        <v>60</v>
      </c>
    </row>
    <row r="11" spans="1:16" ht="15.75" thickBot="1" x14ac:dyDescent="0.3">
      <c r="F11" t="s">
        <v>70</v>
      </c>
      <c r="G11" t="s">
        <v>87</v>
      </c>
      <c r="H11" t="s">
        <v>92</v>
      </c>
    </row>
    <row r="12" spans="1:16" x14ac:dyDescent="0.25">
      <c r="A12" s="20" t="s">
        <v>61</v>
      </c>
      <c r="B12" s="20" t="s">
        <v>62</v>
      </c>
      <c r="C12" s="20" t="s">
        <v>63</v>
      </c>
      <c r="F12" t="s">
        <v>18</v>
      </c>
      <c r="G12" t="s">
        <v>88</v>
      </c>
      <c r="H12" t="s">
        <v>89</v>
      </c>
    </row>
    <row r="13" spans="1:16" x14ac:dyDescent="0.25">
      <c r="A13">
        <v>1</v>
      </c>
      <c r="B13" s="29">
        <v>90.190479041915751</v>
      </c>
      <c r="C13" s="29">
        <v>21.809520958084249</v>
      </c>
      <c r="F13">
        <v>112</v>
      </c>
      <c r="H13">
        <f>(C13^2)</f>
        <v>475.65520442111614</v>
      </c>
    </row>
    <row r="14" spans="1:16" x14ac:dyDescent="0.25">
      <c r="A14">
        <v>2</v>
      </c>
      <c r="B14" s="29">
        <v>82.498431598341398</v>
      </c>
      <c r="C14" s="29">
        <v>35.501568401658602</v>
      </c>
      <c r="F14">
        <v>118</v>
      </c>
      <c r="G14">
        <f>((C14-C13)^2)</f>
        <v>187.47216319709096</v>
      </c>
      <c r="H14">
        <f>(C14^2)</f>
        <v>1260.3613589776446</v>
      </c>
    </row>
    <row r="15" spans="1:16" x14ac:dyDescent="0.25">
      <c r="A15">
        <v>3</v>
      </c>
      <c r="B15" s="29">
        <v>116.72305082143376</v>
      </c>
      <c r="C15" s="29">
        <v>15.276949178566241</v>
      </c>
      <c r="F15">
        <v>132</v>
      </c>
      <c r="G15">
        <f t="shared" ref="G15:G78" si="0">((C15-C14)^2)</f>
        <v>409.03522271907707</v>
      </c>
      <c r="H15">
        <f t="shared" ref="H15:H78" si="1">(C15^2)</f>
        <v>233.38517620449574</v>
      </c>
      <c r="J15" s="1" t="s">
        <v>93</v>
      </c>
      <c r="P15" t="s">
        <v>107</v>
      </c>
    </row>
    <row r="16" spans="1:16" x14ac:dyDescent="0.25">
      <c r="A16">
        <v>4</v>
      </c>
      <c r="B16" s="29">
        <v>112.69767004452608</v>
      </c>
      <c r="C16" s="29">
        <v>16.302329955473922</v>
      </c>
      <c r="F16">
        <v>129</v>
      </c>
      <c r="G16">
        <f t="shared" si="0"/>
        <v>1.0514057376518005</v>
      </c>
      <c r="H16">
        <f t="shared" si="1"/>
        <v>265.76596197714241</v>
      </c>
      <c r="J16">
        <f>SUM(G14:G156)</f>
        <v>40856.938130596631</v>
      </c>
      <c r="K16" s="36" t="s">
        <v>106</v>
      </c>
      <c r="M16" s="1" t="s">
        <v>91</v>
      </c>
      <c r="N16" s="40">
        <v>1.55</v>
      </c>
      <c r="P16">
        <f>4-N16</f>
        <v>2.4500000000000002</v>
      </c>
    </row>
    <row r="17" spans="1:19" x14ac:dyDescent="0.25">
      <c r="A17">
        <v>5</v>
      </c>
      <c r="B17" s="29">
        <v>116.50562260095168</v>
      </c>
      <c r="C17" s="29">
        <v>4.494377399048318</v>
      </c>
      <c r="F17">
        <v>121</v>
      </c>
      <c r="G17">
        <f t="shared" si="0"/>
        <v>139.42774357479797</v>
      </c>
      <c r="H17">
        <f t="shared" si="1"/>
        <v>20.199428205076323</v>
      </c>
      <c r="J17" s="1" t="s">
        <v>94</v>
      </c>
      <c r="K17">
        <f>J16/J18</f>
        <v>0.55735624710964182</v>
      </c>
      <c r="M17" s="1"/>
      <c r="P17" t="s">
        <v>108</v>
      </c>
    </row>
    <row r="18" spans="1:19" x14ac:dyDescent="0.25">
      <c r="A18">
        <v>6</v>
      </c>
      <c r="B18" s="29">
        <v>155.39690849071062</v>
      </c>
      <c r="C18" s="29">
        <v>-20.396908490710615</v>
      </c>
      <c r="F18">
        <v>135</v>
      </c>
      <c r="G18">
        <f t="shared" si="0"/>
        <v>619.57611324571212</v>
      </c>
      <c r="H18">
        <f t="shared" si="1"/>
        <v>416.03387597842277</v>
      </c>
      <c r="J18">
        <f>SUM(H13:H156)</f>
        <v>73304.889543221259</v>
      </c>
      <c r="M18" s="1" t="s">
        <v>111</v>
      </c>
      <c r="N18">
        <v>1.9239999999999999</v>
      </c>
      <c r="P18">
        <f>4-N18</f>
        <v>2.0760000000000001</v>
      </c>
    </row>
    <row r="19" spans="1:19" x14ac:dyDescent="0.25">
      <c r="A19">
        <v>7</v>
      </c>
      <c r="B19" s="29">
        <v>194.12152771380289</v>
      </c>
      <c r="C19" s="29">
        <v>-46.121527713802891</v>
      </c>
      <c r="F19">
        <v>148</v>
      </c>
      <c r="G19">
        <f t="shared" si="0"/>
        <v>661.75603417308866</v>
      </c>
      <c r="H19">
        <f t="shared" si="1"/>
        <v>2127.1953186550882</v>
      </c>
    </row>
    <row r="20" spans="1:19" x14ac:dyDescent="0.25">
      <c r="A20">
        <v>8</v>
      </c>
      <c r="B20" s="29">
        <v>192.92948027022851</v>
      </c>
      <c r="C20" s="29">
        <v>-44.92948027022851</v>
      </c>
      <c r="F20">
        <v>148</v>
      </c>
      <c r="G20">
        <f t="shared" si="0"/>
        <v>1.4209771077322177</v>
      </c>
      <c r="H20">
        <f t="shared" si="1"/>
        <v>2018.658197352853</v>
      </c>
      <c r="S20" t="s">
        <v>109</v>
      </c>
    </row>
    <row r="21" spans="1:19" x14ac:dyDescent="0.25">
      <c r="A21">
        <v>9</v>
      </c>
      <c r="B21" s="29">
        <v>143.3207661599875</v>
      </c>
      <c r="C21" s="29">
        <v>-7.3207661599874996</v>
      </c>
      <c r="F21">
        <v>136</v>
      </c>
      <c r="G21">
        <f t="shared" si="0"/>
        <v>1414.4153770258413</v>
      </c>
      <c r="H21">
        <f t="shared" si="1"/>
        <v>53.59361716921812</v>
      </c>
      <c r="S21">
        <f>N16*2</f>
        <v>3.1</v>
      </c>
    </row>
    <row r="22" spans="1:19" x14ac:dyDescent="0.25">
      <c r="A22">
        <v>10</v>
      </c>
      <c r="B22" s="29">
        <v>106.54538538307976</v>
      </c>
      <c r="C22" s="29">
        <v>12.454614616920239</v>
      </c>
      <c r="F22">
        <v>119</v>
      </c>
      <c r="G22">
        <f t="shared" si="0"/>
        <v>391.0656848716921</v>
      </c>
      <c r="H22">
        <f t="shared" si="1"/>
        <v>155.11742525600326</v>
      </c>
      <c r="S22" t="s">
        <v>110</v>
      </c>
    </row>
    <row r="23" spans="1:19" x14ac:dyDescent="0.25">
      <c r="A23">
        <v>11</v>
      </c>
      <c r="B23" s="29">
        <v>71.853337939505366</v>
      </c>
      <c r="C23" s="29">
        <v>32.146662060494634</v>
      </c>
      <c r="F23">
        <v>104</v>
      </c>
      <c r="G23">
        <f t="shared" si="0"/>
        <v>387.77673251998488</v>
      </c>
      <c r="H23">
        <f t="shared" si="1"/>
        <v>1033.4078816316451</v>
      </c>
      <c r="S23">
        <f>N18*2</f>
        <v>3.8479999999999999</v>
      </c>
    </row>
    <row r="24" spans="1:19" x14ac:dyDescent="0.25">
      <c r="A24">
        <v>12</v>
      </c>
      <c r="B24" s="29">
        <v>99.911290495930999</v>
      </c>
      <c r="C24" s="29">
        <v>18.088709504069001</v>
      </c>
      <c r="F24">
        <v>118</v>
      </c>
      <c r="G24">
        <f t="shared" si="0"/>
        <v>197.626030078714</v>
      </c>
      <c r="H24">
        <f t="shared" si="1"/>
        <v>327.20141152259623</v>
      </c>
    </row>
    <row r="25" spans="1:19" x14ac:dyDescent="0.25">
      <c r="A25">
        <v>13</v>
      </c>
      <c r="B25" s="29">
        <v>110.89550144466276</v>
      </c>
      <c r="C25" s="29">
        <v>4.1044985553372442</v>
      </c>
      <c r="F25">
        <v>115</v>
      </c>
      <c r="G25">
        <f t="shared" si="0"/>
        <v>195.55815585862916</v>
      </c>
      <c r="H25">
        <f t="shared" si="1"/>
        <v>16.846908390765524</v>
      </c>
    </row>
    <row r="26" spans="1:19" x14ac:dyDescent="0.25">
      <c r="A26">
        <v>14</v>
      </c>
      <c r="B26" s="29">
        <v>103.37473535446557</v>
      </c>
      <c r="C26" s="29">
        <v>22.625264645534429</v>
      </c>
      <c r="F26">
        <v>126</v>
      </c>
      <c r="G26">
        <f t="shared" si="0"/>
        <v>343.01877656779794</v>
      </c>
      <c r="H26">
        <f t="shared" si="1"/>
        <v>511.90260028047015</v>
      </c>
    </row>
    <row r="27" spans="1:19" x14ac:dyDescent="0.25">
      <c r="A27">
        <v>15</v>
      </c>
      <c r="B27" s="29">
        <v>137.7706359309351</v>
      </c>
      <c r="C27" s="29">
        <v>3.2293640690648999</v>
      </c>
      <c r="F27">
        <v>141</v>
      </c>
      <c r="G27">
        <f t="shared" si="0"/>
        <v>376.20095917229099</v>
      </c>
      <c r="H27">
        <f t="shared" si="1"/>
        <v>10.428792290567408</v>
      </c>
      <c r="S27">
        <v>0.46089999999999998</v>
      </c>
    </row>
    <row r="28" spans="1:19" x14ac:dyDescent="0.25">
      <c r="A28">
        <v>16</v>
      </c>
      <c r="B28" s="29">
        <v>133.91653650740457</v>
      </c>
      <c r="C28" s="29">
        <v>1.0834634925954276</v>
      </c>
      <c r="F28">
        <v>135</v>
      </c>
      <c r="G28">
        <f t="shared" si="0"/>
        <v>4.6048892840920139</v>
      </c>
      <c r="H28">
        <f t="shared" si="1"/>
        <v>1.1738931397870822</v>
      </c>
    </row>
    <row r="29" spans="1:19" x14ac:dyDescent="0.25">
      <c r="A29">
        <v>17</v>
      </c>
      <c r="B29" s="29">
        <v>137.89577041720736</v>
      </c>
      <c r="C29" s="29">
        <v>-12.895770417207359</v>
      </c>
      <c r="F29">
        <v>125</v>
      </c>
      <c r="G29">
        <f t="shared" si="0"/>
        <v>195.4189807049801</v>
      </c>
      <c r="H29">
        <f t="shared" si="1"/>
        <v>166.30089465332046</v>
      </c>
    </row>
    <row r="30" spans="1:19" x14ac:dyDescent="0.25">
      <c r="A30">
        <v>18</v>
      </c>
      <c r="B30" s="29">
        <v>176.95833766034343</v>
      </c>
      <c r="C30" s="29">
        <v>-27.958337660343432</v>
      </c>
      <c r="F30">
        <v>149</v>
      </c>
      <c r="G30">
        <f t="shared" si="0"/>
        <v>226.88093195399583</v>
      </c>
      <c r="H30">
        <f t="shared" si="1"/>
        <v>781.66864472977784</v>
      </c>
    </row>
    <row r="31" spans="1:19" x14ac:dyDescent="0.25">
      <c r="A31">
        <v>19</v>
      </c>
      <c r="B31" s="29">
        <v>215.85423823681288</v>
      </c>
      <c r="C31" s="29">
        <v>-45.854238236812876</v>
      </c>
      <c r="F31">
        <v>170</v>
      </c>
      <c r="G31">
        <f t="shared" si="0"/>
        <v>320.26325744287936</v>
      </c>
      <c r="H31">
        <f t="shared" si="1"/>
        <v>2102.6111642783922</v>
      </c>
    </row>
    <row r="32" spans="1:19" x14ac:dyDescent="0.25">
      <c r="A32">
        <v>20</v>
      </c>
      <c r="B32" s="29">
        <v>214.83347214661566</v>
      </c>
      <c r="C32" s="29">
        <v>-44.833472146615662</v>
      </c>
      <c r="F32">
        <v>170</v>
      </c>
      <c r="G32">
        <f t="shared" si="0"/>
        <v>1.0419634108965055</v>
      </c>
      <c r="H32">
        <f t="shared" si="1"/>
        <v>2010.0402247213624</v>
      </c>
    </row>
    <row r="33" spans="1:8" x14ac:dyDescent="0.25">
      <c r="A33">
        <v>21</v>
      </c>
      <c r="B33" s="29">
        <v>165.39603938975179</v>
      </c>
      <c r="C33" s="29">
        <v>-7.3960393897517918</v>
      </c>
      <c r="F33">
        <v>158</v>
      </c>
      <c r="G33">
        <f t="shared" si="0"/>
        <v>1401.561371424704</v>
      </c>
      <c r="H33">
        <f t="shared" si="1"/>
        <v>54.701398654760055</v>
      </c>
    </row>
    <row r="34" spans="1:8" x14ac:dyDescent="0.25">
      <c r="A34">
        <v>22</v>
      </c>
      <c r="B34" s="29">
        <v>128.79193996622121</v>
      </c>
      <c r="C34" s="29">
        <v>4.2080600337787928</v>
      </c>
      <c r="F34">
        <v>133</v>
      </c>
      <c r="G34">
        <f t="shared" si="0"/>
        <v>134.65512343118286</v>
      </c>
      <c r="H34">
        <f t="shared" si="1"/>
        <v>17.707769247886375</v>
      </c>
    </row>
    <row r="35" spans="1:8" x14ac:dyDescent="0.25">
      <c r="A35">
        <v>23</v>
      </c>
      <c r="B35" s="29">
        <v>94.271173876023994</v>
      </c>
      <c r="C35" s="29">
        <v>19.728826123976006</v>
      </c>
      <c r="F35">
        <v>114</v>
      </c>
      <c r="G35">
        <f t="shared" si="0"/>
        <v>240.89418002661569</v>
      </c>
      <c r="H35">
        <f t="shared" si="1"/>
        <v>389.22658023007813</v>
      </c>
    </row>
    <row r="36" spans="1:8" x14ac:dyDescent="0.25">
      <c r="A36">
        <v>24</v>
      </c>
      <c r="B36" s="29">
        <v>122.50040778582681</v>
      </c>
      <c r="C36" s="29">
        <v>17.499592214173191</v>
      </c>
      <c r="F36">
        <v>140</v>
      </c>
      <c r="G36">
        <f t="shared" si="0"/>
        <v>4.9694838246147457</v>
      </c>
      <c r="H36">
        <f t="shared" si="1"/>
        <v>306.23572766235094</v>
      </c>
    </row>
    <row r="37" spans="1:8" x14ac:dyDescent="0.25">
      <c r="A37">
        <v>25</v>
      </c>
      <c r="B37" s="29">
        <v>133.65590008793572</v>
      </c>
      <c r="C37" s="29">
        <v>11.34409991206428</v>
      </c>
      <c r="F37">
        <v>145</v>
      </c>
      <c r="G37">
        <f t="shared" si="0"/>
        <v>37.89008548132206</v>
      </c>
      <c r="H37">
        <f t="shared" si="1"/>
        <v>128.6886028148968</v>
      </c>
    </row>
    <row r="38" spans="1:8" x14ac:dyDescent="0.25">
      <c r="A38">
        <v>26</v>
      </c>
      <c r="B38" s="29">
        <v>126.3064153511157</v>
      </c>
      <c r="C38" s="29">
        <v>23.693584648884297</v>
      </c>
      <c r="F38">
        <v>150</v>
      </c>
      <c r="G38">
        <f t="shared" si="0"/>
        <v>152.50977326495055</v>
      </c>
      <c r="H38">
        <f t="shared" si="1"/>
        <v>561.38595351384561</v>
      </c>
    </row>
    <row r="39" spans="1:8" x14ac:dyDescent="0.25">
      <c r="A39">
        <v>27</v>
      </c>
      <c r="B39" s="29">
        <v>160.87359728096237</v>
      </c>
      <c r="C39" s="29">
        <v>17.126402719037628</v>
      </c>
      <c r="F39">
        <v>178</v>
      </c>
      <c r="G39">
        <f t="shared" si="0"/>
        <v>43.127878499704615</v>
      </c>
      <c r="H39">
        <f t="shared" si="1"/>
        <v>293.31367009465947</v>
      </c>
    </row>
    <row r="40" spans="1:8" x14ac:dyDescent="0.25">
      <c r="A40">
        <v>28</v>
      </c>
      <c r="B40" s="29">
        <v>157.19077921080904</v>
      </c>
      <c r="C40" s="29">
        <v>5.8092207891909595</v>
      </c>
      <c r="F40">
        <v>163</v>
      </c>
      <c r="G40">
        <f t="shared" si="0"/>
        <v>128.07860683324796</v>
      </c>
      <c r="H40">
        <f t="shared" si="1"/>
        <v>33.747046177568436</v>
      </c>
    </row>
    <row r="41" spans="1:8" x14ac:dyDescent="0.25">
      <c r="A41">
        <v>29</v>
      </c>
      <c r="B41" s="29">
        <v>161.34129447398897</v>
      </c>
      <c r="C41" s="29">
        <v>10.658705526011033</v>
      </c>
      <c r="F41">
        <v>172</v>
      </c>
      <c r="G41">
        <f t="shared" si="0"/>
        <v>23.517502212650861</v>
      </c>
      <c r="H41">
        <f t="shared" si="1"/>
        <v>113.60800349021814</v>
      </c>
    </row>
    <row r="42" spans="1:8" x14ac:dyDescent="0.25">
      <c r="A42">
        <v>30</v>
      </c>
      <c r="B42" s="29">
        <v>200.57514307050221</v>
      </c>
      <c r="C42" s="29">
        <v>-22.575143070502207</v>
      </c>
      <c r="F42">
        <v>178</v>
      </c>
      <c r="G42">
        <f t="shared" si="0"/>
        <v>1104.4886925359651</v>
      </c>
      <c r="H42">
        <f t="shared" si="1"/>
        <v>509.63708465364385</v>
      </c>
    </row>
    <row r="43" spans="1:8" x14ac:dyDescent="0.25">
      <c r="A43">
        <v>31</v>
      </c>
      <c r="B43" s="29">
        <v>239.64232500034882</v>
      </c>
      <c r="C43" s="29">
        <v>-40.642325000348819</v>
      </c>
      <c r="F43">
        <v>199</v>
      </c>
      <c r="G43">
        <f t="shared" si="0"/>
        <v>326.42306288617596</v>
      </c>
      <c r="H43">
        <f t="shared" si="1"/>
        <v>1651.7985814339786</v>
      </c>
    </row>
    <row r="44" spans="1:8" x14ac:dyDescent="0.25">
      <c r="A44">
        <v>32</v>
      </c>
      <c r="B44" s="29">
        <v>238.79284026352875</v>
      </c>
      <c r="C44" s="29">
        <v>-39.792840263528745</v>
      </c>
      <c r="F44">
        <v>199</v>
      </c>
      <c r="G44">
        <f t="shared" si="0"/>
        <v>0.72162431809026995</v>
      </c>
      <c r="H44">
        <f t="shared" si="1"/>
        <v>1583.4701362387145</v>
      </c>
    </row>
    <row r="45" spans="1:8" x14ac:dyDescent="0.25">
      <c r="A45">
        <v>33</v>
      </c>
      <c r="B45" s="29">
        <v>189.52668886004207</v>
      </c>
      <c r="C45" s="29">
        <v>-5.5266888600420714</v>
      </c>
      <c r="F45">
        <v>184</v>
      </c>
      <c r="G45">
        <f t="shared" si="0"/>
        <v>1174.1691320066718</v>
      </c>
      <c r="H45">
        <f t="shared" si="1"/>
        <v>30.54428975571313</v>
      </c>
    </row>
    <row r="46" spans="1:8" x14ac:dyDescent="0.25">
      <c r="A46">
        <v>34</v>
      </c>
      <c r="B46" s="29">
        <v>153.09387078988863</v>
      </c>
      <c r="C46" s="29">
        <v>8.9061292101113736</v>
      </c>
      <c r="F46">
        <v>162</v>
      </c>
      <c r="G46">
        <f t="shared" si="0"/>
        <v>208.3062374461478</v>
      </c>
      <c r="H46">
        <f t="shared" si="1"/>
        <v>79.319137507199045</v>
      </c>
    </row>
    <row r="47" spans="1:8" x14ac:dyDescent="0.25">
      <c r="A47">
        <v>35</v>
      </c>
      <c r="B47" s="29">
        <v>118.7443860530686</v>
      </c>
      <c r="C47" s="29">
        <v>27.255613946931405</v>
      </c>
      <c r="F47">
        <v>146</v>
      </c>
      <c r="G47">
        <f t="shared" si="0"/>
        <v>336.7035901067913</v>
      </c>
      <c r="H47">
        <f t="shared" si="1"/>
        <v>742.86849162416172</v>
      </c>
    </row>
    <row r="48" spans="1:8" x14ac:dyDescent="0.25">
      <c r="A48">
        <v>36</v>
      </c>
      <c r="B48" s="29">
        <v>147.14490131624851</v>
      </c>
      <c r="C48" s="29">
        <v>18.855098683751493</v>
      </c>
      <c r="F48">
        <v>166</v>
      </c>
      <c r="G48">
        <f t="shared" si="0"/>
        <v>70.568656686918672</v>
      </c>
      <c r="H48">
        <f t="shared" si="1"/>
        <v>355.51474637400725</v>
      </c>
    </row>
    <row r="49" spans="1:8" x14ac:dyDescent="0.25">
      <c r="A49">
        <v>37</v>
      </c>
      <c r="B49" s="29">
        <v>158.47167497173461</v>
      </c>
      <c r="C49" s="29">
        <v>12.528325028265385</v>
      </c>
      <c r="F49">
        <v>171</v>
      </c>
      <c r="G49">
        <f t="shared" si="0"/>
        <v>40.02806488775304</v>
      </c>
      <c r="H49">
        <f t="shared" si="1"/>
        <v>156.95892801386086</v>
      </c>
    </row>
    <row r="50" spans="1:8" x14ac:dyDescent="0.25">
      <c r="A50">
        <v>38</v>
      </c>
      <c r="B50" s="29">
        <v>151.29347158829171</v>
      </c>
      <c r="C50" s="29">
        <v>28.706528411708291</v>
      </c>
      <c r="F50">
        <v>180</v>
      </c>
      <c r="G50">
        <f t="shared" si="0"/>
        <v>261.73426471604347</v>
      </c>
      <c r="H50">
        <f t="shared" si="1"/>
        <v>824.06477345221538</v>
      </c>
    </row>
    <row r="51" spans="1:8" x14ac:dyDescent="0.25">
      <c r="A51">
        <v>39</v>
      </c>
      <c r="B51" s="29">
        <v>186.0319348715156</v>
      </c>
      <c r="C51" s="29">
        <v>6.9680651284843975</v>
      </c>
      <c r="F51">
        <v>193</v>
      </c>
      <c r="G51">
        <f t="shared" si="0"/>
        <v>472.56078591607331</v>
      </c>
      <c r="H51">
        <f t="shared" si="1"/>
        <v>48.553931634800286</v>
      </c>
    </row>
    <row r="52" spans="1:8" x14ac:dyDescent="0.25">
      <c r="A52">
        <v>40</v>
      </c>
      <c r="B52" s="29">
        <v>182.52039815473938</v>
      </c>
      <c r="C52" s="29">
        <v>-1.5203981547393823</v>
      </c>
      <c r="F52">
        <v>181</v>
      </c>
      <c r="G52">
        <f t="shared" si="0"/>
        <v>72.054008910638231</v>
      </c>
      <c r="H52">
        <f t="shared" si="1"/>
        <v>2.3116105489349188</v>
      </c>
    </row>
    <row r="53" spans="1:8" x14ac:dyDescent="0.25">
      <c r="A53">
        <v>41</v>
      </c>
      <c r="B53" s="29">
        <v>186.84219477129648</v>
      </c>
      <c r="C53" s="29">
        <v>-3.8421947712964766</v>
      </c>
      <c r="F53">
        <v>183</v>
      </c>
      <c r="G53">
        <f t="shared" si="0"/>
        <v>5.3907395286559705</v>
      </c>
      <c r="H53">
        <f t="shared" si="1"/>
        <v>14.762460660577984</v>
      </c>
    </row>
    <row r="54" spans="1:8" x14ac:dyDescent="0.25">
      <c r="A54">
        <v>42</v>
      </c>
      <c r="B54" s="29">
        <v>226.24732472118689</v>
      </c>
      <c r="C54" s="29">
        <v>-8.2473247211868852</v>
      </c>
      <c r="F54">
        <v>218</v>
      </c>
      <c r="G54">
        <f t="shared" si="0"/>
        <v>19.405169875421475</v>
      </c>
      <c r="H54">
        <f t="shared" si="1"/>
        <v>68.018365056700333</v>
      </c>
    </row>
    <row r="55" spans="1:8" x14ac:dyDescent="0.25">
      <c r="A55">
        <v>43</v>
      </c>
      <c r="B55" s="29">
        <v>265.48578800441067</v>
      </c>
      <c r="C55" s="29">
        <v>-35.485788004410665</v>
      </c>
      <c r="F55">
        <v>230</v>
      </c>
      <c r="G55">
        <f t="shared" si="0"/>
        <v>741.93388203152995</v>
      </c>
      <c r="H55">
        <f t="shared" si="1"/>
        <v>1259.2411502939758</v>
      </c>
    </row>
    <row r="56" spans="1:8" x14ac:dyDescent="0.25">
      <c r="A56">
        <v>44</v>
      </c>
      <c r="B56" s="29">
        <v>264.80758462096776</v>
      </c>
      <c r="C56" s="29">
        <v>-22.807584620967759</v>
      </c>
      <c r="F56">
        <v>242</v>
      </c>
      <c r="G56">
        <f t="shared" si="0"/>
        <v>160.73684103194313</v>
      </c>
      <c r="H56">
        <f t="shared" si="1"/>
        <v>520.185916242605</v>
      </c>
    </row>
    <row r="57" spans="1:8" x14ac:dyDescent="0.25">
      <c r="A57">
        <v>45</v>
      </c>
      <c r="B57" s="29">
        <v>215.71271457085825</v>
      </c>
      <c r="C57" s="29">
        <v>-6.7127145708582532</v>
      </c>
      <c r="F57">
        <v>209</v>
      </c>
      <c r="G57">
        <f t="shared" si="0"/>
        <v>259.04484192991197</v>
      </c>
      <c r="H57">
        <f t="shared" si="1"/>
        <v>45.060536909812704</v>
      </c>
    </row>
    <row r="58" spans="1:8" x14ac:dyDescent="0.25">
      <c r="A58">
        <v>46</v>
      </c>
      <c r="B58" s="29">
        <v>179.45117785408198</v>
      </c>
      <c r="C58" s="29">
        <v>11.548822145918024</v>
      </c>
      <c r="F58">
        <v>191</v>
      </c>
      <c r="G58">
        <f t="shared" si="0"/>
        <v>333.48372325816808</v>
      </c>
      <c r="H58">
        <f t="shared" si="1"/>
        <v>133.3752929580466</v>
      </c>
    </row>
    <row r="59" spans="1:8" x14ac:dyDescent="0.25">
      <c r="A59">
        <v>47</v>
      </c>
      <c r="B59" s="29">
        <v>145.2729744706391</v>
      </c>
      <c r="C59" s="29">
        <v>26.727025529360901</v>
      </c>
      <c r="F59">
        <v>172</v>
      </c>
      <c r="G59">
        <f t="shared" si="0"/>
        <v>230.37785794915681</v>
      </c>
      <c r="H59">
        <f t="shared" si="1"/>
        <v>714.33389364710933</v>
      </c>
    </row>
    <row r="60" spans="1:8" x14ac:dyDescent="0.25">
      <c r="A60">
        <v>48</v>
      </c>
      <c r="B60" s="29">
        <v>173.84477108719619</v>
      </c>
      <c r="C60" s="29">
        <v>20.155228912803807</v>
      </c>
      <c r="F60">
        <v>194</v>
      </c>
      <c r="G60">
        <f t="shared" si="0"/>
        <v>43.188510769391272</v>
      </c>
      <c r="H60">
        <f t="shared" si="1"/>
        <v>406.23325252752255</v>
      </c>
    </row>
    <row r="61" spans="1:8" x14ac:dyDescent="0.25">
      <c r="A61">
        <v>49</v>
      </c>
      <c r="B61" s="29">
        <v>185.34282609605944</v>
      </c>
      <c r="C61" s="29">
        <v>10.65717390394056</v>
      </c>
      <c r="F61">
        <v>196</v>
      </c>
      <c r="G61">
        <f t="shared" si="0"/>
        <v>90.21304895139221</v>
      </c>
      <c r="H61">
        <f t="shared" si="1"/>
        <v>113.57535561883168</v>
      </c>
    </row>
    <row r="62" spans="1:8" x14ac:dyDescent="0.25">
      <c r="A62">
        <v>50</v>
      </c>
      <c r="B62" s="29">
        <v>178.33590406599373</v>
      </c>
      <c r="C62" s="29">
        <v>17.664095934006269</v>
      </c>
      <c r="F62">
        <v>196</v>
      </c>
      <c r="G62">
        <f t="shared" si="0"/>
        <v>49.09695633542016</v>
      </c>
      <c r="H62">
        <f t="shared" si="1"/>
        <v>312.02028516577684</v>
      </c>
    </row>
    <row r="63" spans="1:8" x14ac:dyDescent="0.25">
      <c r="A63">
        <v>51</v>
      </c>
      <c r="B63" s="29">
        <v>213.24564870259474</v>
      </c>
      <c r="C63" s="29">
        <v>22.754351297405265</v>
      </c>
      <c r="F63">
        <v>236</v>
      </c>
      <c r="G63">
        <f t="shared" si="0"/>
        <v>25.910699664612238</v>
      </c>
      <c r="H63">
        <f t="shared" si="1"/>
        <v>517.76050296572862</v>
      </c>
    </row>
    <row r="64" spans="1:8" x14ac:dyDescent="0.25">
      <c r="A64">
        <v>52</v>
      </c>
      <c r="B64" s="29">
        <v>209.90539333919571</v>
      </c>
      <c r="C64" s="29">
        <v>25.094606660804288</v>
      </c>
      <c r="F64">
        <v>235</v>
      </c>
      <c r="G64">
        <f t="shared" si="0"/>
        <v>5.4767951659178964</v>
      </c>
      <c r="H64">
        <f t="shared" si="1"/>
        <v>629.73928346048297</v>
      </c>
    </row>
    <row r="65" spans="1:21" x14ac:dyDescent="0.25">
      <c r="A65">
        <v>53</v>
      </c>
      <c r="B65" s="29">
        <v>214.39847130912995</v>
      </c>
      <c r="C65" s="29">
        <v>14.601528690870055</v>
      </c>
      <c r="F65">
        <v>229</v>
      </c>
      <c r="G65">
        <f t="shared" si="0"/>
        <v>110.10468528311914</v>
      </c>
      <c r="H65">
        <f t="shared" si="1"/>
        <v>213.20464011030137</v>
      </c>
    </row>
    <row r="66" spans="1:21" x14ac:dyDescent="0.25">
      <c r="A66">
        <v>54</v>
      </c>
      <c r="B66" s="29">
        <v>253.97488261239755</v>
      </c>
      <c r="C66" s="29">
        <v>-10.97488261239755</v>
      </c>
      <c r="F66">
        <v>243</v>
      </c>
      <c r="G66">
        <f t="shared" si="0"/>
        <v>654.15281515391496</v>
      </c>
      <c r="H66">
        <f t="shared" si="1"/>
        <v>120.44804835590608</v>
      </c>
    </row>
    <row r="67" spans="1:21" x14ac:dyDescent="0.25">
      <c r="A67">
        <v>55</v>
      </c>
      <c r="B67" s="29">
        <v>293.38462724899847</v>
      </c>
      <c r="C67" s="29">
        <v>-29.38462724899847</v>
      </c>
      <c r="F67">
        <v>264</v>
      </c>
      <c r="G67">
        <f t="shared" si="0"/>
        <v>338.91869758485632</v>
      </c>
      <c r="H67">
        <f t="shared" si="1"/>
        <v>863.45631856258342</v>
      </c>
    </row>
    <row r="68" spans="1:21" x14ac:dyDescent="0.25">
      <c r="A68">
        <v>56</v>
      </c>
      <c r="B68" s="29">
        <v>292.87770521893276</v>
      </c>
      <c r="C68" s="29">
        <v>-20.877705218932761</v>
      </c>
      <c r="F68">
        <v>272</v>
      </c>
      <c r="G68">
        <f t="shared" si="0"/>
        <v>72.367722425617288</v>
      </c>
      <c r="H68">
        <f t="shared" si="1"/>
        <v>435.87857520865225</v>
      </c>
    </row>
    <row r="69" spans="1:21" x14ac:dyDescent="0.25">
      <c r="A69">
        <v>57</v>
      </c>
      <c r="B69" s="29">
        <v>243.95411652220037</v>
      </c>
      <c r="C69" s="29">
        <v>-6.9541165222003656</v>
      </c>
      <c r="F69">
        <v>237</v>
      </c>
      <c r="G69">
        <f t="shared" si="0"/>
        <v>193.8663221957741</v>
      </c>
      <c r="H69">
        <f t="shared" si="1"/>
        <v>48.359736604340107</v>
      </c>
    </row>
    <row r="70" spans="1:21" x14ac:dyDescent="0.25">
      <c r="A70">
        <v>58</v>
      </c>
      <c r="B70" s="29">
        <v>207.86386115880126</v>
      </c>
      <c r="C70" s="29">
        <v>3.1361388411987434</v>
      </c>
      <c r="F70">
        <v>211</v>
      </c>
      <c r="G70">
        <f t="shared" si="0"/>
        <v>101.81325329860448</v>
      </c>
      <c r="H70">
        <f t="shared" si="1"/>
        <v>9.8353668312753975</v>
      </c>
    </row>
    <row r="71" spans="1:21" x14ac:dyDescent="0.25">
      <c r="A71">
        <v>59</v>
      </c>
      <c r="B71" s="29">
        <v>173.85693912873552</v>
      </c>
      <c r="C71" s="29">
        <v>6.1430608712644812</v>
      </c>
      <c r="F71">
        <v>180</v>
      </c>
      <c r="G71">
        <f t="shared" si="0"/>
        <v>9.0415800948946572</v>
      </c>
      <c r="H71">
        <f t="shared" si="1"/>
        <v>37.737196868060728</v>
      </c>
    </row>
    <row r="72" spans="1:21" x14ac:dyDescent="0.25">
      <c r="A72">
        <v>60</v>
      </c>
      <c r="B72" s="29">
        <v>202.60001709866981</v>
      </c>
      <c r="C72" s="29">
        <v>-1.6000170986698095</v>
      </c>
      <c r="F72">
        <v>201</v>
      </c>
      <c r="G72">
        <f t="shared" si="0"/>
        <v>59.955256448481734</v>
      </c>
      <c r="H72">
        <f t="shared" si="1"/>
        <v>2.5600547160357547</v>
      </c>
    </row>
    <row r="73" spans="1:21" x14ac:dyDescent="0.25">
      <c r="A73">
        <v>61</v>
      </c>
      <c r="B73" s="29">
        <v>214.2693534609102</v>
      </c>
      <c r="C73" s="29">
        <v>-10.269353460910196</v>
      </c>
      <c r="F73">
        <v>204</v>
      </c>
      <c r="G73">
        <f t="shared" si="0"/>
        <v>75.157392961663376</v>
      </c>
      <c r="H73">
        <f t="shared" si="1"/>
        <v>105.45962050510822</v>
      </c>
    </row>
    <row r="74" spans="1:21" x14ac:dyDescent="0.25">
      <c r="A74">
        <v>62</v>
      </c>
      <c r="B74" s="29">
        <v>207.43371278422165</v>
      </c>
      <c r="C74" s="29">
        <v>-19.433712784221655</v>
      </c>
      <c r="F74">
        <v>188</v>
      </c>
      <c r="G74">
        <f t="shared" si="0"/>
        <v>83.985481806765662</v>
      </c>
      <c r="H74">
        <f t="shared" si="1"/>
        <v>377.66919257962019</v>
      </c>
    </row>
    <row r="75" spans="1:21" x14ac:dyDescent="0.25">
      <c r="A75">
        <v>63</v>
      </c>
      <c r="B75" s="29">
        <v>242.51473877419983</v>
      </c>
      <c r="C75" s="29">
        <v>-7.5147387741998273</v>
      </c>
      <c r="F75">
        <v>235</v>
      </c>
      <c r="G75">
        <f t="shared" si="0"/>
        <v>142.06194145157579</v>
      </c>
      <c r="H75">
        <f t="shared" si="1"/>
        <v>56.471298844462325</v>
      </c>
      <c r="U75" s="35" t="s">
        <v>90</v>
      </c>
    </row>
    <row r="76" spans="1:21" x14ac:dyDescent="0.25">
      <c r="A76">
        <v>64</v>
      </c>
      <c r="B76" s="29">
        <v>239.34576476417797</v>
      </c>
      <c r="C76" s="29">
        <v>-12.345764764177972</v>
      </c>
      <c r="F76">
        <v>227</v>
      </c>
      <c r="G76">
        <f t="shared" si="0"/>
        <v>23.338812115844309</v>
      </c>
      <c r="H76">
        <f t="shared" si="1"/>
        <v>152.41790761241836</v>
      </c>
    </row>
    <row r="77" spans="1:21" x14ac:dyDescent="0.25">
      <c r="A77">
        <v>65</v>
      </c>
      <c r="B77" s="29">
        <v>244.01012408748937</v>
      </c>
      <c r="C77" s="29">
        <v>-10.010124087489373</v>
      </c>
      <c r="F77">
        <v>234</v>
      </c>
      <c r="G77">
        <f t="shared" si="0"/>
        <v>5.455217370602373</v>
      </c>
      <c r="H77">
        <f t="shared" si="1"/>
        <v>100.20258424693496</v>
      </c>
    </row>
    <row r="78" spans="1:21" x14ac:dyDescent="0.25">
      <c r="A78">
        <v>66</v>
      </c>
      <c r="B78" s="29">
        <v>283.75781674413412</v>
      </c>
      <c r="C78" s="29">
        <v>-19.757816744134118</v>
      </c>
      <c r="F78">
        <v>264</v>
      </c>
      <c r="G78">
        <f t="shared" si="0"/>
        <v>95.017512128405883</v>
      </c>
      <c r="H78">
        <f t="shared" si="1"/>
        <v>390.37132249478651</v>
      </c>
    </row>
    <row r="79" spans="1:21" x14ac:dyDescent="0.25">
      <c r="A79">
        <v>67</v>
      </c>
      <c r="B79" s="29">
        <v>323.33884273411218</v>
      </c>
      <c r="C79" s="29">
        <v>-21.338842734112177</v>
      </c>
      <c r="F79">
        <v>302</v>
      </c>
      <c r="G79">
        <f t="shared" ref="G79:G142" si="2">((C79-C78)^2)</f>
        <v>2.4996431809861015</v>
      </c>
      <c r="H79">
        <f t="shared" ref="H79:H142" si="3">(C79^2)</f>
        <v>455.34620923117205</v>
      </c>
    </row>
    <row r="80" spans="1:21" x14ac:dyDescent="0.25">
      <c r="A80">
        <v>68</v>
      </c>
      <c r="B80" s="29">
        <v>323.00320205742366</v>
      </c>
      <c r="C80" s="29">
        <v>-30.003202057423664</v>
      </c>
      <c r="F80">
        <v>293</v>
      </c>
      <c r="G80">
        <f t="shared" si="2"/>
        <v>75.071122483454687</v>
      </c>
      <c r="H80">
        <f t="shared" si="3"/>
        <v>900.19213369859153</v>
      </c>
    </row>
    <row r="81" spans="1:8" x14ac:dyDescent="0.25">
      <c r="A81">
        <v>69</v>
      </c>
      <c r="B81" s="29">
        <v>274.25089471406841</v>
      </c>
      <c r="C81" s="29">
        <v>-15.250894714068409</v>
      </c>
      <c r="F81">
        <v>259</v>
      </c>
      <c r="G81">
        <f t="shared" si="2"/>
        <v>217.6305719528134</v>
      </c>
      <c r="H81">
        <f t="shared" si="3"/>
        <v>232.58978957959974</v>
      </c>
    </row>
    <row r="82" spans="1:8" x14ac:dyDescent="0.25">
      <c r="A82">
        <v>70</v>
      </c>
      <c r="B82" s="29">
        <v>238.33192070404647</v>
      </c>
      <c r="C82" s="29">
        <v>-9.3319207040464676</v>
      </c>
      <c r="F82">
        <v>229</v>
      </c>
      <c r="G82">
        <f t="shared" si="2"/>
        <v>35.034253331315213</v>
      </c>
      <c r="H82">
        <f t="shared" si="3"/>
        <v>87.084744026611119</v>
      </c>
    </row>
    <row r="83" spans="1:8" x14ac:dyDescent="0.25">
      <c r="A83">
        <v>71</v>
      </c>
      <c r="B83" s="29">
        <v>204.4962800273579</v>
      </c>
      <c r="C83" s="29">
        <v>-1.4962800273578978</v>
      </c>
      <c r="F83">
        <v>203</v>
      </c>
      <c r="G83">
        <f t="shared" si="2"/>
        <v>61.397264814176509</v>
      </c>
      <c r="H83">
        <f t="shared" si="3"/>
        <v>2.2388539202701514</v>
      </c>
    </row>
    <row r="84" spans="1:8" x14ac:dyDescent="0.25">
      <c r="A84">
        <v>72</v>
      </c>
      <c r="B84" s="29">
        <v>233.41063935066933</v>
      </c>
      <c r="C84" s="29">
        <v>-4.410639350669328</v>
      </c>
      <c r="F84">
        <v>229</v>
      </c>
      <c r="G84">
        <f t="shared" si="2"/>
        <v>8.493490265372257</v>
      </c>
      <c r="H84">
        <f t="shared" si="3"/>
        <v>19.453739481672752</v>
      </c>
    </row>
    <row r="85" spans="1:8" x14ac:dyDescent="0.25">
      <c r="A85">
        <v>73</v>
      </c>
      <c r="B85" s="29">
        <v>245.25125706628688</v>
      </c>
      <c r="C85" s="29">
        <v>-3.2512570662868825</v>
      </c>
      <c r="F85">
        <v>242</v>
      </c>
      <c r="G85">
        <f t="shared" si="2"/>
        <v>1.3441672813398577</v>
      </c>
      <c r="H85">
        <f t="shared" si="3"/>
        <v>10.570672511080385</v>
      </c>
    </row>
    <row r="86" spans="1:8" x14ac:dyDescent="0.25">
      <c r="A86">
        <v>74</v>
      </c>
      <c r="B86" s="29">
        <v>238.58689774297548</v>
      </c>
      <c r="C86" s="29">
        <v>-5.5868977429754807</v>
      </c>
      <c r="F86">
        <v>233</v>
      </c>
      <c r="G86">
        <f t="shared" si="2"/>
        <v>5.455217370602373</v>
      </c>
      <c r="H86">
        <f t="shared" si="3"/>
        <v>31.213426390464519</v>
      </c>
    </row>
    <row r="87" spans="1:8" x14ac:dyDescent="0.25">
      <c r="A87">
        <v>75</v>
      </c>
      <c r="B87" s="29">
        <v>273.83920508633088</v>
      </c>
      <c r="C87" s="29">
        <v>-6.8392050863308782</v>
      </c>
      <c r="F87">
        <v>267</v>
      </c>
      <c r="G87">
        <f t="shared" si="2"/>
        <v>1.5682736822218535</v>
      </c>
      <c r="H87">
        <f t="shared" si="3"/>
        <v>46.774726212894159</v>
      </c>
    </row>
    <row r="88" spans="1:8" x14ac:dyDescent="0.25">
      <c r="A88">
        <v>76</v>
      </c>
      <c r="B88" s="29">
        <v>270.84151242968613</v>
      </c>
      <c r="C88" s="29">
        <v>-1.8415124296861336</v>
      </c>
      <c r="F88">
        <v>269</v>
      </c>
      <c r="G88">
        <f t="shared" si="2"/>
        <v>24.976931890280806</v>
      </c>
      <c r="H88">
        <f t="shared" si="3"/>
        <v>3.3911680286885271</v>
      </c>
    </row>
    <row r="89" spans="1:8" x14ac:dyDescent="0.25">
      <c r="A89">
        <v>77</v>
      </c>
      <c r="B89" s="29">
        <v>275.6771531063747</v>
      </c>
      <c r="C89" s="29">
        <v>-5.6771531063747034</v>
      </c>
      <c r="F89">
        <v>270</v>
      </c>
      <c r="G89">
        <f t="shared" si="2"/>
        <v>14.712139400667949</v>
      </c>
      <c r="H89">
        <f t="shared" si="3"/>
        <v>32.230067393219947</v>
      </c>
    </row>
    <row r="90" spans="1:8" x14ac:dyDescent="0.25">
      <c r="A90">
        <v>78</v>
      </c>
      <c r="B90" s="29">
        <v>315.59612711639659</v>
      </c>
      <c r="C90" s="29">
        <v>-0.59612711639658755</v>
      </c>
      <c r="F90">
        <v>315</v>
      </c>
      <c r="G90">
        <f t="shared" si="2"/>
        <v>25.816825110833094</v>
      </c>
      <c r="H90">
        <f t="shared" si="3"/>
        <v>0.35536753890331063</v>
      </c>
    </row>
    <row r="91" spans="1:8" x14ac:dyDescent="0.25">
      <c r="A91">
        <v>79</v>
      </c>
      <c r="B91" s="29">
        <v>355.34843445975184</v>
      </c>
      <c r="C91" s="29">
        <v>8.651565540248157</v>
      </c>
      <c r="F91">
        <v>364</v>
      </c>
      <c r="G91">
        <f t="shared" si="2"/>
        <v>85.519819471761139</v>
      </c>
      <c r="H91">
        <f t="shared" si="3"/>
        <v>74.849586297209385</v>
      </c>
    </row>
    <row r="92" spans="1:8" x14ac:dyDescent="0.25">
      <c r="A92">
        <v>80</v>
      </c>
      <c r="B92" s="29">
        <v>355.18407513644047</v>
      </c>
      <c r="C92" s="29">
        <v>-8.1840751364404696</v>
      </c>
      <c r="F92">
        <v>347</v>
      </c>
      <c r="G92">
        <f t="shared" si="2"/>
        <v>283.43879699457267</v>
      </c>
      <c r="H92">
        <f t="shared" si="3"/>
        <v>66.979085838903089</v>
      </c>
    </row>
    <row r="93" spans="1:8" x14ac:dyDescent="0.25">
      <c r="A93">
        <v>81</v>
      </c>
      <c r="B93" s="29">
        <v>306.60304914646241</v>
      </c>
      <c r="C93" s="29">
        <v>5.3969508535375894</v>
      </c>
      <c r="F93">
        <v>312</v>
      </c>
      <c r="G93">
        <f t="shared" si="2"/>
        <v>184.44426694045953</v>
      </c>
      <c r="H93">
        <f t="shared" si="3"/>
        <v>29.127078515500116</v>
      </c>
    </row>
    <row r="94" spans="1:8" x14ac:dyDescent="0.25">
      <c r="A94">
        <v>82</v>
      </c>
      <c r="B94" s="29">
        <v>270.85535648981761</v>
      </c>
      <c r="C94" s="29">
        <v>3.1446435101823909</v>
      </c>
      <c r="F94">
        <v>274</v>
      </c>
      <c r="G94">
        <f t="shared" si="2"/>
        <v>5.0728883689317525</v>
      </c>
      <c r="H94">
        <f t="shared" si="3"/>
        <v>9.8887828061322285</v>
      </c>
    </row>
    <row r="95" spans="1:8" x14ac:dyDescent="0.25">
      <c r="A95">
        <v>83</v>
      </c>
      <c r="B95" s="29">
        <v>237.19099716650624</v>
      </c>
      <c r="C95" s="29">
        <v>-0.19099716650623577</v>
      </c>
      <c r="F95">
        <v>237</v>
      </c>
      <c r="G95">
        <f>((C95-C94)^2)</f>
        <v>11.126498723979759</v>
      </c>
      <c r="H95">
        <f t="shared" si="3"/>
        <v>3.6479917613410753E-2</v>
      </c>
    </row>
    <row r="96" spans="1:8" x14ac:dyDescent="0.25">
      <c r="A96">
        <v>84</v>
      </c>
      <c r="B96" s="29">
        <v>266.27663784319481</v>
      </c>
      <c r="C96" s="29">
        <v>11.723362156805194</v>
      </c>
      <c r="F96">
        <v>278</v>
      </c>
      <c r="G96">
        <f>((C96-C95)^2)</f>
        <v>141.951958084978</v>
      </c>
      <c r="H96">
        <f>(C96^2)</f>
        <v>137.43722025961213</v>
      </c>
    </row>
    <row r="97" spans="1:8" x14ac:dyDescent="0.25">
      <c r="A97">
        <v>85</v>
      </c>
      <c r="B97" s="29">
        <v>278.28853691218956</v>
      </c>
      <c r="C97" s="29">
        <v>5.7114630878104435</v>
      </c>
      <c r="F97">
        <v>284</v>
      </c>
      <c r="G97">
        <f>((C97-C96)^2)</f>
        <v>36.142930415779951</v>
      </c>
      <c r="H97">
        <f t="shared" si="3"/>
        <v>32.620810603421205</v>
      </c>
    </row>
    <row r="98" spans="1:8" x14ac:dyDescent="0.25">
      <c r="A98">
        <v>86</v>
      </c>
      <c r="B98" s="29">
        <v>271.79545894225532</v>
      </c>
      <c r="C98" s="29">
        <v>5.2045410577446773</v>
      </c>
      <c r="F98">
        <v>277</v>
      </c>
      <c r="G98">
        <f t="shared" si="2"/>
        <v>0.25696994456599759</v>
      </c>
      <c r="H98">
        <f t="shared" si="3"/>
        <v>27.087247621750084</v>
      </c>
    </row>
    <row r="99" spans="1:8" x14ac:dyDescent="0.25">
      <c r="A99">
        <v>87</v>
      </c>
      <c r="B99" s="29">
        <v>307.21904763898783</v>
      </c>
      <c r="C99" s="29">
        <v>9.7809523610121687</v>
      </c>
      <c r="F99">
        <v>317</v>
      </c>
      <c r="G99">
        <f t="shared" si="2"/>
        <v>20.943540416674459</v>
      </c>
      <c r="H99">
        <f t="shared" si="3"/>
        <v>95.667029088389512</v>
      </c>
    </row>
    <row r="100" spans="1:8" x14ac:dyDescent="0.25">
      <c r="A100">
        <v>88</v>
      </c>
      <c r="B100" s="29">
        <v>304.39263633572023</v>
      </c>
      <c r="C100" s="29">
        <v>8.6073636642797737</v>
      </c>
      <c r="F100">
        <v>313</v>
      </c>
      <c r="G100">
        <f t="shared" si="2"/>
        <v>1.3773104290980414</v>
      </c>
      <c r="H100">
        <f t="shared" si="3"/>
        <v>74.086709249163732</v>
      </c>
    </row>
    <row r="101" spans="1:8" x14ac:dyDescent="0.25">
      <c r="A101">
        <v>89</v>
      </c>
      <c r="B101" s="29">
        <v>309.39955836578599</v>
      </c>
      <c r="C101" s="29">
        <v>8.6004416342140075</v>
      </c>
      <c r="F101">
        <v>318</v>
      </c>
      <c r="G101">
        <f t="shared" si="2"/>
        <v>4.7914500231371139E-5</v>
      </c>
      <c r="H101">
        <f t="shared" si="3"/>
        <v>73.967596303521702</v>
      </c>
    </row>
    <row r="102" spans="1:8" x14ac:dyDescent="0.25">
      <c r="A102">
        <v>90</v>
      </c>
      <c r="B102" s="29">
        <v>349.48981372918502</v>
      </c>
      <c r="C102" s="29">
        <v>24.510186270814984</v>
      </c>
      <c r="F102">
        <v>374</v>
      </c>
      <c r="G102">
        <f t="shared" si="2"/>
        <v>253.11997440185354</v>
      </c>
      <c r="H102">
        <f t="shared" si="3"/>
        <v>600.74923103004733</v>
      </c>
    </row>
    <row r="103" spans="1:8" x14ac:dyDescent="0.25">
      <c r="A103">
        <v>91</v>
      </c>
      <c r="B103" s="29">
        <v>389.41340242591747</v>
      </c>
      <c r="C103" s="29">
        <v>23.586597574082532</v>
      </c>
      <c r="F103">
        <v>413</v>
      </c>
      <c r="G103">
        <f t="shared" si="2"/>
        <v>0.85301608073194879</v>
      </c>
      <c r="H103">
        <f t="shared" si="3"/>
        <v>556.32758512171597</v>
      </c>
    </row>
    <row r="104" spans="1:8" x14ac:dyDescent="0.25">
      <c r="A104">
        <v>92</v>
      </c>
      <c r="B104" s="29">
        <v>389.42032445598318</v>
      </c>
      <c r="C104" s="29">
        <v>15.579675544016823</v>
      </c>
      <c r="F104">
        <v>405</v>
      </c>
      <c r="G104">
        <f t="shared" si="2"/>
        <v>64.110800395551578</v>
      </c>
      <c r="H104">
        <f t="shared" si="3"/>
        <v>242.72629005683586</v>
      </c>
    </row>
    <row r="105" spans="1:8" x14ac:dyDescent="0.25">
      <c r="A105">
        <v>93</v>
      </c>
      <c r="B105" s="29">
        <v>341.01057981938231</v>
      </c>
      <c r="C105" s="29">
        <v>13.989420180617685</v>
      </c>
      <c r="F105">
        <v>355</v>
      </c>
      <c r="G105">
        <f t="shared" si="2"/>
        <v>2.5289121208197227</v>
      </c>
      <c r="H105">
        <f t="shared" si="3"/>
        <v>195.70387698987335</v>
      </c>
    </row>
    <row r="106" spans="1:8" x14ac:dyDescent="0.25">
      <c r="A106">
        <v>94</v>
      </c>
      <c r="B106" s="29">
        <v>305.43416851611471</v>
      </c>
      <c r="C106" s="29">
        <v>0.56583148388529025</v>
      </c>
      <c r="F106">
        <v>306</v>
      </c>
      <c r="G106">
        <f t="shared" si="2"/>
        <v>180.19273349904171</v>
      </c>
      <c r="H106">
        <f t="shared" si="3"/>
        <v>0.32016526815582946</v>
      </c>
    </row>
    <row r="107" spans="1:8" x14ac:dyDescent="0.25">
      <c r="A107">
        <v>95</v>
      </c>
      <c r="B107" s="29">
        <v>271.94109054618048</v>
      </c>
      <c r="C107" s="29">
        <v>-0.94109054618047594</v>
      </c>
      <c r="F107">
        <v>271</v>
      </c>
      <c r="G107">
        <f t="shared" si="2"/>
        <v>2.27081400469753</v>
      </c>
      <c r="H107">
        <f t="shared" si="3"/>
        <v>0.88565141611026654</v>
      </c>
    </row>
    <row r="108" spans="1:8" x14ac:dyDescent="0.25">
      <c r="A108">
        <v>96</v>
      </c>
      <c r="B108" s="29">
        <v>301.19801257624624</v>
      </c>
      <c r="C108" s="29">
        <v>4.8019874237537579</v>
      </c>
      <c r="F108">
        <v>306</v>
      </c>
      <c r="G108">
        <f t="shared" si="2"/>
        <v>32.982944568743918</v>
      </c>
      <c r="H108">
        <f t="shared" si="3"/>
        <v>23.059083217889253</v>
      </c>
    </row>
    <row r="109" spans="1:8" x14ac:dyDescent="0.25">
      <c r="A109">
        <v>97</v>
      </c>
      <c r="B109" s="29">
        <v>313.38119299861813</v>
      </c>
      <c r="C109" s="29">
        <v>1.6188070013818674</v>
      </c>
      <c r="F109">
        <v>315</v>
      </c>
      <c r="G109">
        <f t="shared" si="2"/>
        <v>10.132637601371687</v>
      </c>
      <c r="H109">
        <f t="shared" si="3"/>
        <v>2.6205361077229532</v>
      </c>
    </row>
    <row r="110" spans="1:8" x14ac:dyDescent="0.25">
      <c r="A110">
        <v>98</v>
      </c>
      <c r="B110" s="29">
        <v>307.05939638206104</v>
      </c>
      <c r="C110" s="29">
        <v>-6.0593963820610384</v>
      </c>
      <c r="F110">
        <v>301</v>
      </c>
      <c r="G110">
        <f t="shared" si="2"/>
        <v>58.954807197514086</v>
      </c>
      <c r="H110">
        <f t="shared" si="3"/>
        <v>36.716284514934401</v>
      </c>
    </row>
    <row r="111" spans="1:8" x14ac:dyDescent="0.25">
      <c r="A111">
        <v>99</v>
      </c>
      <c r="B111" s="29">
        <v>342.65426643217074</v>
      </c>
      <c r="C111" s="29">
        <v>13.345733567829257</v>
      </c>
      <c r="F111">
        <v>356</v>
      </c>
      <c r="G111">
        <f t="shared" si="2"/>
        <v>376.55906837212933</v>
      </c>
      <c r="H111">
        <f t="shared" si="3"/>
        <v>178.10860446348462</v>
      </c>
    </row>
    <row r="112" spans="1:8" x14ac:dyDescent="0.25">
      <c r="A112">
        <v>100</v>
      </c>
      <c r="B112" s="29">
        <v>339.99913648228033</v>
      </c>
      <c r="C112" s="29">
        <v>8.0008635177196652</v>
      </c>
      <c r="F112">
        <v>348</v>
      </c>
      <c r="G112">
        <f t="shared" si="2"/>
        <v>28.567635852558507</v>
      </c>
      <c r="H112">
        <f t="shared" si="3"/>
        <v>64.013817029177488</v>
      </c>
    </row>
    <row r="113" spans="1:8" x14ac:dyDescent="0.25">
      <c r="A113">
        <v>101</v>
      </c>
      <c r="B113" s="29">
        <v>345.17733986572324</v>
      </c>
      <c r="C113" s="29">
        <v>9.8226601342767594</v>
      </c>
      <c r="F113">
        <v>355</v>
      </c>
      <c r="G113">
        <f t="shared" si="2"/>
        <v>3.3189429120988763</v>
      </c>
      <c r="H113">
        <f t="shared" si="3"/>
        <v>96.484652113509924</v>
      </c>
    </row>
    <row r="114" spans="1:8" x14ac:dyDescent="0.25">
      <c r="A114">
        <v>102</v>
      </c>
      <c r="B114" s="29">
        <v>385.4388765824994</v>
      </c>
      <c r="C114" s="29">
        <v>36.561123417500596</v>
      </c>
      <c r="F114">
        <v>422</v>
      </c>
      <c r="G114">
        <f t="shared" si="2"/>
        <v>714.94541874830918</v>
      </c>
      <c r="H114">
        <f t="shared" si="3"/>
        <v>1336.7157455497104</v>
      </c>
    </row>
    <row r="115" spans="1:8" x14ac:dyDescent="0.25">
      <c r="A115">
        <v>103</v>
      </c>
      <c r="B115" s="29">
        <v>425.533746632609</v>
      </c>
      <c r="C115" s="29">
        <v>39.466253367391005</v>
      </c>
      <c r="F115">
        <v>465</v>
      </c>
      <c r="G115">
        <f t="shared" si="2"/>
        <v>8.4397800257502489</v>
      </c>
      <c r="H115">
        <f t="shared" si="3"/>
        <v>1557.5851548591017</v>
      </c>
    </row>
    <row r="116" spans="1:8" x14ac:dyDescent="0.25">
      <c r="A116">
        <v>104</v>
      </c>
      <c r="B116" s="29">
        <v>425.7119500160519</v>
      </c>
      <c r="C116" s="29">
        <v>41.288049983948099</v>
      </c>
      <c r="F116">
        <v>467</v>
      </c>
      <c r="G116">
        <f t="shared" si="2"/>
        <v>3.3189429120988763</v>
      </c>
      <c r="H116">
        <f t="shared" si="3"/>
        <v>1704.7030714769967</v>
      </c>
    </row>
    <row r="117" spans="1:8" x14ac:dyDescent="0.25">
      <c r="A117">
        <v>105</v>
      </c>
      <c r="B117" s="29">
        <v>377.47348673282818</v>
      </c>
      <c r="C117" s="29">
        <v>26.526513267171822</v>
      </c>
      <c r="F117">
        <v>404</v>
      </c>
      <c r="G117">
        <f t="shared" si="2"/>
        <v>217.90296624073414</v>
      </c>
      <c r="H117">
        <f t="shared" si="3"/>
        <v>703.65590611344271</v>
      </c>
    </row>
    <row r="118" spans="1:8" x14ac:dyDescent="0.25">
      <c r="A118">
        <v>106</v>
      </c>
      <c r="B118" s="29">
        <v>342.06835678293771</v>
      </c>
      <c r="C118" s="29">
        <v>4.9316432170622875</v>
      </c>
      <c r="F118">
        <v>347</v>
      </c>
      <c r="G118">
        <f t="shared" si="2"/>
        <v>466.33841248111776</v>
      </c>
      <c r="H118">
        <f t="shared" si="3"/>
        <v>24.321104820396467</v>
      </c>
    </row>
    <row r="119" spans="1:8" x14ac:dyDescent="0.25">
      <c r="A119">
        <v>107</v>
      </c>
      <c r="B119" s="29">
        <v>308.74656016638062</v>
      </c>
      <c r="C119" s="29">
        <v>-3.7465601663806183</v>
      </c>
      <c r="F119">
        <v>305</v>
      </c>
      <c r="G119">
        <f t="shared" si="2"/>
        <v>75.311213964399897</v>
      </c>
      <c r="H119">
        <f t="shared" si="3"/>
        <v>14.036713080309966</v>
      </c>
    </row>
    <row r="120" spans="1:8" x14ac:dyDescent="0.25">
      <c r="A120">
        <v>108</v>
      </c>
      <c r="B120" s="29">
        <v>338.17476354982352</v>
      </c>
      <c r="C120" s="29">
        <v>-2.174763549823524</v>
      </c>
      <c r="F120">
        <v>336</v>
      </c>
      <c r="G120">
        <f t="shared" si="2"/>
        <v>2.4705446038203291</v>
      </c>
      <c r="H120">
        <f t="shared" si="3"/>
        <v>4.7295964976410154</v>
      </c>
    </row>
    <row r="121" spans="1:8" x14ac:dyDescent="0.25">
      <c r="A121">
        <v>109</v>
      </c>
      <c r="B121" s="29">
        <v>350.52922532557261</v>
      </c>
      <c r="C121" s="29">
        <v>-10.529225325572611</v>
      </c>
      <c r="F121">
        <v>340</v>
      </c>
      <c r="G121">
        <f t="shared" si="2"/>
        <v>69.797031562452588</v>
      </c>
      <c r="H121">
        <f t="shared" si="3"/>
        <v>110.86458595667966</v>
      </c>
    </row>
    <row r="122" spans="1:8" x14ac:dyDescent="0.25">
      <c r="A122">
        <v>110</v>
      </c>
      <c r="B122" s="29">
        <v>344.37871006239271</v>
      </c>
      <c r="C122" s="29">
        <v>-26.378710062392713</v>
      </c>
      <c r="F122">
        <v>318</v>
      </c>
      <c r="G122">
        <f t="shared" si="2"/>
        <v>251.20616642269337</v>
      </c>
      <c r="H122">
        <f t="shared" si="3"/>
        <v>695.83634455577862</v>
      </c>
    </row>
    <row r="123" spans="1:8" x14ac:dyDescent="0.25">
      <c r="A123">
        <v>111</v>
      </c>
      <c r="B123" s="29">
        <v>380.14486146587956</v>
      </c>
      <c r="C123" s="29">
        <v>-18.144861465879558</v>
      </c>
      <c r="F123">
        <v>362</v>
      </c>
      <c r="G123">
        <f t="shared" si="2"/>
        <v>67.796262710301662</v>
      </c>
      <c r="H123">
        <f t="shared" si="3"/>
        <v>329.23599761596086</v>
      </c>
    </row>
    <row r="124" spans="1:8" x14ac:dyDescent="0.25">
      <c r="A124">
        <v>112</v>
      </c>
      <c r="B124" s="29">
        <v>377.66101286936629</v>
      </c>
      <c r="C124" s="29">
        <v>-29.661012869366289</v>
      </c>
      <c r="F124">
        <v>348</v>
      </c>
      <c r="G124">
        <f t="shared" si="2"/>
        <v>132.6217431480294</v>
      </c>
      <c r="H124">
        <f t="shared" si="3"/>
        <v>879.7756844367126</v>
      </c>
    </row>
    <row r="125" spans="1:8" x14ac:dyDescent="0.25">
      <c r="A125">
        <v>113</v>
      </c>
      <c r="B125" s="29">
        <v>383.01049760618633</v>
      </c>
      <c r="C125" s="29">
        <v>-20.010497606186334</v>
      </c>
      <c r="F125">
        <v>363</v>
      </c>
      <c r="G125">
        <f t="shared" si="2"/>
        <v>93.132444844869269</v>
      </c>
      <c r="H125">
        <f t="shared" si="3"/>
        <v>400.42001444718898</v>
      </c>
    </row>
    <row r="126" spans="1:8" x14ac:dyDescent="0.25">
      <c r="A126">
        <v>114</v>
      </c>
      <c r="B126" s="29">
        <v>423.44331567633975</v>
      </c>
      <c r="C126" s="29">
        <v>11.556684323660249</v>
      </c>
      <c r="F126">
        <v>435</v>
      </c>
      <c r="G126">
        <f t="shared" si="2"/>
        <v>996.48697499203263</v>
      </c>
      <c r="H126">
        <f t="shared" si="3"/>
        <v>133.55695255673456</v>
      </c>
    </row>
    <row r="127" spans="1:8" x14ac:dyDescent="0.25">
      <c r="A127">
        <v>115</v>
      </c>
      <c r="B127" s="29">
        <v>463.70946707982648</v>
      </c>
      <c r="C127" s="29">
        <v>27.290532920173519</v>
      </c>
      <c r="F127">
        <v>491</v>
      </c>
      <c r="G127">
        <f t="shared" si="2"/>
        <v>247.55399165800256</v>
      </c>
      <c r="H127">
        <f t="shared" si="3"/>
        <v>744.77318706707456</v>
      </c>
    </row>
    <row r="128" spans="1:8" x14ac:dyDescent="0.25">
      <c r="A128">
        <v>116</v>
      </c>
      <c r="B128" s="29">
        <v>464.05895181664653</v>
      </c>
      <c r="C128" s="29">
        <v>40.941048183353473</v>
      </c>
      <c r="F128">
        <v>505</v>
      </c>
      <c r="G128">
        <f t="shared" si="2"/>
        <v>186.33656695030891</v>
      </c>
      <c r="H128">
        <f t="shared" si="3"/>
        <v>1676.1694263516708</v>
      </c>
    </row>
    <row r="129" spans="1:8" x14ac:dyDescent="0.25">
      <c r="A129">
        <v>117</v>
      </c>
      <c r="B129" s="29">
        <v>415.99176988679994</v>
      </c>
      <c r="C129" s="29">
        <v>-11.991769886799943</v>
      </c>
      <c r="F129">
        <v>404</v>
      </c>
      <c r="G129">
        <f t="shared" si="2"/>
        <v>2801.8832288479603</v>
      </c>
      <c r="H129">
        <f t="shared" si="3"/>
        <v>143.80254501796193</v>
      </c>
    </row>
    <row r="130" spans="1:8" x14ac:dyDescent="0.25">
      <c r="A130">
        <v>118</v>
      </c>
      <c r="B130" s="29">
        <v>380.75792129028667</v>
      </c>
      <c r="C130" s="29">
        <v>-21.757921290286674</v>
      </c>
      <c r="F130">
        <v>359</v>
      </c>
      <c r="G130">
        <f t="shared" si="2"/>
        <v>95.377713235825851</v>
      </c>
      <c r="H130">
        <f t="shared" si="3"/>
        <v>473.40713887431014</v>
      </c>
    </row>
    <row r="131" spans="1:8" x14ac:dyDescent="0.25">
      <c r="A131">
        <v>119</v>
      </c>
      <c r="B131" s="29">
        <v>347.60740602710678</v>
      </c>
      <c r="C131" s="29">
        <v>-37.607406027106776</v>
      </c>
      <c r="F131">
        <v>310</v>
      </c>
      <c r="G131">
        <f t="shared" si="2"/>
        <v>251.20616642269337</v>
      </c>
      <c r="H131">
        <f t="shared" si="3"/>
        <v>1414.3169880876671</v>
      </c>
    </row>
    <row r="132" spans="1:8" x14ac:dyDescent="0.25">
      <c r="A132">
        <v>120</v>
      </c>
      <c r="B132" s="29">
        <v>377.20689076392682</v>
      </c>
      <c r="C132" s="29">
        <v>-40.206890763926822</v>
      </c>
      <c r="F132">
        <v>337</v>
      </c>
      <c r="G132">
        <f t="shared" si="2"/>
        <v>6.7573208969603806</v>
      </c>
      <c r="H132">
        <f t="shared" si="3"/>
        <v>1616.5940649023439</v>
      </c>
    </row>
    <row r="133" spans="1:8" x14ac:dyDescent="0.25">
      <c r="A133">
        <v>121</v>
      </c>
      <c r="B133" s="29">
        <v>389.73263389305305</v>
      </c>
      <c r="C133" s="29">
        <v>-29.732633893053048</v>
      </c>
      <c r="F133">
        <v>360</v>
      </c>
      <c r="G133">
        <f t="shared" si="2"/>
        <v>109.71005699704645</v>
      </c>
      <c r="H133">
        <f t="shared" si="3"/>
        <v>884.02951821832687</v>
      </c>
    </row>
    <row r="134" spans="1:8" x14ac:dyDescent="0.25">
      <c r="A134">
        <v>122</v>
      </c>
      <c r="B134" s="29">
        <v>383.75339998325029</v>
      </c>
      <c r="C134" s="29">
        <v>-41.75339998325029</v>
      </c>
      <c r="F134">
        <v>342</v>
      </c>
      <c r="G134">
        <f t="shared" si="2"/>
        <v>144.49881739523587</v>
      </c>
      <c r="H134">
        <f t="shared" si="3"/>
        <v>1743.3464101612853</v>
      </c>
    </row>
    <row r="135" spans="1:8" x14ac:dyDescent="0.25">
      <c r="A135">
        <v>123</v>
      </c>
      <c r="B135" s="29">
        <v>419.69083274011433</v>
      </c>
      <c r="C135" s="29">
        <v>-13.690832740114331</v>
      </c>
      <c r="F135">
        <v>406</v>
      </c>
      <c r="G135">
        <f t="shared" si="2"/>
        <v>787.50768027552738</v>
      </c>
      <c r="H135">
        <f t="shared" si="3"/>
        <v>187.43890111778649</v>
      </c>
    </row>
    <row r="136" spans="1:8" x14ac:dyDescent="0.25">
      <c r="A136">
        <v>124</v>
      </c>
      <c r="B136" s="29">
        <v>417.3782654969782</v>
      </c>
      <c r="C136" s="29">
        <v>-21.378265496978202</v>
      </c>
      <c r="F136">
        <v>396</v>
      </c>
      <c r="G136">
        <f t="shared" si="2"/>
        <v>59.096622391303647</v>
      </c>
      <c r="H136">
        <f t="shared" si="3"/>
        <v>457.03023565928862</v>
      </c>
    </row>
    <row r="137" spans="1:8" x14ac:dyDescent="0.25">
      <c r="A137">
        <v>125</v>
      </c>
      <c r="B137" s="29">
        <v>422.89903158717544</v>
      </c>
      <c r="C137" s="29">
        <v>-2.8990315871754433</v>
      </c>
      <c r="F137">
        <v>420</v>
      </c>
      <c r="G137">
        <f t="shared" si="2"/>
        <v>341.48208589320416</v>
      </c>
      <c r="H137">
        <f t="shared" si="3"/>
        <v>8.4043841434409696</v>
      </c>
    </row>
    <row r="138" spans="1:8" x14ac:dyDescent="0.25">
      <c r="A138">
        <v>126</v>
      </c>
      <c r="B138" s="29">
        <v>463.503131010706</v>
      </c>
      <c r="C138" s="29">
        <v>8.4968689892940006</v>
      </c>
      <c r="F138">
        <v>472</v>
      </c>
      <c r="G138">
        <f t="shared" si="2"/>
        <v>129.86654994877659</v>
      </c>
      <c r="H138">
        <f t="shared" si="3"/>
        <v>72.196782621226049</v>
      </c>
    </row>
    <row r="139" spans="1:8" x14ac:dyDescent="0.25">
      <c r="A139">
        <v>127</v>
      </c>
      <c r="B139" s="29">
        <v>503.94056376756993</v>
      </c>
      <c r="C139" s="29">
        <v>44.059436232430073</v>
      </c>
      <c r="F139">
        <v>548</v>
      </c>
      <c r="G139">
        <f t="shared" si="2"/>
        <v>1264.6961889225747</v>
      </c>
      <c r="H139">
        <f t="shared" si="3"/>
        <v>1941.233921119572</v>
      </c>
    </row>
    <row r="140" spans="1:8" x14ac:dyDescent="0.25">
      <c r="A140">
        <v>128</v>
      </c>
      <c r="B140" s="29">
        <v>504.46132985776705</v>
      </c>
      <c r="C140" s="29">
        <v>54.538670142232945</v>
      </c>
      <c r="F140">
        <v>559</v>
      </c>
      <c r="G140">
        <f t="shared" si="2"/>
        <v>109.81434333636238</v>
      </c>
      <c r="H140">
        <f t="shared" si="3"/>
        <v>2974.4665408832911</v>
      </c>
    </row>
    <row r="141" spans="1:8" x14ac:dyDescent="0.25">
      <c r="A141">
        <v>129</v>
      </c>
      <c r="B141" s="29">
        <v>456.56542928129767</v>
      </c>
      <c r="C141" s="29">
        <v>6.4345707187023322</v>
      </c>
      <c r="F141">
        <v>463</v>
      </c>
      <c r="G141">
        <f t="shared" si="2"/>
        <v>2314.0043813489183</v>
      </c>
      <c r="H141">
        <f t="shared" si="3"/>
        <v>41.403700333981448</v>
      </c>
    </row>
    <row r="142" spans="1:8" x14ac:dyDescent="0.25">
      <c r="A142">
        <v>130</v>
      </c>
      <c r="B142" s="29">
        <v>421.50286203816154</v>
      </c>
      <c r="C142" s="29">
        <v>-14.502862038161538</v>
      </c>
      <c r="F142">
        <v>407</v>
      </c>
      <c r="G142">
        <f t="shared" si="2"/>
        <v>438.37609044819624</v>
      </c>
      <c r="H142">
        <f t="shared" si="3"/>
        <v>210.33300729794703</v>
      </c>
    </row>
    <row r="143" spans="1:8" x14ac:dyDescent="0.25">
      <c r="A143">
        <v>131</v>
      </c>
      <c r="B143" s="29">
        <v>388.52362812835884</v>
      </c>
      <c r="C143" s="29">
        <v>-26.523628128358837</v>
      </c>
      <c r="F143">
        <v>362</v>
      </c>
      <c r="G143">
        <f t="shared" ref="G143:G156" si="4">((C143-C142)^2)</f>
        <v>144.49881739523724</v>
      </c>
      <c r="H143">
        <f t="shared" ref="H143:H156" si="5">(C143^2)</f>
        <v>703.50284909146808</v>
      </c>
    </row>
    <row r="144" spans="1:8" x14ac:dyDescent="0.25">
      <c r="A144">
        <v>132</v>
      </c>
      <c r="B144" s="29">
        <v>418.29439421855602</v>
      </c>
      <c r="C144" s="29">
        <v>-13.294394218556022</v>
      </c>
      <c r="F144">
        <v>405</v>
      </c>
      <c r="G144">
        <f t="shared" si="4"/>
        <v>175.01262984027667</v>
      </c>
      <c r="H144">
        <f t="shared" si="5"/>
        <v>176.74091763837578</v>
      </c>
    </row>
    <row r="145" spans="1:8" x14ac:dyDescent="0.25">
      <c r="A145">
        <v>133</v>
      </c>
      <c r="B145" s="29">
        <v>430.99141870105939</v>
      </c>
      <c r="C145" s="29">
        <v>-13.991418701059388</v>
      </c>
      <c r="F145">
        <v>417</v>
      </c>
      <c r="G145">
        <f t="shared" si="4"/>
        <v>0.48584312920908518</v>
      </c>
      <c r="H145">
        <f t="shared" si="5"/>
        <v>195.75979726835436</v>
      </c>
    </row>
    <row r="146" spans="1:8" x14ac:dyDescent="0.25">
      <c r="A146">
        <v>134</v>
      </c>
      <c r="B146" s="29">
        <v>425.18346614463388</v>
      </c>
      <c r="C146" s="29">
        <v>-34.183466144633883</v>
      </c>
      <c r="F146">
        <v>391</v>
      </c>
      <c r="G146">
        <f t="shared" si="4"/>
        <v>407.71877996356329</v>
      </c>
      <c r="H146">
        <f t="shared" si="5"/>
        <v>1168.5093576613308</v>
      </c>
    </row>
    <row r="147" spans="1:8" x14ac:dyDescent="0.25">
      <c r="A147">
        <v>135</v>
      </c>
      <c r="B147" s="29">
        <v>461.29218025487501</v>
      </c>
      <c r="C147" s="29">
        <v>-42.292180254875007</v>
      </c>
      <c r="F147">
        <v>419</v>
      </c>
      <c r="G147">
        <f t="shared" si="4"/>
        <v>65.751244521623505</v>
      </c>
      <c r="H147">
        <f t="shared" si="5"/>
        <v>1788.6285107108395</v>
      </c>
    </row>
    <row r="148" spans="1:8" x14ac:dyDescent="0.25">
      <c r="A148">
        <v>136</v>
      </c>
      <c r="B148" s="29">
        <v>459.15089436511607</v>
      </c>
      <c r="C148" s="29">
        <v>1.8491056348839265</v>
      </c>
      <c r="F148">
        <v>461</v>
      </c>
      <c r="G148">
        <f t="shared" si="4"/>
        <v>1948.453120001431</v>
      </c>
      <c r="H148">
        <f t="shared" si="5"/>
        <v>3.4191916489594889</v>
      </c>
    </row>
    <row r="149" spans="1:8" x14ac:dyDescent="0.25">
      <c r="A149">
        <v>137</v>
      </c>
      <c r="B149" s="29">
        <v>464.84294180869045</v>
      </c>
      <c r="C149" s="29">
        <v>7.1570581913095452</v>
      </c>
      <c r="F149">
        <v>472</v>
      </c>
      <c r="G149">
        <f t="shared" si="4"/>
        <v>28.17436034126526</v>
      </c>
      <c r="H149">
        <f t="shared" si="5"/>
        <v>51.223481953791058</v>
      </c>
    </row>
    <row r="150" spans="1:8" x14ac:dyDescent="0.25">
      <c r="A150">
        <v>138</v>
      </c>
      <c r="B150" s="29">
        <v>505.61832258559815</v>
      </c>
      <c r="C150" s="29">
        <v>29.38167741440185</v>
      </c>
      <c r="F150">
        <v>535</v>
      </c>
      <c r="G150">
        <f t="shared" si="4"/>
        <v>493.93369961144396</v>
      </c>
      <c r="H150">
        <f t="shared" si="5"/>
        <v>863.28296768397172</v>
      </c>
    </row>
    <row r="151" spans="1:8" x14ac:dyDescent="0.25">
      <c r="A151">
        <v>139</v>
      </c>
      <c r="B151" s="29">
        <v>546.22703669583916</v>
      </c>
      <c r="C151" s="29">
        <v>75.772963304160839</v>
      </c>
      <c r="F151">
        <v>622</v>
      </c>
      <c r="G151">
        <f t="shared" si="4"/>
        <v>2152.1514065053516</v>
      </c>
      <c r="H151">
        <f t="shared" si="5"/>
        <v>5741.5419678937051</v>
      </c>
    </row>
    <row r="152" spans="1:8" x14ac:dyDescent="0.25">
      <c r="A152">
        <v>140</v>
      </c>
      <c r="B152" s="29">
        <v>546.9190841394136</v>
      </c>
      <c r="C152" s="29">
        <v>59.080915860586401</v>
      </c>
      <c r="F152">
        <v>606</v>
      </c>
      <c r="G152">
        <f t="shared" si="4"/>
        <v>278.62444785853995</v>
      </c>
      <c r="H152">
        <f t="shared" si="5"/>
        <v>3490.5546189256897</v>
      </c>
    </row>
    <row r="153" spans="1:8" x14ac:dyDescent="0.25">
      <c r="A153">
        <v>141</v>
      </c>
      <c r="B153" s="29">
        <v>499.19446491632129</v>
      </c>
      <c r="C153" s="29">
        <v>8.8055350836787056</v>
      </c>
      <c r="F153">
        <v>508</v>
      </c>
      <c r="G153">
        <f t="shared" si="4"/>
        <v>2527.6139122630598</v>
      </c>
      <c r="H153">
        <f t="shared" si="5"/>
        <v>77.537448109896545</v>
      </c>
    </row>
    <row r="154" spans="1:8" x14ac:dyDescent="0.25">
      <c r="A154">
        <v>142</v>
      </c>
      <c r="B154" s="29">
        <v>464.30317902656236</v>
      </c>
      <c r="C154" s="29">
        <v>-3.3031790265623613</v>
      </c>
      <c r="F154">
        <v>461</v>
      </c>
      <c r="G154">
        <f t="shared" si="4"/>
        <v>146.6209574035511</v>
      </c>
      <c r="H154">
        <f t="shared" si="5"/>
        <v>10.910991681521468</v>
      </c>
    </row>
    <row r="155" spans="1:8" x14ac:dyDescent="0.25">
      <c r="A155">
        <v>143</v>
      </c>
      <c r="B155" s="29">
        <v>431.4952264701368</v>
      </c>
      <c r="C155" s="29">
        <v>-41.495226470136799</v>
      </c>
      <c r="F155">
        <v>390</v>
      </c>
      <c r="G155">
        <f t="shared" si="4"/>
        <v>1458.6324879322408</v>
      </c>
      <c r="H155">
        <f t="shared" si="5"/>
        <v>1721.8538198079418</v>
      </c>
    </row>
    <row r="156" spans="1:8" ht="15.75" thickBot="1" x14ac:dyDescent="0.3">
      <c r="A156" s="19">
        <v>144</v>
      </c>
      <c r="B156" s="30">
        <v>461.43727391371118</v>
      </c>
      <c r="C156" s="30">
        <v>-29.437273913711181</v>
      </c>
      <c r="F156">
        <v>432</v>
      </c>
      <c r="G156">
        <f t="shared" si="4"/>
        <v>145.39421985301112</v>
      </c>
      <c r="H156">
        <f t="shared" si="5"/>
        <v>866.55309547086074</v>
      </c>
    </row>
  </sheetData>
  <hyperlinks>
    <hyperlink ref="U75" r:id="rId1" xr:uid="{43687FC8-1443-4BD7-8C5B-7E8043D701FD}"/>
  </hyperlinks>
  <pageMargins left="0.7" right="0.7" top="0.75" bottom="0.75" header="0.3" footer="0.3"/>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0531F-92DD-4C95-B944-6CF0C5CAD5CF}">
  <dimension ref="A1:Y183"/>
  <sheetViews>
    <sheetView topLeftCell="B1" workbookViewId="0">
      <selection activeCell="R16" sqref="R16"/>
    </sheetView>
  </sheetViews>
  <sheetFormatPr defaultRowHeight="15" x14ac:dyDescent="0.25"/>
  <cols>
    <col min="2" max="2" width="13.85546875" bestFit="1" customWidth="1"/>
    <col min="17" max="17" width="18" bestFit="1" customWidth="1"/>
    <col min="18" max="18" width="28" customWidth="1"/>
  </cols>
  <sheetData>
    <row r="1" spans="1:22" x14ac:dyDescent="0.25">
      <c r="A1" t="s">
        <v>23</v>
      </c>
      <c r="B1" t="s">
        <v>112</v>
      </c>
      <c r="C1" t="s">
        <v>113</v>
      </c>
      <c r="D1" t="s">
        <v>0</v>
      </c>
      <c r="E1" t="s">
        <v>15</v>
      </c>
      <c r="F1" t="s">
        <v>16</v>
      </c>
      <c r="G1" t="s">
        <v>10</v>
      </c>
      <c r="H1" t="s">
        <v>3</v>
      </c>
      <c r="I1" t="s">
        <v>4</v>
      </c>
      <c r="J1" t="s">
        <v>5</v>
      </c>
      <c r="K1" t="s">
        <v>6</v>
      </c>
      <c r="L1" t="s">
        <v>7</v>
      </c>
      <c r="M1" t="s">
        <v>8</v>
      </c>
      <c r="N1" t="s">
        <v>9</v>
      </c>
      <c r="O1" t="s">
        <v>18</v>
      </c>
    </row>
    <row r="2" spans="1:22" x14ac:dyDescent="0.25">
      <c r="A2">
        <v>1</v>
      </c>
      <c r="B2">
        <f>A2^2</f>
        <v>1</v>
      </c>
      <c r="C2" s="48">
        <v>112</v>
      </c>
      <c r="D2">
        <v>1</v>
      </c>
      <c r="E2">
        <v>0</v>
      </c>
      <c r="F2">
        <v>0</v>
      </c>
      <c r="G2">
        <v>0</v>
      </c>
      <c r="H2">
        <v>0</v>
      </c>
      <c r="I2">
        <v>0</v>
      </c>
      <c r="J2">
        <v>0</v>
      </c>
      <c r="K2">
        <v>0</v>
      </c>
      <c r="L2">
        <v>0</v>
      </c>
      <c r="M2">
        <v>0</v>
      </c>
      <c r="N2">
        <v>0</v>
      </c>
      <c r="O2">
        <v>112</v>
      </c>
    </row>
    <row r="3" spans="1:22" x14ac:dyDescent="0.25">
      <c r="A3">
        <v>2</v>
      </c>
      <c r="B3">
        <f t="shared" ref="B3:B66" si="0">A3^2</f>
        <v>4</v>
      </c>
      <c r="C3">
        <f>O2</f>
        <v>112</v>
      </c>
      <c r="D3">
        <v>0</v>
      </c>
      <c r="E3">
        <v>1</v>
      </c>
      <c r="F3">
        <v>0</v>
      </c>
      <c r="G3">
        <v>0</v>
      </c>
      <c r="H3">
        <v>0</v>
      </c>
      <c r="I3">
        <v>0</v>
      </c>
      <c r="J3">
        <v>0</v>
      </c>
      <c r="K3">
        <v>0</v>
      </c>
      <c r="L3">
        <v>0</v>
      </c>
      <c r="M3">
        <v>0</v>
      </c>
      <c r="N3">
        <v>0</v>
      </c>
      <c r="O3">
        <v>118</v>
      </c>
      <c r="Q3" t="s">
        <v>36</v>
      </c>
    </row>
    <row r="4" spans="1:22" ht="15.75" thickBot="1" x14ac:dyDescent="0.3">
      <c r="A4">
        <v>3</v>
      </c>
      <c r="B4">
        <f t="shared" si="0"/>
        <v>9</v>
      </c>
      <c r="C4">
        <f t="shared" ref="C4:C67" si="1">O3</f>
        <v>118</v>
      </c>
      <c r="D4">
        <v>0</v>
      </c>
      <c r="E4">
        <v>0</v>
      </c>
      <c r="F4">
        <v>1</v>
      </c>
      <c r="G4">
        <v>0</v>
      </c>
      <c r="H4">
        <v>0</v>
      </c>
      <c r="I4">
        <v>0</v>
      </c>
      <c r="J4">
        <v>0</v>
      </c>
      <c r="K4">
        <v>0</v>
      </c>
      <c r="L4">
        <v>0</v>
      </c>
      <c r="M4">
        <v>0</v>
      </c>
      <c r="N4">
        <v>0</v>
      </c>
      <c r="O4">
        <v>132</v>
      </c>
    </row>
    <row r="5" spans="1:22" x14ac:dyDescent="0.25">
      <c r="A5">
        <v>4</v>
      </c>
      <c r="B5">
        <f t="shared" si="0"/>
        <v>16</v>
      </c>
      <c r="C5">
        <f t="shared" si="1"/>
        <v>132</v>
      </c>
      <c r="D5">
        <v>0</v>
      </c>
      <c r="E5">
        <v>0</v>
      </c>
      <c r="F5">
        <v>0</v>
      </c>
      <c r="G5">
        <v>1</v>
      </c>
      <c r="H5">
        <v>0</v>
      </c>
      <c r="I5">
        <v>0</v>
      </c>
      <c r="J5">
        <v>0</v>
      </c>
      <c r="K5">
        <v>0</v>
      </c>
      <c r="L5">
        <v>0</v>
      </c>
      <c r="M5">
        <v>0</v>
      </c>
      <c r="N5">
        <v>0</v>
      </c>
      <c r="O5">
        <v>129</v>
      </c>
      <c r="Q5" s="32" t="s">
        <v>37</v>
      </c>
      <c r="R5" s="32"/>
    </row>
    <row r="6" spans="1:22" x14ac:dyDescent="0.25">
      <c r="A6">
        <v>5</v>
      </c>
      <c r="B6">
        <f t="shared" si="0"/>
        <v>25</v>
      </c>
      <c r="C6">
        <f t="shared" si="1"/>
        <v>129</v>
      </c>
      <c r="D6">
        <v>0</v>
      </c>
      <c r="E6">
        <v>0</v>
      </c>
      <c r="F6">
        <v>0</v>
      </c>
      <c r="G6">
        <v>0</v>
      </c>
      <c r="H6">
        <v>1</v>
      </c>
      <c r="I6">
        <v>0</v>
      </c>
      <c r="J6">
        <v>0</v>
      </c>
      <c r="K6">
        <v>0</v>
      </c>
      <c r="L6">
        <v>0</v>
      </c>
      <c r="M6">
        <v>0</v>
      </c>
      <c r="N6">
        <v>0</v>
      </c>
      <c r="O6">
        <v>121</v>
      </c>
      <c r="Q6" s="29" t="s">
        <v>38</v>
      </c>
      <c r="R6" s="29">
        <v>0.99146715055782553</v>
      </c>
    </row>
    <row r="7" spans="1:22" x14ac:dyDescent="0.25">
      <c r="A7">
        <v>6</v>
      </c>
      <c r="B7">
        <f t="shared" si="0"/>
        <v>36</v>
      </c>
      <c r="C7">
        <f t="shared" si="1"/>
        <v>121</v>
      </c>
      <c r="D7">
        <v>0</v>
      </c>
      <c r="E7">
        <v>0</v>
      </c>
      <c r="F7">
        <v>0</v>
      </c>
      <c r="G7">
        <v>0</v>
      </c>
      <c r="H7">
        <v>0</v>
      </c>
      <c r="I7">
        <v>1</v>
      </c>
      <c r="J7">
        <v>0</v>
      </c>
      <c r="K7">
        <v>0</v>
      </c>
      <c r="L7">
        <v>0</v>
      </c>
      <c r="M7">
        <v>0</v>
      </c>
      <c r="N7">
        <v>0</v>
      </c>
      <c r="O7">
        <v>135</v>
      </c>
      <c r="Q7" s="29" t="s">
        <v>39</v>
      </c>
      <c r="R7" s="29">
        <v>0.98300711063525392</v>
      </c>
    </row>
    <row r="8" spans="1:22" x14ac:dyDescent="0.25">
      <c r="A8">
        <v>7</v>
      </c>
      <c r="B8">
        <f t="shared" si="0"/>
        <v>49</v>
      </c>
      <c r="C8">
        <f t="shared" si="1"/>
        <v>135</v>
      </c>
      <c r="D8">
        <v>0</v>
      </c>
      <c r="E8">
        <v>0</v>
      </c>
      <c r="F8">
        <v>0</v>
      </c>
      <c r="G8">
        <v>0</v>
      </c>
      <c r="H8">
        <v>0</v>
      </c>
      <c r="I8">
        <v>0</v>
      </c>
      <c r="J8">
        <v>1</v>
      </c>
      <c r="K8">
        <v>0</v>
      </c>
      <c r="L8">
        <v>0</v>
      </c>
      <c r="M8">
        <v>0</v>
      </c>
      <c r="N8">
        <v>0</v>
      </c>
      <c r="O8">
        <v>148</v>
      </c>
      <c r="Q8" s="29" t="s">
        <v>40</v>
      </c>
      <c r="R8" s="29">
        <v>0.98116292109179315</v>
      </c>
    </row>
    <row r="9" spans="1:22" x14ac:dyDescent="0.25">
      <c r="A9">
        <v>8</v>
      </c>
      <c r="B9">
        <f t="shared" si="0"/>
        <v>64</v>
      </c>
      <c r="C9">
        <f t="shared" si="1"/>
        <v>148</v>
      </c>
      <c r="D9">
        <v>0</v>
      </c>
      <c r="E9">
        <v>0</v>
      </c>
      <c r="F9">
        <v>0</v>
      </c>
      <c r="G9">
        <v>0</v>
      </c>
      <c r="H9">
        <v>0</v>
      </c>
      <c r="I9">
        <v>0</v>
      </c>
      <c r="J9">
        <v>0</v>
      </c>
      <c r="K9">
        <v>1</v>
      </c>
      <c r="L9">
        <v>0</v>
      </c>
      <c r="M9">
        <v>0</v>
      </c>
      <c r="N9">
        <v>0</v>
      </c>
      <c r="O9">
        <v>148</v>
      </c>
      <c r="Q9" s="29" t="s">
        <v>41</v>
      </c>
      <c r="R9" s="29">
        <v>16.465165652154237</v>
      </c>
    </row>
    <row r="10" spans="1:22" ht="15.75" thickBot="1" x14ac:dyDescent="0.3">
      <c r="A10">
        <v>9</v>
      </c>
      <c r="B10">
        <f t="shared" si="0"/>
        <v>81</v>
      </c>
      <c r="C10">
        <f t="shared" si="1"/>
        <v>148</v>
      </c>
      <c r="D10">
        <v>0</v>
      </c>
      <c r="E10">
        <v>0</v>
      </c>
      <c r="F10">
        <v>0</v>
      </c>
      <c r="G10">
        <v>0</v>
      </c>
      <c r="H10">
        <v>0</v>
      </c>
      <c r="I10">
        <v>0</v>
      </c>
      <c r="J10">
        <v>0</v>
      </c>
      <c r="K10">
        <v>0</v>
      </c>
      <c r="L10">
        <v>1</v>
      </c>
      <c r="M10">
        <v>0</v>
      </c>
      <c r="N10">
        <v>0</v>
      </c>
      <c r="O10">
        <v>136</v>
      </c>
      <c r="Q10" s="30" t="s">
        <v>42</v>
      </c>
      <c r="R10" s="30">
        <v>144</v>
      </c>
    </row>
    <row r="11" spans="1:22" x14ac:dyDescent="0.25">
      <c r="A11">
        <v>10</v>
      </c>
      <c r="B11">
        <f t="shared" si="0"/>
        <v>100</v>
      </c>
      <c r="C11">
        <f t="shared" si="1"/>
        <v>136</v>
      </c>
      <c r="D11">
        <v>0</v>
      </c>
      <c r="E11">
        <v>0</v>
      </c>
      <c r="F11">
        <v>0</v>
      </c>
      <c r="G11">
        <v>0</v>
      </c>
      <c r="H11">
        <v>0</v>
      </c>
      <c r="I11">
        <v>0</v>
      </c>
      <c r="J11">
        <v>0</v>
      </c>
      <c r="K11">
        <v>0</v>
      </c>
      <c r="L11">
        <v>0</v>
      </c>
      <c r="M11">
        <v>1</v>
      </c>
      <c r="N11">
        <v>0</v>
      </c>
      <c r="O11">
        <v>119</v>
      </c>
    </row>
    <row r="12" spans="1:22" ht="15.75" thickBot="1" x14ac:dyDescent="0.3">
      <c r="A12">
        <v>11</v>
      </c>
      <c r="B12">
        <f t="shared" si="0"/>
        <v>121</v>
      </c>
      <c r="C12">
        <f t="shared" si="1"/>
        <v>119</v>
      </c>
      <c r="D12">
        <v>0</v>
      </c>
      <c r="E12">
        <v>0</v>
      </c>
      <c r="F12">
        <v>0</v>
      </c>
      <c r="G12">
        <v>0</v>
      </c>
      <c r="H12">
        <v>0</v>
      </c>
      <c r="I12">
        <v>0</v>
      </c>
      <c r="J12">
        <v>0</v>
      </c>
      <c r="K12">
        <v>0</v>
      </c>
      <c r="L12">
        <v>0</v>
      </c>
      <c r="M12">
        <v>0</v>
      </c>
      <c r="N12">
        <v>1</v>
      </c>
      <c r="O12">
        <v>104</v>
      </c>
      <c r="Q12" t="s">
        <v>43</v>
      </c>
    </row>
    <row r="13" spans="1:22" x14ac:dyDescent="0.25">
      <c r="A13">
        <v>12</v>
      </c>
      <c r="B13">
        <f t="shared" si="0"/>
        <v>144</v>
      </c>
      <c r="C13">
        <f t="shared" si="1"/>
        <v>104</v>
      </c>
      <c r="D13">
        <v>0</v>
      </c>
      <c r="E13">
        <v>0</v>
      </c>
      <c r="F13">
        <v>0</v>
      </c>
      <c r="G13">
        <v>0</v>
      </c>
      <c r="H13">
        <v>0</v>
      </c>
      <c r="I13">
        <v>0</v>
      </c>
      <c r="J13">
        <v>0</v>
      </c>
      <c r="K13">
        <v>0</v>
      </c>
      <c r="L13">
        <v>0</v>
      </c>
      <c r="M13">
        <v>0</v>
      </c>
      <c r="N13">
        <v>0</v>
      </c>
      <c r="O13">
        <v>118</v>
      </c>
      <c r="Q13" s="31"/>
      <c r="R13" s="31" t="s">
        <v>48</v>
      </c>
      <c r="S13" s="31" t="s">
        <v>49</v>
      </c>
      <c r="T13" s="31" t="s">
        <v>50</v>
      </c>
      <c r="U13" s="31" t="s">
        <v>51</v>
      </c>
      <c r="V13" s="31" t="s">
        <v>52</v>
      </c>
    </row>
    <row r="14" spans="1:22" x14ac:dyDescent="0.25">
      <c r="A14">
        <v>13</v>
      </c>
      <c r="B14">
        <f t="shared" si="0"/>
        <v>169</v>
      </c>
      <c r="C14">
        <f t="shared" si="1"/>
        <v>118</v>
      </c>
      <c r="D14">
        <v>1</v>
      </c>
      <c r="E14">
        <v>0</v>
      </c>
      <c r="F14">
        <v>0</v>
      </c>
      <c r="G14">
        <v>0</v>
      </c>
      <c r="H14">
        <v>0</v>
      </c>
      <c r="I14">
        <v>0</v>
      </c>
      <c r="J14">
        <v>0</v>
      </c>
      <c r="K14">
        <v>0</v>
      </c>
      <c r="L14">
        <v>0</v>
      </c>
      <c r="M14">
        <v>0</v>
      </c>
      <c r="N14">
        <v>0</v>
      </c>
      <c r="O14">
        <v>115</v>
      </c>
      <c r="Q14" s="29" t="s">
        <v>44</v>
      </c>
      <c r="R14" s="29">
        <v>14</v>
      </c>
      <c r="S14" s="29">
        <v>2023072.0430083007</v>
      </c>
      <c r="T14" s="29">
        <v>144505.14592916434</v>
      </c>
      <c r="U14" s="29">
        <v>533.02932668761343</v>
      </c>
      <c r="V14" s="29">
        <v>8.8137972501495914E-107</v>
      </c>
    </row>
    <row r="15" spans="1:22" x14ac:dyDescent="0.25">
      <c r="A15">
        <v>14</v>
      </c>
      <c r="B15">
        <f t="shared" si="0"/>
        <v>196</v>
      </c>
      <c r="C15">
        <f t="shared" si="1"/>
        <v>115</v>
      </c>
      <c r="D15">
        <v>0</v>
      </c>
      <c r="E15">
        <v>1</v>
      </c>
      <c r="F15">
        <v>0</v>
      </c>
      <c r="G15">
        <v>0</v>
      </c>
      <c r="H15">
        <v>0</v>
      </c>
      <c r="I15">
        <v>0</v>
      </c>
      <c r="J15">
        <v>0</v>
      </c>
      <c r="K15">
        <v>0</v>
      </c>
      <c r="L15">
        <v>0</v>
      </c>
      <c r="M15">
        <v>0</v>
      </c>
      <c r="N15">
        <v>0</v>
      </c>
      <c r="O15">
        <v>126</v>
      </c>
      <c r="Q15" s="29" t="s">
        <v>45</v>
      </c>
      <c r="R15" s="29">
        <v>129</v>
      </c>
      <c r="S15" s="29">
        <v>34972.116713921481</v>
      </c>
      <c r="T15" s="29">
        <v>271.10167995287969</v>
      </c>
      <c r="U15" s="29"/>
      <c r="V15" s="29"/>
    </row>
    <row r="16" spans="1:22" ht="15.75" thickBot="1" x14ac:dyDescent="0.3">
      <c r="A16">
        <v>15</v>
      </c>
      <c r="B16">
        <f t="shared" si="0"/>
        <v>225</v>
      </c>
      <c r="C16">
        <f t="shared" si="1"/>
        <v>126</v>
      </c>
      <c r="D16">
        <v>0</v>
      </c>
      <c r="E16">
        <v>0</v>
      </c>
      <c r="F16">
        <v>1</v>
      </c>
      <c r="G16">
        <v>0</v>
      </c>
      <c r="H16">
        <v>0</v>
      </c>
      <c r="I16">
        <v>0</v>
      </c>
      <c r="J16">
        <v>0</v>
      </c>
      <c r="K16">
        <v>0</v>
      </c>
      <c r="L16">
        <v>0</v>
      </c>
      <c r="M16">
        <v>0</v>
      </c>
      <c r="N16">
        <v>0</v>
      </c>
      <c r="O16">
        <v>141</v>
      </c>
      <c r="Q16" s="30" t="s">
        <v>46</v>
      </c>
      <c r="R16" s="30">
        <v>143</v>
      </c>
      <c r="S16" s="30">
        <v>2058044.1597222222</v>
      </c>
      <c r="T16" s="30"/>
      <c r="U16" s="30"/>
      <c r="V16" s="30"/>
    </row>
    <row r="17" spans="1:25" ht="15.75" thickBot="1" x14ac:dyDescent="0.3">
      <c r="A17">
        <v>16</v>
      </c>
      <c r="B17">
        <f t="shared" si="0"/>
        <v>256</v>
      </c>
      <c r="C17">
        <f t="shared" si="1"/>
        <v>141</v>
      </c>
      <c r="D17">
        <v>0</v>
      </c>
      <c r="E17">
        <v>0</v>
      </c>
      <c r="F17">
        <v>0</v>
      </c>
      <c r="G17">
        <v>1</v>
      </c>
      <c r="H17">
        <v>0</v>
      </c>
      <c r="I17">
        <v>0</v>
      </c>
      <c r="J17">
        <v>0</v>
      </c>
      <c r="K17">
        <v>0</v>
      </c>
      <c r="L17">
        <v>0</v>
      </c>
      <c r="M17">
        <v>0</v>
      </c>
      <c r="N17">
        <v>0</v>
      </c>
      <c r="O17">
        <v>135</v>
      </c>
    </row>
    <row r="18" spans="1:25" x14ac:dyDescent="0.25">
      <c r="A18">
        <v>17</v>
      </c>
      <c r="B18">
        <f t="shared" si="0"/>
        <v>289</v>
      </c>
      <c r="C18">
        <f t="shared" si="1"/>
        <v>135</v>
      </c>
      <c r="D18">
        <v>0</v>
      </c>
      <c r="E18">
        <v>0</v>
      </c>
      <c r="F18">
        <v>0</v>
      </c>
      <c r="G18">
        <v>0</v>
      </c>
      <c r="H18">
        <v>1</v>
      </c>
      <c r="I18">
        <v>0</v>
      </c>
      <c r="J18">
        <v>0</v>
      </c>
      <c r="K18">
        <v>0</v>
      </c>
      <c r="L18">
        <v>0</v>
      </c>
      <c r="M18">
        <v>0</v>
      </c>
      <c r="N18">
        <v>0</v>
      </c>
      <c r="O18">
        <v>125</v>
      </c>
      <c r="Q18" s="31"/>
      <c r="R18" s="31" t="s">
        <v>53</v>
      </c>
      <c r="S18" s="31" t="s">
        <v>41</v>
      </c>
      <c r="T18" s="31" t="s">
        <v>54</v>
      </c>
      <c r="U18" s="31" t="s">
        <v>55</v>
      </c>
      <c r="V18" s="31" t="s">
        <v>56</v>
      </c>
      <c r="W18" s="31" t="s">
        <v>57</v>
      </c>
      <c r="X18" s="31" t="s">
        <v>58</v>
      </c>
      <c r="Y18" s="31" t="s">
        <v>59</v>
      </c>
    </row>
    <row r="19" spans="1:25" x14ac:dyDescent="0.25">
      <c r="A19">
        <v>18</v>
      </c>
      <c r="B19">
        <f t="shared" si="0"/>
        <v>324</v>
      </c>
      <c r="C19">
        <f t="shared" si="1"/>
        <v>125</v>
      </c>
      <c r="D19">
        <v>0</v>
      </c>
      <c r="E19">
        <v>0</v>
      </c>
      <c r="F19">
        <v>0</v>
      </c>
      <c r="G19">
        <v>0</v>
      </c>
      <c r="H19">
        <v>0</v>
      </c>
      <c r="I19">
        <v>1</v>
      </c>
      <c r="J19">
        <v>0</v>
      </c>
      <c r="K19">
        <v>0</v>
      </c>
      <c r="L19">
        <v>0</v>
      </c>
      <c r="M19">
        <v>0</v>
      </c>
      <c r="N19">
        <v>0</v>
      </c>
      <c r="O19">
        <v>149</v>
      </c>
      <c r="Q19" s="29" t="s">
        <v>47</v>
      </c>
      <c r="R19" s="29">
        <v>40.534552464636974</v>
      </c>
      <c r="S19" s="29">
        <v>7.0462566850991291</v>
      </c>
      <c r="T19" s="29">
        <v>5.7526363679535359</v>
      </c>
      <c r="U19" s="29">
        <v>6.0533932233598501E-8</v>
      </c>
      <c r="V19" s="29">
        <v>26.593361039918882</v>
      </c>
      <c r="W19" s="29">
        <v>54.475743889355066</v>
      </c>
      <c r="X19" s="29">
        <v>26.593361039918882</v>
      </c>
      <c r="Y19" s="29">
        <v>54.475743889355066</v>
      </c>
    </row>
    <row r="20" spans="1:25" x14ac:dyDescent="0.25">
      <c r="A20">
        <v>19</v>
      </c>
      <c r="B20">
        <f t="shared" si="0"/>
        <v>361</v>
      </c>
      <c r="C20">
        <f t="shared" si="1"/>
        <v>149</v>
      </c>
      <c r="D20">
        <v>0</v>
      </c>
      <c r="E20">
        <v>0</v>
      </c>
      <c r="F20">
        <v>0</v>
      </c>
      <c r="G20">
        <v>0</v>
      </c>
      <c r="H20">
        <v>0</v>
      </c>
      <c r="I20">
        <v>0</v>
      </c>
      <c r="J20">
        <v>1</v>
      </c>
      <c r="K20">
        <v>0</v>
      </c>
      <c r="L20">
        <v>0</v>
      </c>
      <c r="M20">
        <v>0</v>
      </c>
      <c r="N20">
        <v>0</v>
      </c>
      <c r="O20">
        <v>170</v>
      </c>
      <c r="Q20" s="29" t="s">
        <v>23</v>
      </c>
      <c r="R20" s="29">
        <v>0.52301372118899747</v>
      </c>
      <c r="S20" s="29">
        <v>0.1620753179557203</v>
      </c>
      <c r="T20" s="29">
        <v>3.2269794548969335</v>
      </c>
      <c r="U20" s="29">
        <v>1.5859948208824678E-3</v>
      </c>
      <c r="V20" s="29">
        <v>0.20234373514931653</v>
      </c>
      <c r="W20" s="29">
        <v>0.84368370722867847</v>
      </c>
      <c r="X20" s="29">
        <v>0.20234373514931653</v>
      </c>
      <c r="Y20" s="29">
        <v>0.84368370722867847</v>
      </c>
    </row>
    <row r="21" spans="1:25" x14ac:dyDescent="0.25">
      <c r="A21">
        <v>20</v>
      </c>
      <c r="B21">
        <f t="shared" si="0"/>
        <v>400</v>
      </c>
      <c r="C21">
        <f t="shared" si="1"/>
        <v>170</v>
      </c>
      <c r="D21">
        <v>0</v>
      </c>
      <c r="E21">
        <v>0</v>
      </c>
      <c r="F21">
        <v>0</v>
      </c>
      <c r="G21">
        <v>0</v>
      </c>
      <c r="H21">
        <v>0</v>
      </c>
      <c r="I21">
        <v>0</v>
      </c>
      <c r="J21">
        <v>0</v>
      </c>
      <c r="K21">
        <v>1</v>
      </c>
      <c r="L21">
        <v>0</v>
      </c>
      <c r="M21">
        <v>0</v>
      </c>
      <c r="N21">
        <v>0</v>
      </c>
      <c r="O21">
        <v>170</v>
      </c>
      <c r="Q21" s="29" t="s">
        <v>112</v>
      </c>
      <c r="R21" s="29">
        <v>1.5179389106873878E-3</v>
      </c>
      <c r="S21" s="29">
        <v>1.0057957026607018E-3</v>
      </c>
      <c r="T21" s="29">
        <v>1.5091920821215259</v>
      </c>
      <c r="U21" s="55">
        <v>0.13369511959398681</v>
      </c>
      <c r="V21" s="29">
        <v>-4.7205252045140261E-4</v>
      </c>
      <c r="W21" s="29">
        <v>3.5079303418261783E-3</v>
      </c>
      <c r="X21" s="29">
        <v>-4.7205252045140261E-4</v>
      </c>
      <c r="Y21" s="29">
        <v>3.5079303418261783E-3</v>
      </c>
    </row>
    <row r="22" spans="1:25" x14ac:dyDescent="0.25">
      <c r="A22">
        <v>21</v>
      </c>
      <c r="B22">
        <f t="shared" si="0"/>
        <v>441</v>
      </c>
      <c r="C22">
        <f t="shared" si="1"/>
        <v>170</v>
      </c>
      <c r="D22">
        <v>0</v>
      </c>
      <c r="E22">
        <v>0</v>
      </c>
      <c r="F22">
        <v>0</v>
      </c>
      <c r="G22">
        <v>0</v>
      </c>
      <c r="H22">
        <v>0</v>
      </c>
      <c r="I22">
        <v>0</v>
      </c>
      <c r="J22">
        <v>0</v>
      </c>
      <c r="K22">
        <v>0</v>
      </c>
      <c r="L22">
        <v>1</v>
      </c>
      <c r="M22">
        <v>0</v>
      </c>
      <c r="N22">
        <v>0</v>
      </c>
      <c r="O22">
        <v>158</v>
      </c>
      <c r="Q22" s="29" t="s">
        <v>113</v>
      </c>
      <c r="R22" s="29">
        <v>0.72439708137119374</v>
      </c>
      <c r="S22" s="29">
        <v>6.091968913976107E-2</v>
      </c>
      <c r="T22" s="29">
        <v>11.89101736401334</v>
      </c>
      <c r="U22" s="29">
        <v>1.7889545998525728E-22</v>
      </c>
      <c r="V22" s="29">
        <v>0.60386598439487338</v>
      </c>
      <c r="W22" s="29">
        <v>0.8449281783475141</v>
      </c>
      <c r="X22" s="29">
        <v>0.60386598439487338</v>
      </c>
      <c r="Y22" s="29">
        <v>0.8449281783475141</v>
      </c>
    </row>
    <row r="23" spans="1:25" x14ac:dyDescent="0.25">
      <c r="A23">
        <v>22</v>
      </c>
      <c r="B23">
        <f t="shared" si="0"/>
        <v>484</v>
      </c>
      <c r="C23">
        <f t="shared" si="1"/>
        <v>158</v>
      </c>
      <c r="D23">
        <v>0</v>
      </c>
      <c r="E23">
        <v>0</v>
      </c>
      <c r="F23">
        <v>0</v>
      </c>
      <c r="G23">
        <v>0</v>
      </c>
      <c r="H23">
        <v>0</v>
      </c>
      <c r="I23">
        <v>0</v>
      </c>
      <c r="J23">
        <v>0</v>
      </c>
      <c r="K23">
        <v>0</v>
      </c>
      <c r="L23">
        <v>0</v>
      </c>
      <c r="M23">
        <v>1</v>
      </c>
      <c r="N23">
        <v>0</v>
      </c>
      <c r="O23">
        <v>133</v>
      </c>
      <c r="Q23" s="29" t="s">
        <v>0</v>
      </c>
      <c r="R23" s="29">
        <v>-13.599329694241119</v>
      </c>
      <c r="S23" s="29">
        <v>6.9990191876466952</v>
      </c>
      <c r="T23" s="29">
        <v>-1.9430336350904718</v>
      </c>
      <c r="U23" s="29">
        <v>5.4190284564975932E-2</v>
      </c>
      <c r="V23" s="29">
        <v>-27.447060573333381</v>
      </c>
      <c r="W23" s="29">
        <v>0.24840118485114537</v>
      </c>
      <c r="X23" s="29">
        <v>-27.447060573333381</v>
      </c>
      <c r="Y23" s="29">
        <v>0.24840118485114537</v>
      </c>
    </row>
    <row r="24" spans="1:25" x14ac:dyDescent="0.25">
      <c r="A24">
        <v>23</v>
      </c>
      <c r="B24">
        <f t="shared" si="0"/>
        <v>529</v>
      </c>
      <c r="C24">
        <f t="shared" si="1"/>
        <v>133</v>
      </c>
      <c r="D24">
        <v>0</v>
      </c>
      <c r="E24">
        <v>0</v>
      </c>
      <c r="F24">
        <v>0</v>
      </c>
      <c r="G24">
        <v>0</v>
      </c>
      <c r="H24">
        <v>0</v>
      </c>
      <c r="I24">
        <v>0</v>
      </c>
      <c r="J24">
        <v>0</v>
      </c>
      <c r="K24">
        <v>0</v>
      </c>
      <c r="L24">
        <v>0</v>
      </c>
      <c r="M24">
        <v>0</v>
      </c>
      <c r="N24">
        <v>1</v>
      </c>
      <c r="O24">
        <v>114</v>
      </c>
      <c r="Q24" s="29" t="s">
        <v>15</v>
      </c>
      <c r="R24" s="29">
        <v>-25.84621262073296</v>
      </c>
      <c r="S24" s="29">
        <v>7.0682439443288505</v>
      </c>
      <c r="T24" s="29">
        <v>-3.6566667512190865</v>
      </c>
      <c r="U24" s="29">
        <v>3.7080198474841137E-4</v>
      </c>
      <c r="V24" s="29">
        <v>-39.830906376337559</v>
      </c>
      <c r="W24" s="29">
        <v>-11.861518865128359</v>
      </c>
      <c r="X24" s="29">
        <v>-39.830906376337559</v>
      </c>
      <c r="Y24" s="29">
        <v>-11.861518865128359</v>
      </c>
    </row>
    <row r="25" spans="1:25" x14ac:dyDescent="0.25">
      <c r="A25">
        <v>24</v>
      </c>
      <c r="B25">
        <f t="shared" si="0"/>
        <v>576</v>
      </c>
      <c r="C25">
        <f t="shared" si="1"/>
        <v>114</v>
      </c>
      <c r="D25">
        <v>0</v>
      </c>
      <c r="E25">
        <v>0</v>
      </c>
      <c r="F25">
        <v>0</v>
      </c>
      <c r="G25">
        <v>0</v>
      </c>
      <c r="H25">
        <v>0</v>
      </c>
      <c r="I25">
        <v>0</v>
      </c>
      <c r="J25">
        <v>0</v>
      </c>
      <c r="K25">
        <v>0</v>
      </c>
      <c r="L25">
        <v>0</v>
      </c>
      <c r="M25">
        <v>0</v>
      </c>
      <c r="N25">
        <v>0</v>
      </c>
      <c r="O25">
        <v>140</v>
      </c>
      <c r="Q25" s="29" t="s">
        <v>16</v>
      </c>
      <c r="R25" s="29">
        <v>13.479162993236116</v>
      </c>
      <c r="S25" s="29">
        <v>6.9141800601237033</v>
      </c>
      <c r="T25" s="29">
        <v>1.9494955115465935</v>
      </c>
      <c r="U25" s="29">
        <v>5.3405992414620379E-2</v>
      </c>
      <c r="V25" s="29">
        <v>-0.20071159421617502</v>
      </c>
      <c r="W25" s="29">
        <v>27.159037580688405</v>
      </c>
      <c r="X25" s="29">
        <v>-0.20071159421617502</v>
      </c>
      <c r="Y25" s="29">
        <v>27.159037580688405</v>
      </c>
    </row>
    <row r="26" spans="1:25" x14ac:dyDescent="0.25">
      <c r="A26">
        <v>25</v>
      </c>
      <c r="B26">
        <f t="shared" si="0"/>
        <v>625</v>
      </c>
      <c r="C26">
        <f t="shared" si="1"/>
        <v>140</v>
      </c>
      <c r="D26">
        <v>1</v>
      </c>
      <c r="E26">
        <v>0</v>
      </c>
      <c r="F26">
        <v>0</v>
      </c>
      <c r="G26">
        <v>0</v>
      </c>
      <c r="H26">
        <v>0</v>
      </c>
      <c r="I26">
        <v>0</v>
      </c>
      <c r="J26">
        <v>0</v>
      </c>
      <c r="K26">
        <v>0</v>
      </c>
      <c r="L26">
        <v>0</v>
      </c>
      <c r="M26">
        <v>0</v>
      </c>
      <c r="N26">
        <v>0</v>
      </c>
      <c r="O26">
        <v>145</v>
      </c>
      <c r="Q26" s="29" t="s">
        <v>10</v>
      </c>
      <c r="R26" s="29">
        <v>-15.812808264758722</v>
      </c>
      <c r="S26" s="29">
        <v>7.618314659292583</v>
      </c>
      <c r="T26" s="29">
        <v>-2.0756307624378247</v>
      </c>
      <c r="U26" s="29">
        <v>3.9914503841744962E-2</v>
      </c>
      <c r="V26" s="29">
        <v>-30.885830401964576</v>
      </c>
      <c r="W26" s="29">
        <v>-0.7397861275528701</v>
      </c>
      <c r="X26" s="29">
        <v>-30.885830401964576</v>
      </c>
      <c r="Y26" s="29">
        <v>-0.7397861275528701</v>
      </c>
    </row>
    <row r="27" spans="1:25" x14ac:dyDescent="0.25">
      <c r="A27">
        <v>26</v>
      </c>
      <c r="B27">
        <f t="shared" si="0"/>
        <v>676</v>
      </c>
      <c r="C27">
        <f t="shared" si="1"/>
        <v>145</v>
      </c>
      <c r="D27">
        <v>0</v>
      </c>
      <c r="E27">
        <v>1</v>
      </c>
      <c r="F27">
        <v>0</v>
      </c>
      <c r="G27">
        <v>0</v>
      </c>
      <c r="H27">
        <v>0</v>
      </c>
      <c r="I27">
        <v>0</v>
      </c>
      <c r="J27">
        <v>0</v>
      </c>
      <c r="K27">
        <v>0</v>
      </c>
      <c r="L27">
        <v>0</v>
      </c>
      <c r="M27">
        <v>0</v>
      </c>
      <c r="N27">
        <v>0</v>
      </c>
      <c r="O27">
        <v>150</v>
      </c>
      <c r="Q27" s="29" t="s">
        <v>3</v>
      </c>
      <c r="R27" s="29">
        <v>-9.5662937047934662</v>
      </c>
      <c r="S27" s="29">
        <v>7.4605808625795618</v>
      </c>
      <c r="T27" s="29">
        <v>-1.2822451603970466</v>
      </c>
      <c r="U27" s="29">
        <v>0.20205614608434389</v>
      </c>
      <c r="V27" s="29">
        <v>-24.327235662068595</v>
      </c>
      <c r="W27" s="29">
        <v>5.1946482524816631</v>
      </c>
      <c r="X27" s="29">
        <v>-24.327235662068595</v>
      </c>
      <c r="Y27" s="29">
        <v>5.1946482524816631</v>
      </c>
    </row>
    <row r="28" spans="1:25" x14ac:dyDescent="0.25">
      <c r="A28">
        <v>27</v>
      </c>
      <c r="B28">
        <f t="shared" si="0"/>
        <v>729</v>
      </c>
      <c r="C28">
        <f t="shared" si="1"/>
        <v>150</v>
      </c>
      <c r="D28">
        <v>0</v>
      </c>
      <c r="E28">
        <v>0</v>
      </c>
      <c r="F28">
        <v>1</v>
      </c>
      <c r="G28">
        <v>0</v>
      </c>
      <c r="H28">
        <v>0</v>
      </c>
      <c r="I28">
        <v>0</v>
      </c>
      <c r="J28">
        <v>0</v>
      </c>
      <c r="K28">
        <v>0</v>
      </c>
      <c r="L28">
        <v>0</v>
      </c>
      <c r="M28">
        <v>0</v>
      </c>
      <c r="N28">
        <v>0</v>
      </c>
      <c r="O28">
        <v>178</v>
      </c>
      <c r="Q28" s="29" t="s">
        <v>4</v>
      </c>
      <c r="R28" s="29">
        <v>26.08607450660941</v>
      </c>
      <c r="S28" s="29">
        <v>7.5163953486212147</v>
      </c>
      <c r="T28" s="29">
        <v>3.4705564697836926</v>
      </c>
      <c r="U28" s="29">
        <v>7.0692222475550492E-4</v>
      </c>
      <c r="V28" s="29">
        <v>11.214702221721543</v>
      </c>
      <c r="W28" s="29">
        <v>40.957446791497276</v>
      </c>
      <c r="X28" s="29">
        <v>11.214702221721543</v>
      </c>
      <c r="Y28" s="29">
        <v>40.957446791497276</v>
      </c>
    </row>
    <row r="29" spans="1:25" x14ac:dyDescent="0.25">
      <c r="A29">
        <v>28</v>
      </c>
      <c r="B29">
        <f t="shared" si="0"/>
        <v>784</v>
      </c>
      <c r="C29">
        <f t="shared" si="1"/>
        <v>178</v>
      </c>
      <c r="D29">
        <v>0</v>
      </c>
      <c r="E29">
        <v>0</v>
      </c>
      <c r="F29">
        <v>0</v>
      </c>
      <c r="G29">
        <v>1</v>
      </c>
      <c r="H29">
        <v>0</v>
      </c>
      <c r="I29">
        <v>0</v>
      </c>
      <c r="J29">
        <v>0</v>
      </c>
      <c r="K29">
        <v>0</v>
      </c>
      <c r="L29">
        <v>0</v>
      </c>
      <c r="M29">
        <v>0</v>
      </c>
      <c r="N29">
        <v>0</v>
      </c>
      <c r="O29">
        <v>163</v>
      </c>
      <c r="Q29" s="29" t="s">
        <v>5</v>
      </c>
      <c r="R29" s="29">
        <v>36.15447590208484</v>
      </c>
      <c r="S29" s="29">
        <v>8.7651620207419541</v>
      </c>
      <c r="T29" s="29">
        <v>4.124792652609111</v>
      </c>
      <c r="U29" s="29">
        <v>6.605713986656868E-5</v>
      </c>
      <c r="V29" s="29">
        <v>18.812388172263038</v>
      </c>
      <c r="W29" s="29">
        <v>53.496563631906639</v>
      </c>
      <c r="X29" s="29">
        <v>18.812388172263038</v>
      </c>
      <c r="Y29" s="29">
        <v>53.496563631906639</v>
      </c>
    </row>
    <row r="30" spans="1:25" x14ac:dyDescent="0.25">
      <c r="A30">
        <v>29</v>
      </c>
      <c r="B30">
        <f t="shared" si="0"/>
        <v>841</v>
      </c>
      <c r="C30">
        <f t="shared" si="1"/>
        <v>163</v>
      </c>
      <c r="D30">
        <v>0</v>
      </c>
      <c r="E30">
        <v>0</v>
      </c>
      <c r="F30">
        <v>0</v>
      </c>
      <c r="G30">
        <v>0</v>
      </c>
      <c r="H30">
        <v>1</v>
      </c>
      <c r="I30">
        <v>0</v>
      </c>
      <c r="J30">
        <v>0</v>
      </c>
      <c r="K30">
        <v>0</v>
      </c>
      <c r="L30">
        <v>0</v>
      </c>
      <c r="M30">
        <v>0</v>
      </c>
      <c r="N30">
        <v>0</v>
      </c>
      <c r="O30">
        <v>172</v>
      </c>
      <c r="Q30" s="29" t="s">
        <v>6</v>
      </c>
      <c r="R30" s="29">
        <v>6.4239075999674498</v>
      </c>
      <c r="S30" s="29">
        <v>10.356213518060724</v>
      </c>
      <c r="T30" s="29">
        <v>0.62029501311116009</v>
      </c>
      <c r="U30" s="54">
        <v>0.53615784737473116</v>
      </c>
      <c r="V30" s="29">
        <v>-14.066114484504286</v>
      </c>
      <c r="W30" s="29">
        <v>26.913929684439186</v>
      </c>
      <c r="X30" s="29">
        <v>-14.066114484504286</v>
      </c>
      <c r="Y30" s="29">
        <v>26.913929684439186</v>
      </c>
    </row>
    <row r="31" spans="1:25" x14ac:dyDescent="0.25">
      <c r="A31">
        <v>30</v>
      </c>
      <c r="B31">
        <f t="shared" si="0"/>
        <v>900</v>
      </c>
      <c r="C31">
        <f t="shared" si="1"/>
        <v>172</v>
      </c>
      <c r="D31">
        <v>0</v>
      </c>
      <c r="E31">
        <v>0</v>
      </c>
      <c r="F31">
        <v>0</v>
      </c>
      <c r="G31">
        <v>0</v>
      </c>
      <c r="H31">
        <v>0</v>
      </c>
      <c r="I31">
        <v>1</v>
      </c>
      <c r="J31">
        <v>0</v>
      </c>
      <c r="K31">
        <v>0</v>
      </c>
      <c r="L31">
        <v>0</v>
      </c>
      <c r="M31">
        <v>0</v>
      </c>
      <c r="N31">
        <v>0</v>
      </c>
      <c r="O31">
        <v>178</v>
      </c>
      <c r="Q31" s="29" t="s">
        <v>7</v>
      </c>
      <c r="R31" s="29">
        <v>-42.810846415237812</v>
      </c>
      <c r="S31" s="29">
        <v>10.220827421582312</v>
      </c>
      <c r="T31" s="29">
        <v>-4.1885891082397473</v>
      </c>
      <c r="U31" s="29">
        <v>5.165160190110125E-5</v>
      </c>
      <c r="V31" s="29">
        <v>-63.033003792021233</v>
      </c>
      <c r="W31" s="29">
        <v>-22.588689038454387</v>
      </c>
      <c r="X31" s="29">
        <v>-63.033003792021233</v>
      </c>
      <c r="Y31" s="29">
        <v>-22.588689038454387</v>
      </c>
    </row>
    <row r="32" spans="1:25" x14ac:dyDescent="0.25">
      <c r="A32">
        <v>31</v>
      </c>
      <c r="B32">
        <f t="shared" si="0"/>
        <v>961</v>
      </c>
      <c r="C32">
        <f t="shared" si="1"/>
        <v>178</v>
      </c>
      <c r="D32">
        <v>0</v>
      </c>
      <c r="E32">
        <v>0</v>
      </c>
      <c r="F32">
        <v>0</v>
      </c>
      <c r="G32">
        <v>0</v>
      </c>
      <c r="H32">
        <v>0</v>
      </c>
      <c r="I32">
        <v>0</v>
      </c>
      <c r="J32">
        <v>1</v>
      </c>
      <c r="K32">
        <v>0</v>
      </c>
      <c r="L32">
        <v>0</v>
      </c>
      <c r="M32">
        <v>0</v>
      </c>
      <c r="N32">
        <v>0</v>
      </c>
      <c r="O32">
        <v>199</v>
      </c>
      <c r="Q32" s="29" t="s">
        <v>8</v>
      </c>
      <c r="R32" s="29">
        <v>-44.142410951875831</v>
      </c>
      <c r="S32" s="29">
        <v>8.128519867970601</v>
      </c>
      <c r="T32" s="29">
        <v>-5.4305595199211343</v>
      </c>
      <c r="U32" s="29">
        <v>2.6929988525509182E-7</v>
      </c>
      <c r="V32" s="29">
        <v>-60.224886590131433</v>
      </c>
      <c r="W32" s="29">
        <v>-28.059935313620233</v>
      </c>
      <c r="X32" s="29">
        <v>-60.224886590131433</v>
      </c>
      <c r="Y32" s="29">
        <v>-28.059935313620233</v>
      </c>
    </row>
    <row r="33" spans="1:25" ht="15.75" thickBot="1" x14ac:dyDescent="0.3">
      <c r="A33">
        <v>32</v>
      </c>
      <c r="B33">
        <f t="shared" si="0"/>
        <v>1024</v>
      </c>
      <c r="C33">
        <f t="shared" si="1"/>
        <v>199</v>
      </c>
      <c r="D33">
        <v>0</v>
      </c>
      <c r="E33">
        <v>0</v>
      </c>
      <c r="F33">
        <v>0</v>
      </c>
      <c r="G33">
        <v>0</v>
      </c>
      <c r="H33">
        <v>0</v>
      </c>
      <c r="I33">
        <v>0</v>
      </c>
      <c r="J33">
        <v>0</v>
      </c>
      <c r="K33">
        <v>1</v>
      </c>
      <c r="L33">
        <v>0</v>
      </c>
      <c r="M33">
        <v>0</v>
      </c>
      <c r="N33">
        <v>0</v>
      </c>
      <c r="O33">
        <v>199</v>
      </c>
      <c r="Q33" s="30" t="s">
        <v>9</v>
      </c>
      <c r="R33" s="30">
        <v>-52.690107243932225</v>
      </c>
      <c r="S33" s="30">
        <v>7.0796934610484632</v>
      </c>
      <c r="T33" s="30">
        <v>-7.4424277737201789</v>
      </c>
      <c r="U33" s="30">
        <v>1.2375559758453754E-11</v>
      </c>
      <c r="V33" s="30">
        <v>-66.697454148782185</v>
      </c>
      <c r="W33" s="30">
        <v>-38.682760339082272</v>
      </c>
      <c r="X33" s="30">
        <v>-66.697454148782185</v>
      </c>
      <c r="Y33" s="30">
        <v>-38.682760339082272</v>
      </c>
    </row>
    <row r="34" spans="1:25" x14ac:dyDescent="0.25">
      <c r="A34">
        <v>33</v>
      </c>
      <c r="B34">
        <f t="shared" si="0"/>
        <v>1089</v>
      </c>
      <c r="C34">
        <f t="shared" si="1"/>
        <v>199</v>
      </c>
      <c r="D34">
        <v>0</v>
      </c>
      <c r="E34">
        <v>0</v>
      </c>
      <c r="F34">
        <v>0</v>
      </c>
      <c r="G34">
        <v>0</v>
      </c>
      <c r="H34">
        <v>0</v>
      </c>
      <c r="I34">
        <v>0</v>
      </c>
      <c r="J34">
        <v>0</v>
      </c>
      <c r="K34">
        <v>0</v>
      </c>
      <c r="L34">
        <v>1</v>
      </c>
      <c r="M34">
        <v>0</v>
      </c>
      <c r="N34">
        <v>0</v>
      </c>
      <c r="O34">
        <v>184</v>
      </c>
    </row>
    <row r="35" spans="1:25" x14ac:dyDescent="0.25">
      <c r="A35">
        <v>34</v>
      </c>
      <c r="B35">
        <f t="shared" si="0"/>
        <v>1156</v>
      </c>
      <c r="C35">
        <f t="shared" si="1"/>
        <v>184</v>
      </c>
      <c r="D35">
        <v>0</v>
      </c>
      <c r="E35">
        <v>0</v>
      </c>
      <c r="F35">
        <v>0</v>
      </c>
      <c r="G35">
        <v>0</v>
      </c>
      <c r="H35">
        <v>0</v>
      </c>
      <c r="I35">
        <v>0</v>
      </c>
      <c r="J35">
        <v>0</v>
      </c>
      <c r="K35">
        <v>0</v>
      </c>
      <c r="L35">
        <v>0</v>
      </c>
      <c r="M35">
        <v>1</v>
      </c>
      <c r="N35">
        <v>0</v>
      </c>
      <c r="O35">
        <v>162</v>
      </c>
    </row>
    <row r="36" spans="1:25" x14ac:dyDescent="0.25">
      <c r="A36">
        <v>35</v>
      </c>
      <c r="B36">
        <f t="shared" si="0"/>
        <v>1225</v>
      </c>
      <c r="C36">
        <f t="shared" si="1"/>
        <v>162</v>
      </c>
      <c r="D36">
        <v>0</v>
      </c>
      <c r="E36">
        <v>0</v>
      </c>
      <c r="F36">
        <v>0</v>
      </c>
      <c r="G36">
        <v>0</v>
      </c>
      <c r="H36">
        <v>0</v>
      </c>
      <c r="I36">
        <v>0</v>
      </c>
      <c r="J36">
        <v>0</v>
      </c>
      <c r="K36">
        <v>0</v>
      </c>
      <c r="L36">
        <v>0</v>
      </c>
      <c r="M36">
        <v>0</v>
      </c>
      <c r="N36">
        <v>1</v>
      </c>
      <c r="O36">
        <v>146</v>
      </c>
    </row>
    <row r="37" spans="1:25" x14ac:dyDescent="0.25">
      <c r="A37">
        <v>36</v>
      </c>
      <c r="B37">
        <f t="shared" si="0"/>
        <v>1296</v>
      </c>
      <c r="C37">
        <f t="shared" si="1"/>
        <v>146</v>
      </c>
      <c r="D37">
        <v>0</v>
      </c>
      <c r="E37">
        <v>0</v>
      </c>
      <c r="F37">
        <v>0</v>
      </c>
      <c r="G37">
        <v>0</v>
      </c>
      <c r="H37">
        <v>0</v>
      </c>
      <c r="I37">
        <v>0</v>
      </c>
      <c r="J37">
        <v>0</v>
      </c>
      <c r="K37">
        <v>0</v>
      </c>
      <c r="L37">
        <v>0</v>
      </c>
      <c r="M37">
        <v>0</v>
      </c>
      <c r="N37">
        <v>0</v>
      </c>
      <c r="O37">
        <v>166</v>
      </c>
      <c r="Q37" t="s">
        <v>60</v>
      </c>
      <c r="V37" t="s">
        <v>65</v>
      </c>
    </row>
    <row r="38" spans="1:25" ht="15.75" thickBot="1" x14ac:dyDescent="0.3">
      <c r="A38">
        <v>37</v>
      </c>
      <c r="B38">
        <f t="shared" si="0"/>
        <v>1369</v>
      </c>
      <c r="C38">
        <f t="shared" si="1"/>
        <v>166</v>
      </c>
      <c r="D38">
        <v>1</v>
      </c>
      <c r="E38">
        <v>0</v>
      </c>
      <c r="F38">
        <v>0</v>
      </c>
      <c r="G38">
        <v>0</v>
      </c>
      <c r="H38">
        <v>0</v>
      </c>
      <c r="I38">
        <v>0</v>
      </c>
      <c r="J38">
        <v>0</v>
      </c>
      <c r="K38">
        <v>0</v>
      </c>
      <c r="L38">
        <v>0</v>
      </c>
      <c r="M38">
        <v>0</v>
      </c>
      <c r="N38">
        <v>0</v>
      </c>
      <c r="O38">
        <v>171</v>
      </c>
    </row>
    <row r="39" spans="1:25" x14ac:dyDescent="0.25">
      <c r="A39">
        <v>38</v>
      </c>
      <c r="B39">
        <f t="shared" si="0"/>
        <v>1444</v>
      </c>
      <c r="C39">
        <f t="shared" si="1"/>
        <v>171</v>
      </c>
      <c r="D39">
        <v>0</v>
      </c>
      <c r="E39">
        <v>1</v>
      </c>
      <c r="F39">
        <v>0</v>
      </c>
      <c r="G39">
        <v>0</v>
      </c>
      <c r="H39">
        <v>0</v>
      </c>
      <c r="I39">
        <v>0</v>
      </c>
      <c r="J39">
        <v>0</v>
      </c>
      <c r="K39">
        <v>0</v>
      </c>
      <c r="L39">
        <v>0</v>
      </c>
      <c r="M39">
        <v>0</v>
      </c>
      <c r="N39">
        <v>0</v>
      </c>
      <c r="O39">
        <v>180</v>
      </c>
      <c r="Q39" s="31" t="s">
        <v>61</v>
      </c>
      <c r="R39" s="31" t="s">
        <v>62</v>
      </c>
      <c r="S39" s="31" t="s">
        <v>63</v>
      </c>
      <c r="T39" s="31" t="s">
        <v>64</v>
      </c>
      <c r="V39" s="31" t="s">
        <v>66</v>
      </c>
      <c r="W39" s="31" t="s">
        <v>18</v>
      </c>
    </row>
    <row r="40" spans="1:25" x14ac:dyDescent="0.25">
      <c r="A40">
        <v>39</v>
      </c>
      <c r="B40">
        <f t="shared" si="0"/>
        <v>1521</v>
      </c>
      <c r="C40">
        <f t="shared" si="1"/>
        <v>180</v>
      </c>
      <c r="D40">
        <v>0</v>
      </c>
      <c r="E40">
        <v>0</v>
      </c>
      <c r="F40">
        <v>1</v>
      </c>
      <c r="G40">
        <v>0</v>
      </c>
      <c r="H40">
        <v>0</v>
      </c>
      <c r="I40">
        <v>0</v>
      </c>
      <c r="J40">
        <v>0</v>
      </c>
      <c r="K40">
        <v>0</v>
      </c>
      <c r="L40">
        <v>0</v>
      </c>
      <c r="M40">
        <v>0</v>
      </c>
      <c r="N40">
        <v>0</v>
      </c>
      <c r="O40">
        <v>193</v>
      </c>
      <c r="Q40" s="29">
        <v>1</v>
      </c>
      <c r="R40" s="29">
        <v>108.59222754406923</v>
      </c>
      <c r="S40" s="29">
        <v>3.4077724559307683</v>
      </c>
      <c r="T40" s="29">
        <v>0.21791024425350358</v>
      </c>
      <c r="V40" s="29">
        <v>0.34722222222222221</v>
      </c>
      <c r="W40" s="29">
        <v>104</v>
      </c>
    </row>
    <row r="41" spans="1:25" x14ac:dyDescent="0.25">
      <c r="A41">
        <v>40</v>
      </c>
      <c r="B41">
        <f t="shared" si="0"/>
        <v>1600</v>
      </c>
      <c r="C41">
        <f t="shared" si="1"/>
        <v>193</v>
      </c>
      <c r="D41">
        <v>0</v>
      </c>
      <c r="E41">
        <v>0</v>
      </c>
      <c r="F41">
        <v>0</v>
      </c>
      <c r="G41">
        <v>1</v>
      </c>
      <c r="H41">
        <v>0</v>
      </c>
      <c r="I41">
        <v>0</v>
      </c>
      <c r="J41">
        <v>0</v>
      </c>
      <c r="K41">
        <v>0</v>
      </c>
      <c r="L41">
        <v>0</v>
      </c>
      <c r="M41">
        <v>0</v>
      </c>
      <c r="N41">
        <v>0</v>
      </c>
      <c r="O41">
        <v>181</v>
      </c>
      <c r="Q41" s="29">
        <v>2</v>
      </c>
      <c r="R41" s="29">
        <v>96.872912155498454</v>
      </c>
      <c r="S41" s="29">
        <v>21.127087844501546</v>
      </c>
      <c r="T41" s="29">
        <v>1.3509730864067082</v>
      </c>
      <c r="V41" s="29">
        <v>1.0416666666666665</v>
      </c>
      <c r="W41" s="29">
        <v>112</v>
      </c>
    </row>
    <row r="42" spans="1:25" x14ac:dyDescent="0.25">
      <c r="A42">
        <v>41</v>
      </c>
      <c r="B42">
        <f t="shared" si="0"/>
        <v>1681</v>
      </c>
      <c r="C42">
        <f t="shared" si="1"/>
        <v>181</v>
      </c>
      <c r="D42">
        <v>0</v>
      </c>
      <c r="E42">
        <v>0</v>
      </c>
      <c r="F42">
        <v>0</v>
      </c>
      <c r="G42">
        <v>0</v>
      </c>
      <c r="H42">
        <v>1</v>
      </c>
      <c r="I42">
        <v>0</v>
      </c>
      <c r="J42">
        <v>0</v>
      </c>
      <c r="K42">
        <v>0</v>
      </c>
      <c r="L42">
        <v>0</v>
      </c>
      <c r="M42">
        <v>0</v>
      </c>
      <c r="N42">
        <v>0</v>
      </c>
      <c r="O42">
        <v>183</v>
      </c>
      <c r="Q42" s="29">
        <v>3</v>
      </c>
      <c r="R42" s="29">
        <v>141.07527367343712</v>
      </c>
      <c r="S42" s="29">
        <v>-9.075273673437124</v>
      </c>
      <c r="T42" s="29">
        <v>-0.58031899970443646</v>
      </c>
      <c r="V42" s="29">
        <v>1.7361111111111112</v>
      </c>
      <c r="W42" s="29">
        <v>114</v>
      </c>
    </row>
    <row r="43" spans="1:25" x14ac:dyDescent="0.25">
      <c r="A43">
        <v>42</v>
      </c>
      <c r="B43">
        <f t="shared" si="0"/>
        <v>1764</v>
      </c>
      <c r="C43">
        <f t="shared" si="1"/>
        <v>183</v>
      </c>
      <c r="D43">
        <v>0</v>
      </c>
      <c r="E43">
        <v>0</v>
      </c>
      <c r="F43">
        <v>0</v>
      </c>
      <c r="G43">
        <v>0</v>
      </c>
      <c r="H43">
        <v>0</v>
      </c>
      <c r="I43">
        <v>1</v>
      </c>
      <c r="J43">
        <v>0</v>
      </c>
      <c r="K43">
        <v>0</v>
      </c>
      <c r="L43">
        <v>0</v>
      </c>
      <c r="M43">
        <v>0</v>
      </c>
      <c r="N43">
        <v>0</v>
      </c>
      <c r="O43">
        <v>218</v>
      </c>
      <c r="Q43" s="29">
        <v>4</v>
      </c>
      <c r="R43" s="29">
        <v>122.45850084820282</v>
      </c>
      <c r="S43" s="29">
        <v>6.5414991517971828</v>
      </c>
      <c r="T43" s="29">
        <v>0.41829661351695896</v>
      </c>
      <c r="V43" s="29">
        <v>2.4305555555555554</v>
      </c>
      <c r="W43" s="29">
        <v>115</v>
      </c>
    </row>
    <row r="44" spans="1:25" x14ac:dyDescent="0.25">
      <c r="A44">
        <v>43</v>
      </c>
      <c r="B44">
        <f t="shared" si="0"/>
        <v>1849</v>
      </c>
      <c r="C44">
        <f t="shared" si="1"/>
        <v>218</v>
      </c>
      <c r="D44">
        <v>0</v>
      </c>
      <c r="E44">
        <v>0</v>
      </c>
      <c r="F44">
        <v>0</v>
      </c>
      <c r="G44">
        <v>0</v>
      </c>
      <c r="H44">
        <v>0</v>
      </c>
      <c r="I44">
        <v>0</v>
      </c>
      <c r="J44">
        <v>1</v>
      </c>
      <c r="K44">
        <v>0</v>
      </c>
      <c r="L44">
        <v>0</v>
      </c>
      <c r="M44">
        <v>0</v>
      </c>
      <c r="N44">
        <v>0</v>
      </c>
      <c r="O44">
        <v>230</v>
      </c>
      <c r="Q44" s="29">
        <v>5</v>
      </c>
      <c r="R44" s="29">
        <v>127.06849933543968</v>
      </c>
      <c r="S44" s="29">
        <v>-6.0684993354396823</v>
      </c>
      <c r="T44" s="29">
        <v>-0.38805060770311911</v>
      </c>
      <c r="V44" s="29">
        <v>3.125</v>
      </c>
      <c r="W44" s="29">
        <v>118</v>
      </c>
    </row>
    <row r="45" spans="1:25" x14ac:dyDescent="0.25">
      <c r="A45">
        <v>44</v>
      </c>
      <c r="B45">
        <f t="shared" si="0"/>
        <v>1936</v>
      </c>
      <c r="C45">
        <f t="shared" si="1"/>
        <v>230</v>
      </c>
      <c r="D45">
        <v>0</v>
      </c>
      <c r="E45">
        <v>0</v>
      </c>
      <c r="F45">
        <v>0</v>
      </c>
      <c r="G45">
        <v>0</v>
      </c>
      <c r="H45">
        <v>0</v>
      </c>
      <c r="I45">
        <v>0</v>
      </c>
      <c r="J45">
        <v>0</v>
      </c>
      <c r="K45">
        <v>1</v>
      </c>
      <c r="L45">
        <v>0</v>
      </c>
      <c r="M45">
        <v>0</v>
      </c>
      <c r="N45">
        <v>0</v>
      </c>
      <c r="O45">
        <v>242</v>
      </c>
      <c r="Q45" s="29">
        <v>6</v>
      </c>
      <c r="R45" s="29">
        <v>157.46540194507955</v>
      </c>
      <c r="S45" s="29">
        <v>-22.465401945079549</v>
      </c>
      <c r="T45" s="29">
        <v>-1.4365516736851265</v>
      </c>
      <c r="V45" s="29">
        <v>3.8194444444444446</v>
      </c>
      <c r="W45" s="29">
        <v>118</v>
      </c>
    </row>
    <row r="46" spans="1:25" x14ac:dyDescent="0.25">
      <c r="A46">
        <v>45</v>
      </c>
      <c r="B46">
        <f t="shared" si="0"/>
        <v>2025</v>
      </c>
      <c r="C46">
        <f t="shared" si="1"/>
        <v>242</v>
      </c>
      <c r="D46">
        <v>0</v>
      </c>
      <c r="E46">
        <v>0</v>
      </c>
      <c r="F46">
        <v>0</v>
      </c>
      <c r="G46">
        <v>0</v>
      </c>
      <c r="H46">
        <v>0</v>
      </c>
      <c r="I46">
        <v>0</v>
      </c>
      <c r="J46">
        <v>0</v>
      </c>
      <c r="K46">
        <v>0</v>
      </c>
      <c r="L46">
        <v>1</v>
      </c>
      <c r="M46">
        <v>0</v>
      </c>
      <c r="N46">
        <v>0</v>
      </c>
      <c r="O46">
        <v>209</v>
      </c>
      <c r="Q46" s="29">
        <v>7</v>
      </c>
      <c r="R46" s="29">
        <v>178.21810940677963</v>
      </c>
      <c r="S46" s="29">
        <v>-30.218109406779632</v>
      </c>
      <c r="T46" s="29">
        <v>-1.9322990859470166</v>
      </c>
      <c r="V46" s="29">
        <v>4.5138888888888884</v>
      </c>
      <c r="W46" s="29">
        <v>119</v>
      </c>
    </row>
    <row r="47" spans="1:25" x14ac:dyDescent="0.25">
      <c r="A47">
        <v>46</v>
      </c>
      <c r="B47">
        <f t="shared" si="0"/>
        <v>2116</v>
      </c>
      <c r="C47">
        <f t="shared" si="1"/>
        <v>209</v>
      </c>
      <c r="D47">
        <v>0</v>
      </c>
      <c r="E47">
        <v>0</v>
      </c>
      <c r="F47">
        <v>0</v>
      </c>
      <c r="G47">
        <v>0</v>
      </c>
      <c r="H47">
        <v>0</v>
      </c>
      <c r="I47">
        <v>0</v>
      </c>
      <c r="J47">
        <v>0</v>
      </c>
      <c r="K47">
        <v>0</v>
      </c>
      <c r="L47">
        <v>0</v>
      </c>
      <c r="M47">
        <v>1</v>
      </c>
      <c r="N47">
        <v>0</v>
      </c>
      <c r="O47">
        <v>191</v>
      </c>
      <c r="Q47" s="29">
        <v>8</v>
      </c>
      <c r="R47" s="29">
        <v>158.45048596733704</v>
      </c>
      <c r="S47" s="29">
        <v>-10.450485967337045</v>
      </c>
      <c r="T47" s="29">
        <v>-0.66825704449454937</v>
      </c>
      <c r="V47" s="29">
        <v>5.208333333333333</v>
      </c>
      <c r="W47" s="29">
        <v>121</v>
      </c>
    </row>
    <row r="48" spans="1:25" x14ac:dyDescent="0.25">
      <c r="A48">
        <v>47</v>
      </c>
      <c r="B48">
        <f t="shared" si="0"/>
        <v>2209</v>
      </c>
      <c r="C48">
        <f t="shared" si="1"/>
        <v>191</v>
      </c>
      <c r="D48">
        <v>0</v>
      </c>
      <c r="E48">
        <v>0</v>
      </c>
      <c r="F48">
        <v>0</v>
      </c>
      <c r="G48">
        <v>0</v>
      </c>
      <c r="H48">
        <v>0</v>
      </c>
      <c r="I48">
        <v>0</v>
      </c>
      <c r="J48">
        <v>0</v>
      </c>
      <c r="K48">
        <v>0</v>
      </c>
      <c r="L48">
        <v>0</v>
      </c>
      <c r="M48">
        <v>0</v>
      </c>
      <c r="N48">
        <v>1</v>
      </c>
      <c r="O48">
        <v>172</v>
      </c>
      <c r="Q48" s="29">
        <v>9</v>
      </c>
      <c r="R48" s="29">
        <v>109.76455063480248</v>
      </c>
      <c r="S48" s="29">
        <v>26.235449365197525</v>
      </c>
      <c r="T48" s="29">
        <v>1.6776276154591829</v>
      </c>
      <c r="V48" s="29">
        <v>5.9027777777777777</v>
      </c>
      <c r="W48" s="29">
        <v>125</v>
      </c>
    </row>
    <row r="49" spans="1:23" x14ac:dyDescent="0.25">
      <c r="A49">
        <v>48</v>
      </c>
      <c r="B49">
        <f t="shared" si="0"/>
        <v>2304</v>
      </c>
      <c r="C49">
        <f t="shared" si="1"/>
        <v>172</v>
      </c>
      <c r="D49">
        <v>0</v>
      </c>
      <c r="E49">
        <v>0</v>
      </c>
      <c r="F49">
        <v>0</v>
      </c>
      <c r="G49">
        <v>0</v>
      </c>
      <c r="H49">
        <v>0</v>
      </c>
      <c r="I49">
        <v>0</v>
      </c>
      <c r="J49">
        <v>0</v>
      </c>
      <c r="K49">
        <v>0</v>
      </c>
      <c r="L49">
        <v>0</v>
      </c>
      <c r="M49">
        <v>0</v>
      </c>
      <c r="N49">
        <v>0</v>
      </c>
      <c r="O49">
        <v>194</v>
      </c>
      <c r="Q49" s="29">
        <v>10</v>
      </c>
      <c r="R49" s="29">
        <v>100.29207568220221</v>
      </c>
      <c r="S49" s="29">
        <v>18.70792431779779</v>
      </c>
      <c r="T49" s="29">
        <v>1.1962795081791682</v>
      </c>
      <c r="V49" s="29">
        <v>6.5972222222222223</v>
      </c>
      <c r="W49" s="29">
        <v>126</v>
      </c>
    </row>
    <row r="50" spans="1:23" x14ac:dyDescent="0.25">
      <c r="A50">
        <v>49</v>
      </c>
      <c r="B50">
        <f t="shared" si="0"/>
        <v>2401</v>
      </c>
      <c r="C50">
        <f t="shared" si="1"/>
        <v>194</v>
      </c>
      <c r="D50">
        <v>1</v>
      </c>
      <c r="E50">
        <v>0</v>
      </c>
      <c r="F50">
        <v>0</v>
      </c>
      <c r="G50">
        <v>0</v>
      </c>
      <c r="H50">
        <v>0</v>
      </c>
      <c r="I50">
        <v>0</v>
      </c>
      <c r="J50">
        <v>0</v>
      </c>
      <c r="K50">
        <v>0</v>
      </c>
      <c r="L50">
        <v>0</v>
      </c>
      <c r="M50">
        <v>0</v>
      </c>
      <c r="N50">
        <v>0</v>
      </c>
      <c r="O50">
        <v>196</v>
      </c>
      <c r="Q50" s="29">
        <v>11</v>
      </c>
      <c r="R50" s="29">
        <v>79.984519445148948</v>
      </c>
      <c r="S50" s="29">
        <v>24.015480554851052</v>
      </c>
      <c r="T50" s="29">
        <v>1.5356715570798003</v>
      </c>
      <c r="V50" s="29">
        <v>7.291666666666667</v>
      </c>
      <c r="W50" s="29">
        <v>129</v>
      </c>
    </row>
    <row r="51" spans="1:23" x14ac:dyDescent="0.25">
      <c r="A51">
        <v>50</v>
      </c>
      <c r="B51">
        <f t="shared" si="0"/>
        <v>2500</v>
      </c>
      <c r="C51">
        <f t="shared" si="1"/>
        <v>196</v>
      </c>
      <c r="D51">
        <v>0</v>
      </c>
      <c r="E51">
        <v>1</v>
      </c>
      <c r="F51">
        <v>0</v>
      </c>
      <c r="G51">
        <v>0</v>
      </c>
      <c r="H51">
        <v>0</v>
      </c>
      <c r="I51">
        <v>0</v>
      </c>
      <c r="J51">
        <v>0</v>
      </c>
      <c r="K51">
        <v>0</v>
      </c>
      <c r="L51">
        <v>0</v>
      </c>
      <c r="M51">
        <v>0</v>
      </c>
      <c r="N51">
        <v>0</v>
      </c>
      <c r="O51">
        <v>196</v>
      </c>
      <c r="Q51" s="29">
        <v>12</v>
      </c>
      <c r="R51" s="29">
        <v>122.36659678464807</v>
      </c>
      <c r="S51" s="29">
        <v>-4.3665967846480669</v>
      </c>
      <c r="T51" s="29">
        <v>-0.27922233194978163</v>
      </c>
      <c r="V51" s="29">
        <v>7.9861111111111107</v>
      </c>
      <c r="W51" s="29">
        <v>132</v>
      </c>
    </row>
    <row r="52" spans="1:23" x14ac:dyDescent="0.25">
      <c r="A52">
        <v>51</v>
      </c>
      <c r="B52">
        <f t="shared" si="0"/>
        <v>2601</v>
      </c>
      <c r="C52">
        <f t="shared" si="1"/>
        <v>196</v>
      </c>
      <c r="D52">
        <v>0</v>
      </c>
      <c r="E52">
        <v>0</v>
      </c>
      <c r="F52">
        <v>1</v>
      </c>
      <c r="G52">
        <v>0</v>
      </c>
      <c r="H52">
        <v>0</v>
      </c>
      <c r="I52">
        <v>0</v>
      </c>
      <c r="J52">
        <v>0</v>
      </c>
      <c r="K52">
        <v>0</v>
      </c>
      <c r="L52">
        <v>0</v>
      </c>
      <c r="M52">
        <v>0</v>
      </c>
      <c r="N52">
        <v>0</v>
      </c>
      <c r="O52">
        <v>236</v>
      </c>
      <c r="Q52" s="29">
        <v>13</v>
      </c>
      <c r="R52" s="29">
        <v>119.46978842355985</v>
      </c>
      <c r="S52" s="29">
        <v>-4.469788423559848</v>
      </c>
      <c r="T52" s="29">
        <v>-0.28582092840273754</v>
      </c>
      <c r="V52" s="29">
        <v>8.6805555555555536</v>
      </c>
      <c r="W52" s="29">
        <v>133</v>
      </c>
    </row>
    <row r="53" spans="1:23" x14ac:dyDescent="0.25">
      <c r="A53">
        <v>52</v>
      </c>
      <c r="B53">
        <f t="shared" si="0"/>
        <v>2704</v>
      </c>
      <c r="C53">
        <f t="shared" si="1"/>
        <v>236</v>
      </c>
      <c r="D53">
        <v>0</v>
      </c>
      <c r="E53">
        <v>0</v>
      </c>
      <c r="F53">
        <v>0</v>
      </c>
      <c r="G53">
        <v>1</v>
      </c>
      <c r="H53">
        <v>0</v>
      </c>
      <c r="I53">
        <v>0</v>
      </c>
      <c r="J53">
        <v>0</v>
      </c>
      <c r="K53">
        <v>0</v>
      </c>
      <c r="L53">
        <v>0</v>
      </c>
      <c r="M53">
        <v>0</v>
      </c>
      <c r="N53">
        <v>0</v>
      </c>
      <c r="O53">
        <v>235</v>
      </c>
      <c r="Q53" s="29">
        <v>14</v>
      </c>
      <c r="R53" s="29">
        <v>105.61371232473198</v>
      </c>
      <c r="S53" s="29">
        <v>20.386287675268022</v>
      </c>
      <c r="T53" s="29">
        <v>1.3036025685953532</v>
      </c>
      <c r="V53" s="29">
        <v>9.3749999999999982</v>
      </c>
      <c r="W53" s="29">
        <v>135</v>
      </c>
    </row>
    <row r="54" spans="1:23" x14ac:dyDescent="0.25">
      <c r="A54">
        <v>53</v>
      </c>
      <c r="B54">
        <f t="shared" si="0"/>
        <v>2809</v>
      </c>
      <c r="C54">
        <f t="shared" si="1"/>
        <v>235</v>
      </c>
      <c r="D54">
        <v>0</v>
      </c>
      <c r="E54">
        <v>0</v>
      </c>
      <c r="F54">
        <v>0</v>
      </c>
      <c r="G54">
        <v>0</v>
      </c>
      <c r="H54">
        <v>1</v>
      </c>
      <c r="I54">
        <v>0</v>
      </c>
      <c r="J54">
        <v>0</v>
      </c>
      <c r="K54">
        <v>0</v>
      </c>
      <c r="L54">
        <v>0</v>
      </c>
      <c r="M54">
        <v>0</v>
      </c>
      <c r="N54">
        <v>0</v>
      </c>
      <c r="O54">
        <v>229</v>
      </c>
      <c r="Q54" s="29">
        <v>15</v>
      </c>
      <c r="R54" s="29">
        <v>153.47448978338312</v>
      </c>
      <c r="S54" s="29">
        <v>-12.47448978338312</v>
      </c>
      <c r="T54" s="29">
        <v>-0.79768210782500548</v>
      </c>
      <c r="V54" s="29">
        <v>10.069444444444443</v>
      </c>
      <c r="W54" s="29">
        <v>135</v>
      </c>
    </row>
    <row r="55" spans="1:23" x14ac:dyDescent="0.25">
      <c r="A55">
        <v>54</v>
      </c>
      <c r="B55">
        <f t="shared" si="0"/>
        <v>2916</v>
      </c>
      <c r="C55">
        <f t="shared" si="1"/>
        <v>229</v>
      </c>
      <c r="D55">
        <v>0</v>
      </c>
      <c r="E55">
        <v>0</v>
      </c>
      <c r="F55">
        <v>0</v>
      </c>
      <c r="G55">
        <v>0</v>
      </c>
      <c r="H55">
        <v>0</v>
      </c>
      <c r="I55">
        <v>1</v>
      </c>
      <c r="J55">
        <v>0</v>
      </c>
      <c r="K55">
        <v>0</v>
      </c>
      <c r="L55">
        <v>0</v>
      </c>
      <c r="M55">
        <v>0</v>
      </c>
      <c r="N55">
        <v>0</v>
      </c>
      <c r="O55">
        <v>243</v>
      </c>
      <c r="Q55" s="29">
        <v>16</v>
      </c>
      <c r="R55" s="29">
        <v>135.61854457337651</v>
      </c>
      <c r="S55" s="29">
        <v>-0.6185445733765107</v>
      </c>
      <c r="T55" s="29">
        <v>-3.9552875319352872E-2</v>
      </c>
      <c r="V55" s="29">
        <v>10.763888888888888</v>
      </c>
      <c r="W55" s="29">
        <v>136</v>
      </c>
    </row>
    <row r="56" spans="1:23" x14ac:dyDescent="0.25">
      <c r="A56">
        <v>55</v>
      </c>
      <c r="B56">
        <f t="shared" si="0"/>
        <v>3025</v>
      </c>
      <c r="C56">
        <f t="shared" si="1"/>
        <v>243</v>
      </c>
      <c r="D56">
        <v>0</v>
      </c>
      <c r="E56">
        <v>0</v>
      </c>
      <c r="F56">
        <v>0</v>
      </c>
      <c r="G56">
        <v>0</v>
      </c>
      <c r="H56">
        <v>0</v>
      </c>
      <c r="I56">
        <v>0</v>
      </c>
      <c r="J56">
        <v>1</v>
      </c>
      <c r="K56">
        <v>0</v>
      </c>
      <c r="L56">
        <v>0</v>
      </c>
      <c r="M56">
        <v>0</v>
      </c>
      <c r="N56">
        <v>0</v>
      </c>
      <c r="O56">
        <v>264</v>
      </c>
      <c r="Q56" s="29">
        <v>17</v>
      </c>
      <c r="R56" s="29">
        <v>138.09178235035625</v>
      </c>
      <c r="S56" s="29">
        <v>-13.091782350356254</v>
      </c>
      <c r="T56" s="29">
        <v>-0.83715492350871801</v>
      </c>
      <c r="V56" s="29">
        <v>11.458333333333332</v>
      </c>
      <c r="W56" s="29">
        <v>140</v>
      </c>
    </row>
    <row r="57" spans="1:23" x14ac:dyDescent="0.25">
      <c r="A57">
        <v>56</v>
      </c>
      <c r="B57">
        <f t="shared" si="0"/>
        <v>3136</v>
      </c>
      <c r="C57">
        <f t="shared" si="1"/>
        <v>264</v>
      </c>
      <c r="D57">
        <v>0</v>
      </c>
      <c r="E57">
        <v>0</v>
      </c>
      <c r="F57">
        <v>0</v>
      </c>
      <c r="G57">
        <v>0</v>
      </c>
      <c r="H57">
        <v>0</v>
      </c>
      <c r="I57">
        <v>0</v>
      </c>
      <c r="J57">
        <v>0</v>
      </c>
      <c r="K57">
        <v>1</v>
      </c>
      <c r="L57">
        <v>0</v>
      </c>
      <c r="M57">
        <v>0</v>
      </c>
      <c r="N57">
        <v>0</v>
      </c>
      <c r="O57">
        <v>272</v>
      </c>
      <c r="Q57" s="29">
        <v>18</v>
      </c>
      <c r="R57" s="29">
        <v>167.07632133111025</v>
      </c>
      <c r="S57" s="29">
        <v>-18.07632133111025</v>
      </c>
      <c r="T57" s="29">
        <v>-1.1558916117218232</v>
      </c>
      <c r="V57" s="29">
        <v>12.152777777777777</v>
      </c>
      <c r="W57" s="29">
        <v>141</v>
      </c>
    </row>
    <row r="58" spans="1:23" x14ac:dyDescent="0.25">
      <c r="A58">
        <v>57</v>
      </c>
      <c r="B58">
        <f t="shared" si="0"/>
        <v>3249</v>
      </c>
      <c r="C58">
        <f t="shared" si="1"/>
        <v>272</v>
      </c>
      <c r="D58">
        <v>0</v>
      </c>
      <c r="E58">
        <v>0</v>
      </c>
      <c r="F58">
        <v>0</v>
      </c>
      <c r="G58">
        <v>0</v>
      </c>
      <c r="H58">
        <v>0</v>
      </c>
      <c r="I58">
        <v>0</v>
      </c>
      <c r="J58">
        <v>0</v>
      </c>
      <c r="K58">
        <v>0</v>
      </c>
      <c r="L58">
        <v>1</v>
      </c>
      <c r="M58">
        <v>0</v>
      </c>
      <c r="N58">
        <v>0</v>
      </c>
      <c r="O58">
        <v>237</v>
      </c>
      <c r="Q58" s="29">
        <v>19</v>
      </c>
      <c r="R58" s="29">
        <v>195.10943014037881</v>
      </c>
      <c r="S58" s="29">
        <v>-25.109430140378805</v>
      </c>
      <c r="T58" s="29">
        <v>-1.6056242386235751</v>
      </c>
      <c r="V58" s="29">
        <v>12.847222222222221</v>
      </c>
      <c r="W58" s="29">
        <v>145</v>
      </c>
    </row>
    <row r="59" spans="1:23" x14ac:dyDescent="0.25">
      <c r="A59">
        <v>58</v>
      </c>
      <c r="B59">
        <f t="shared" si="0"/>
        <v>3364</v>
      </c>
      <c r="C59">
        <f t="shared" si="1"/>
        <v>237</v>
      </c>
      <c r="D59">
        <v>0</v>
      </c>
      <c r="E59">
        <v>0</v>
      </c>
      <c r="F59">
        <v>0</v>
      </c>
      <c r="G59">
        <v>0</v>
      </c>
      <c r="H59">
        <v>0</v>
      </c>
      <c r="I59">
        <v>0</v>
      </c>
      <c r="J59">
        <v>0</v>
      </c>
      <c r="K59">
        <v>0</v>
      </c>
      <c r="L59">
        <v>0</v>
      </c>
      <c r="M59">
        <v>1</v>
      </c>
      <c r="N59">
        <v>0</v>
      </c>
      <c r="O59">
        <v>211</v>
      </c>
      <c r="Q59" s="29">
        <v>20</v>
      </c>
      <c r="R59" s="29">
        <v>181.17341388576227</v>
      </c>
      <c r="S59" s="29">
        <v>-11.173413885762272</v>
      </c>
      <c r="T59" s="29">
        <v>-0.71448471999781027</v>
      </c>
      <c r="V59" s="29">
        <v>13.541666666666666</v>
      </c>
      <c r="W59" s="29">
        <v>146</v>
      </c>
    </row>
    <row r="60" spans="1:23" x14ac:dyDescent="0.25">
      <c r="A60">
        <v>59</v>
      </c>
      <c r="B60">
        <f t="shared" si="0"/>
        <v>3481</v>
      </c>
      <c r="C60">
        <f t="shared" si="1"/>
        <v>211</v>
      </c>
      <c r="D60">
        <v>0</v>
      </c>
      <c r="E60">
        <v>0</v>
      </c>
      <c r="F60">
        <v>0</v>
      </c>
      <c r="G60">
        <v>0</v>
      </c>
      <c r="H60">
        <v>0</v>
      </c>
      <c r="I60">
        <v>0</v>
      </c>
      <c r="J60">
        <v>0</v>
      </c>
      <c r="K60">
        <v>0</v>
      </c>
      <c r="L60">
        <v>0</v>
      </c>
      <c r="M60">
        <v>0</v>
      </c>
      <c r="N60">
        <v>1</v>
      </c>
      <c r="O60">
        <v>180</v>
      </c>
      <c r="Q60" s="29">
        <v>21</v>
      </c>
      <c r="R60" s="29">
        <v>132.52390908708418</v>
      </c>
      <c r="S60" s="29">
        <v>25.476090912915822</v>
      </c>
      <c r="T60" s="29">
        <v>1.6290703869609342</v>
      </c>
      <c r="V60" s="29">
        <v>14.236111111111111</v>
      </c>
      <c r="W60" s="29">
        <v>148</v>
      </c>
    </row>
    <row r="61" spans="1:23" x14ac:dyDescent="0.25">
      <c r="A61">
        <v>60</v>
      </c>
      <c r="B61">
        <f t="shared" si="0"/>
        <v>3600</v>
      </c>
      <c r="C61">
        <f t="shared" si="1"/>
        <v>180</v>
      </c>
      <c r="D61">
        <v>0</v>
      </c>
      <c r="E61">
        <v>0</v>
      </c>
      <c r="F61">
        <v>0</v>
      </c>
      <c r="G61">
        <v>0</v>
      </c>
      <c r="H61">
        <v>0</v>
      </c>
      <c r="I61">
        <v>0</v>
      </c>
      <c r="J61">
        <v>0</v>
      </c>
      <c r="K61">
        <v>0</v>
      </c>
      <c r="L61">
        <v>0</v>
      </c>
      <c r="M61">
        <v>0</v>
      </c>
      <c r="N61">
        <v>0</v>
      </c>
      <c r="O61">
        <v>201</v>
      </c>
      <c r="Q61" s="29">
        <v>22</v>
      </c>
      <c r="R61" s="29">
        <v>123.08786466834039</v>
      </c>
      <c r="S61" s="29">
        <v>9.9121353316596128</v>
      </c>
      <c r="T61" s="29">
        <v>0.6338321760411606</v>
      </c>
      <c r="V61" s="29">
        <v>14.930555555555554</v>
      </c>
      <c r="W61" s="29">
        <v>148</v>
      </c>
    </row>
    <row r="62" spans="1:23" x14ac:dyDescent="0.25">
      <c r="A62">
        <v>61</v>
      </c>
      <c r="B62">
        <f t="shared" si="0"/>
        <v>3721</v>
      </c>
      <c r="C62">
        <f t="shared" si="1"/>
        <v>201</v>
      </c>
      <c r="D62">
        <v>1</v>
      </c>
      <c r="E62">
        <v>0</v>
      </c>
      <c r="F62">
        <v>0</v>
      </c>
      <c r="G62">
        <v>0</v>
      </c>
      <c r="H62">
        <v>0</v>
      </c>
      <c r="I62">
        <v>0</v>
      </c>
      <c r="J62">
        <v>0</v>
      </c>
      <c r="K62">
        <v>0</v>
      </c>
      <c r="L62">
        <v>0</v>
      </c>
      <c r="M62">
        <v>0</v>
      </c>
      <c r="N62">
        <v>0</v>
      </c>
      <c r="O62">
        <v>204</v>
      </c>
      <c r="Q62" s="29">
        <v>23</v>
      </c>
      <c r="R62" s="29">
        <v>97.021562314174076</v>
      </c>
      <c r="S62" s="29">
        <v>16.978437685825924</v>
      </c>
      <c r="T62" s="29">
        <v>1.0856873664561308</v>
      </c>
      <c r="V62" s="29">
        <v>15.624999999999998</v>
      </c>
      <c r="W62" s="29">
        <v>149</v>
      </c>
    </row>
    <row r="63" spans="1:23" x14ac:dyDescent="0.25">
      <c r="A63">
        <v>62</v>
      </c>
      <c r="B63">
        <f t="shared" si="0"/>
        <v>3844</v>
      </c>
      <c r="C63">
        <f t="shared" si="1"/>
        <v>204</v>
      </c>
      <c r="D63">
        <v>0</v>
      </c>
      <c r="E63">
        <v>1</v>
      </c>
      <c r="F63">
        <v>0</v>
      </c>
      <c r="G63">
        <v>0</v>
      </c>
      <c r="H63">
        <v>0</v>
      </c>
      <c r="I63">
        <v>0</v>
      </c>
      <c r="J63">
        <v>0</v>
      </c>
      <c r="K63">
        <v>0</v>
      </c>
      <c r="L63">
        <v>0</v>
      </c>
      <c r="M63">
        <v>0</v>
      </c>
      <c r="N63">
        <v>0</v>
      </c>
      <c r="O63">
        <v>188</v>
      </c>
      <c r="Q63" s="29">
        <v>24</v>
      </c>
      <c r="R63" s="29">
        <v>136.54248186204492</v>
      </c>
      <c r="S63" s="29">
        <v>3.457518137955077</v>
      </c>
      <c r="T63" s="29">
        <v>0.22109123531457295</v>
      </c>
      <c r="V63" s="29">
        <v>16.319444444444443</v>
      </c>
      <c r="W63" s="29">
        <v>150</v>
      </c>
    </row>
    <row r="64" spans="1:23" x14ac:dyDescent="0.25">
      <c r="A64">
        <v>63</v>
      </c>
      <c r="B64">
        <f t="shared" si="0"/>
        <v>3969</v>
      </c>
      <c r="C64">
        <f t="shared" si="1"/>
        <v>188</v>
      </c>
      <c r="D64">
        <v>0</v>
      </c>
      <c r="E64">
        <v>0</v>
      </c>
      <c r="F64">
        <v>1</v>
      </c>
      <c r="G64">
        <v>0</v>
      </c>
      <c r="H64">
        <v>0</v>
      </c>
      <c r="I64">
        <v>0</v>
      </c>
      <c r="J64">
        <v>0</v>
      </c>
      <c r="K64">
        <v>0</v>
      </c>
      <c r="L64">
        <v>0</v>
      </c>
      <c r="M64">
        <v>0</v>
      </c>
      <c r="N64">
        <v>0</v>
      </c>
      <c r="O64">
        <v>235</v>
      </c>
      <c r="Q64" s="29">
        <v>25</v>
      </c>
      <c r="R64" s="29">
        <v>142.37486901126755</v>
      </c>
      <c r="S64" s="29">
        <v>2.625130988732451</v>
      </c>
      <c r="T64" s="29">
        <v>0.1678641817638282</v>
      </c>
      <c r="V64" s="29">
        <v>17.013888888888886</v>
      </c>
      <c r="W64" s="29">
        <v>158</v>
      </c>
    </row>
    <row r="65" spans="1:23" x14ac:dyDescent="0.25">
      <c r="A65">
        <v>64</v>
      </c>
      <c r="B65">
        <f t="shared" si="0"/>
        <v>4096</v>
      </c>
      <c r="C65">
        <f t="shared" si="1"/>
        <v>235</v>
      </c>
      <c r="D65">
        <v>0</v>
      </c>
      <c r="E65">
        <v>0</v>
      </c>
      <c r="F65">
        <v>0</v>
      </c>
      <c r="G65">
        <v>1</v>
      </c>
      <c r="H65">
        <v>0</v>
      </c>
      <c r="I65">
        <v>0</v>
      </c>
      <c r="J65">
        <v>0</v>
      </c>
      <c r="K65">
        <v>0</v>
      </c>
      <c r="L65">
        <v>0</v>
      </c>
      <c r="M65">
        <v>0</v>
      </c>
      <c r="N65">
        <v>0</v>
      </c>
      <c r="O65">
        <v>227</v>
      </c>
      <c r="Q65" s="29">
        <v>26</v>
      </c>
      <c r="R65" s="29">
        <v>134.35040009726572</v>
      </c>
      <c r="S65" s="29">
        <v>15.64959990273428</v>
      </c>
      <c r="T65" s="29">
        <v>1.0007147429516385</v>
      </c>
      <c r="V65" s="29">
        <v>17.708333333333332</v>
      </c>
      <c r="W65" s="29">
        <v>162</v>
      </c>
    </row>
    <row r="66" spans="1:23" x14ac:dyDescent="0.25">
      <c r="A66">
        <v>65</v>
      </c>
      <c r="B66">
        <f t="shared" si="0"/>
        <v>4225</v>
      </c>
      <c r="C66">
        <f t="shared" si="1"/>
        <v>227</v>
      </c>
      <c r="D66">
        <v>0</v>
      </c>
      <c r="E66">
        <v>0</v>
      </c>
      <c r="F66">
        <v>0</v>
      </c>
      <c r="G66">
        <v>0</v>
      </c>
      <c r="H66">
        <v>1</v>
      </c>
      <c r="I66">
        <v>0</v>
      </c>
      <c r="J66">
        <v>0</v>
      </c>
      <c r="K66">
        <v>0</v>
      </c>
      <c r="L66">
        <v>0</v>
      </c>
      <c r="M66">
        <v>0</v>
      </c>
      <c r="N66">
        <v>0</v>
      </c>
      <c r="O66">
        <v>234</v>
      </c>
      <c r="Q66" s="29">
        <v>27</v>
      </c>
      <c r="R66" s="29">
        <v>177.9012256015462</v>
      </c>
      <c r="S66" s="29">
        <v>9.877439845379854E-2</v>
      </c>
      <c r="T66" s="29">
        <v>6.3161357078289036E-3</v>
      </c>
      <c r="V66" s="29">
        <v>18.402777777777775</v>
      </c>
      <c r="W66" s="29">
        <v>163</v>
      </c>
    </row>
    <row r="67" spans="1:23" x14ac:dyDescent="0.25">
      <c r="A67">
        <v>66</v>
      </c>
      <c r="B67">
        <f t="shared" ref="B67:B130" si="2">A67^2</f>
        <v>4356</v>
      </c>
      <c r="C67">
        <f t="shared" si="1"/>
        <v>234</v>
      </c>
      <c r="D67">
        <v>0</v>
      </c>
      <c r="E67">
        <v>0</v>
      </c>
      <c r="F67">
        <v>0</v>
      </c>
      <c r="G67">
        <v>0</v>
      </c>
      <c r="H67">
        <v>0</v>
      </c>
      <c r="I67">
        <v>1</v>
      </c>
      <c r="J67">
        <v>0</v>
      </c>
      <c r="K67">
        <v>0</v>
      </c>
      <c r="L67">
        <v>0</v>
      </c>
      <c r="M67">
        <v>0</v>
      </c>
      <c r="N67">
        <v>0</v>
      </c>
      <c r="O67">
        <v>264</v>
      </c>
      <c r="Q67" s="29">
        <v>28</v>
      </c>
      <c r="R67" s="29">
        <v>169.49887298322159</v>
      </c>
      <c r="S67" s="29">
        <v>-6.4988729832215881</v>
      </c>
      <c r="T67" s="29">
        <v>-0.41557088023340794</v>
      </c>
      <c r="V67" s="29">
        <v>19.097222222222221</v>
      </c>
      <c r="W67" s="29">
        <v>166</v>
      </c>
    </row>
    <row r="68" spans="1:23" x14ac:dyDescent="0.25">
      <c r="A68">
        <v>67</v>
      </c>
      <c r="B68">
        <f t="shared" si="2"/>
        <v>4489</v>
      </c>
      <c r="C68">
        <f t="shared" ref="C68:C131" si="3">O67</f>
        <v>264</v>
      </c>
      <c r="D68">
        <v>0</v>
      </c>
      <c r="E68">
        <v>0</v>
      </c>
      <c r="F68">
        <v>0</v>
      </c>
      <c r="G68">
        <v>0</v>
      </c>
      <c r="H68">
        <v>0</v>
      </c>
      <c r="I68">
        <v>0</v>
      </c>
      <c r="J68">
        <v>1</v>
      </c>
      <c r="K68">
        <v>0</v>
      </c>
      <c r="L68">
        <v>0</v>
      </c>
      <c r="M68">
        <v>0</v>
      </c>
      <c r="N68">
        <v>0</v>
      </c>
      <c r="O68">
        <v>302</v>
      </c>
      <c r="Q68" s="29">
        <v>29</v>
      </c>
      <c r="R68" s="29">
        <v>165.48896756171712</v>
      </c>
      <c r="S68" s="29">
        <v>6.5110324382828821</v>
      </c>
      <c r="T68" s="29">
        <v>0.41634841742424494</v>
      </c>
      <c r="V68" s="29">
        <v>19.791666666666664</v>
      </c>
      <c r="W68" s="29">
        <v>170</v>
      </c>
    </row>
    <row r="69" spans="1:23" x14ac:dyDescent="0.25">
      <c r="A69">
        <v>68</v>
      </c>
      <c r="B69">
        <f t="shared" si="2"/>
        <v>4624</v>
      </c>
      <c r="C69">
        <f t="shared" si="3"/>
        <v>302</v>
      </c>
      <c r="D69">
        <v>0</v>
      </c>
      <c r="E69">
        <v>0</v>
      </c>
      <c r="F69">
        <v>0</v>
      </c>
      <c r="G69">
        <v>0</v>
      </c>
      <c r="H69">
        <v>0</v>
      </c>
      <c r="I69">
        <v>0</v>
      </c>
      <c r="J69">
        <v>0</v>
      </c>
      <c r="K69">
        <v>1</v>
      </c>
      <c r="L69">
        <v>0</v>
      </c>
      <c r="M69">
        <v>0</v>
      </c>
      <c r="N69">
        <v>0</v>
      </c>
      <c r="O69">
        <v>293</v>
      </c>
      <c r="Q69" s="29">
        <v>30</v>
      </c>
      <c r="R69" s="29">
        <v>208.27348162238027</v>
      </c>
      <c r="S69" s="29">
        <v>-30.273481622380274</v>
      </c>
      <c r="T69" s="29">
        <v>-1.9358398660849023</v>
      </c>
      <c r="V69" s="29">
        <v>20.486111111111111</v>
      </c>
      <c r="W69" s="29">
        <v>170</v>
      </c>
    </row>
    <row r="70" spans="1:23" x14ac:dyDescent="0.25">
      <c r="A70">
        <v>69</v>
      </c>
      <c r="B70">
        <f t="shared" si="2"/>
        <v>4761</v>
      </c>
      <c r="C70">
        <f t="shared" si="3"/>
        <v>293</v>
      </c>
      <c r="D70">
        <v>0</v>
      </c>
      <c r="E70">
        <v>0</v>
      </c>
      <c r="F70">
        <v>0</v>
      </c>
      <c r="G70">
        <v>0</v>
      </c>
      <c r="H70">
        <v>0</v>
      </c>
      <c r="I70">
        <v>0</v>
      </c>
      <c r="J70">
        <v>0</v>
      </c>
      <c r="K70">
        <v>0</v>
      </c>
      <c r="L70">
        <v>1</v>
      </c>
      <c r="M70">
        <v>0</v>
      </c>
      <c r="N70">
        <v>0</v>
      </c>
      <c r="O70">
        <v>259</v>
      </c>
      <c r="Q70" s="29">
        <v>31</v>
      </c>
      <c r="R70" s="29">
        <v>223.30387350082381</v>
      </c>
      <c r="S70" s="29">
        <v>-24.303873500823812</v>
      </c>
      <c r="T70" s="29">
        <v>-1.554112863860287</v>
      </c>
      <c r="V70" s="29">
        <v>21.180555555555554</v>
      </c>
      <c r="W70" s="29">
        <v>171</v>
      </c>
    </row>
    <row r="71" spans="1:23" x14ac:dyDescent="0.25">
      <c r="A71">
        <v>70</v>
      </c>
      <c r="B71">
        <f t="shared" si="2"/>
        <v>4900</v>
      </c>
      <c r="C71">
        <f t="shared" si="3"/>
        <v>259</v>
      </c>
      <c r="D71">
        <v>0</v>
      </c>
      <c r="E71">
        <v>0</v>
      </c>
      <c r="F71">
        <v>0</v>
      </c>
      <c r="G71">
        <v>0</v>
      </c>
      <c r="H71">
        <v>0</v>
      </c>
      <c r="I71">
        <v>0</v>
      </c>
      <c r="J71">
        <v>0</v>
      </c>
      <c r="K71">
        <v>0</v>
      </c>
      <c r="L71">
        <v>0</v>
      </c>
      <c r="M71">
        <v>1</v>
      </c>
      <c r="N71">
        <v>0</v>
      </c>
      <c r="O71">
        <v>229</v>
      </c>
      <c r="Q71" s="29">
        <v>32</v>
      </c>
      <c r="R71" s="29">
        <v>209.40428778006378</v>
      </c>
      <c r="S71" s="29">
        <v>-10.404287780063783</v>
      </c>
      <c r="T71" s="29">
        <v>-0.66530289822951183</v>
      </c>
      <c r="V71" s="29">
        <v>21.875</v>
      </c>
      <c r="W71" s="29">
        <v>172</v>
      </c>
    </row>
    <row r="72" spans="1:23" x14ac:dyDescent="0.25">
      <c r="A72">
        <v>71</v>
      </c>
      <c r="B72">
        <f t="shared" si="2"/>
        <v>5041</v>
      </c>
      <c r="C72">
        <f t="shared" si="3"/>
        <v>229</v>
      </c>
      <c r="D72">
        <v>0</v>
      </c>
      <c r="E72">
        <v>0</v>
      </c>
      <c r="F72">
        <v>0</v>
      </c>
      <c r="G72">
        <v>0</v>
      </c>
      <c r="H72">
        <v>0</v>
      </c>
      <c r="I72">
        <v>0</v>
      </c>
      <c r="J72">
        <v>0</v>
      </c>
      <c r="K72">
        <v>0</v>
      </c>
      <c r="L72">
        <v>0</v>
      </c>
      <c r="M72">
        <v>0</v>
      </c>
      <c r="N72">
        <v>1</v>
      </c>
      <c r="O72">
        <v>203</v>
      </c>
      <c r="Q72" s="29">
        <v>33</v>
      </c>
      <c r="R72" s="29">
        <v>160.79121351524216</v>
      </c>
      <c r="S72" s="29">
        <v>23.208786484757837</v>
      </c>
      <c r="T72" s="29">
        <v>1.4840874492424558</v>
      </c>
      <c r="V72" s="29">
        <v>22.569444444444443</v>
      </c>
      <c r="W72" s="29">
        <v>172</v>
      </c>
    </row>
    <row r="73" spans="1:23" x14ac:dyDescent="0.25">
      <c r="A73">
        <v>72</v>
      </c>
      <c r="B73">
        <f t="shared" si="2"/>
        <v>5184</v>
      </c>
      <c r="C73">
        <f t="shared" si="3"/>
        <v>203</v>
      </c>
      <c r="D73">
        <v>0</v>
      </c>
      <c r="E73">
        <v>0</v>
      </c>
      <c r="F73">
        <v>0</v>
      </c>
      <c r="G73">
        <v>0</v>
      </c>
      <c r="H73">
        <v>0</v>
      </c>
      <c r="I73">
        <v>0</v>
      </c>
      <c r="J73">
        <v>0</v>
      </c>
      <c r="K73">
        <v>0</v>
      </c>
      <c r="L73">
        <v>0</v>
      </c>
      <c r="M73">
        <v>0</v>
      </c>
      <c r="N73">
        <v>0</v>
      </c>
      <c r="O73">
        <v>229</v>
      </c>
      <c r="Q73" s="29">
        <v>34</v>
      </c>
      <c r="R73" s="29">
        <v>149.21840838624132</v>
      </c>
      <c r="S73" s="29">
        <v>12.781591613758678</v>
      </c>
      <c r="T73" s="29">
        <v>0.81731975550637259</v>
      </c>
      <c r="V73" s="29">
        <v>23.263888888888886</v>
      </c>
      <c r="W73" s="29">
        <v>178</v>
      </c>
    </row>
    <row r="74" spans="1:23" x14ac:dyDescent="0.25">
      <c r="A74">
        <v>73</v>
      </c>
      <c r="B74">
        <f t="shared" si="2"/>
        <v>5329</v>
      </c>
      <c r="C74">
        <f t="shared" si="3"/>
        <v>229</v>
      </c>
      <c r="D74">
        <v>1</v>
      </c>
      <c r="E74">
        <v>0</v>
      </c>
      <c r="F74">
        <v>0</v>
      </c>
      <c r="G74">
        <v>0</v>
      </c>
      <c r="H74">
        <v>0</v>
      </c>
      <c r="I74">
        <v>0</v>
      </c>
      <c r="J74">
        <v>0</v>
      </c>
      <c r="K74">
        <v>0</v>
      </c>
      <c r="L74">
        <v>0</v>
      </c>
      <c r="M74">
        <v>0</v>
      </c>
      <c r="N74">
        <v>0</v>
      </c>
      <c r="O74">
        <v>242</v>
      </c>
      <c r="Q74" s="29">
        <v>35</v>
      </c>
      <c r="R74" s="29">
        <v>125.3617278100451</v>
      </c>
      <c r="S74" s="29">
        <v>20.638272189954904</v>
      </c>
      <c r="T74" s="29">
        <v>1.3197157357312501</v>
      </c>
      <c r="V74" s="29">
        <v>23.958333333333332</v>
      </c>
      <c r="W74" s="29">
        <v>178</v>
      </c>
    </row>
    <row r="75" spans="1:23" x14ac:dyDescent="0.25">
      <c r="A75">
        <v>74</v>
      </c>
      <c r="B75">
        <f t="shared" si="2"/>
        <v>5476</v>
      </c>
      <c r="C75">
        <f t="shared" si="3"/>
        <v>242</v>
      </c>
      <c r="D75">
        <v>0</v>
      </c>
      <c r="E75">
        <v>1</v>
      </c>
      <c r="F75">
        <v>0</v>
      </c>
      <c r="G75">
        <v>0</v>
      </c>
      <c r="H75">
        <v>0</v>
      </c>
      <c r="I75">
        <v>0</v>
      </c>
      <c r="J75">
        <v>0</v>
      </c>
      <c r="K75">
        <v>0</v>
      </c>
      <c r="L75">
        <v>0</v>
      </c>
      <c r="M75">
        <v>0</v>
      </c>
      <c r="N75">
        <v>0</v>
      </c>
      <c r="O75">
        <v>233</v>
      </c>
      <c r="Q75" s="29">
        <v>36</v>
      </c>
      <c r="R75" s="29">
        <v>167.09226913588603</v>
      </c>
      <c r="S75" s="29">
        <v>-1.0922691358860277</v>
      </c>
      <c r="T75" s="29">
        <v>-6.9845225075768111E-2</v>
      </c>
      <c r="V75" s="29">
        <v>24.652777777777775</v>
      </c>
      <c r="W75" s="29">
        <v>180</v>
      </c>
    </row>
    <row r="76" spans="1:23" x14ac:dyDescent="0.25">
      <c r="A76">
        <v>75</v>
      </c>
      <c r="B76">
        <f t="shared" si="2"/>
        <v>5625</v>
      </c>
      <c r="C76">
        <f t="shared" si="3"/>
        <v>233</v>
      </c>
      <c r="D76">
        <v>0</v>
      </c>
      <c r="E76">
        <v>0</v>
      </c>
      <c r="F76">
        <v>1</v>
      </c>
      <c r="G76">
        <v>0</v>
      </c>
      <c r="H76">
        <v>0</v>
      </c>
      <c r="I76">
        <v>0</v>
      </c>
      <c r="J76">
        <v>0</v>
      </c>
      <c r="K76">
        <v>0</v>
      </c>
      <c r="L76">
        <v>0</v>
      </c>
      <c r="M76">
        <v>0</v>
      </c>
      <c r="N76">
        <v>0</v>
      </c>
      <c r="O76">
        <v>267</v>
      </c>
      <c r="Q76" s="29">
        <v>37</v>
      </c>
      <c r="R76" s="29">
        <v>168.61470433073796</v>
      </c>
      <c r="S76" s="29">
        <v>2.3852956692620353</v>
      </c>
      <c r="T76" s="29">
        <v>0.1525278957522844</v>
      </c>
      <c r="V76" s="29">
        <v>25.347222222222221</v>
      </c>
      <c r="W76" s="29">
        <v>180</v>
      </c>
    </row>
    <row r="77" spans="1:23" x14ac:dyDescent="0.25">
      <c r="A77">
        <v>76</v>
      </c>
      <c r="B77">
        <f t="shared" si="2"/>
        <v>5776</v>
      </c>
      <c r="C77">
        <f t="shared" si="3"/>
        <v>267</v>
      </c>
      <c r="D77">
        <v>0</v>
      </c>
      <c r="E77">
        <v>0</v>
      </c>
      <c r="F77">
        <v>0</v>
      </c>
      <c r="G77">
        <v>1</v>
      </c>
      <c r="H77">
        <v>0</v>
      </c>
      <c r="I77">
        <v>0</v>
      </c>
      <c r="J77">
        <v>0</v>
      </c>
      <c r="K77">
        <v>0</v>
      </c>
      <c r="L77">
        <v>0</v>
      </c>
      <c r="M77">
        <v>0</v>
      </c>
      <c r="N77">
        <v>0</v>
      </c>
      <c r="O77">
        <v>269</v>
      </c>
      <c r="Q77" s="29">
        <v>38</v>
      </c>
      <c r="R77" s="29">
        <v>160.62666595059264</v>
      </c>
      <c r="S77" s="29">
        <v>19.373334049407362</v>
      </c>
      <c r="T77" s="29">
        <v>1.238829179267491</v>
      </c>
      <c r="V77" s="29">
        <v>26.041666666666664</v>
      </c>
      <c r="W77" s="29">
        <v>181</v>
      </c>
    </row>
    <row r="78" spans="1:23" x14ac:dyDescent="0.25">
      <c r="A78">
        <v>77</v>
      </c>
      <c r="B78">
        <f t="shared" si="2"/>
        <v>5929</v>
      </c>
      <c r="C78">
        <f t="shared" si="3"/>
        <v>269</v>
      </c>
      <c r="D78">
        <v>0</v>
      </c>
      <c r="E78">
        <v>0</v>
      </c>
      <c r="F78">
        <v>0</v>
      </c>
      <c r="G78">
        <v>0</v>
      </c>
      <c r="H78">
        <v>1</v>
      </c>
      <c r="I78">
        <v>0</v>
      </c>
      <c r="J78">
        <v>0</v>
      </c>
      <c r="K78">
        <v>0</v>
      </c>
      <c r="L78">
        <v>0</v>
      </c>
      <c r="M78">
        <v>0</v>
      </c>
      <c r="N78">
        <v>0</v>
      </c>
      <c r="O78">
        <v>270</v>
      </c>
      <c r="Q78" s="29">
        <v>39</v>
      </c>
      <c r="R78" s="29">
        <v>207.1115103142144</v>
      </c>
      <c r="S78" s="29">
        <v>-14.111510314214399</v>
      </c>
      <c r="T78" s="29">
        <v>-0.90236149834611101</v>
      </c>
      <c r="V78" s="29">
        <v>26.736111111111111</v>
      </c>
      <c r="W78" s="29">
        <v>183</v>
      </c>
    </row>
    <row r="79" spans="1:23" x14ac:dyDescent="0.25">
      <c r="A79">
        <v>78</v>
      </c>
      <c r="B79">
        <f t="shared" si="2"/>
        <v>6084</v>
      </c>
      <c r="C79">
        <f t="shared" si="3"/>
        <v>270</v>
      </c>
      <c r="D79">
        <v>0</v>
      </c>
      <c r="E79">
        <v>0</v>
      </c>
      <c r="F79">
        <v>0</v>
      </c>
      <c r="G79">
        <v>0</v>
      </c>
      <c r="H79">
        <v>0</v>
      </c>
      <c r="I79">
        <v>1</v>
      </c>
      <c r="J79">
        <v>0</v>
      </c>
      <c r="K79">
        <v>0</v>
      </c>
      <c r="L79">
        <v>0</v>
      </c>
      <c r="M79">
        <v>0</v>
      </c>
      <c r="N79">
        <v>0</v>
      </c>
      <c r="O79">
        <v>315</v>
      </c>
      <c r="Q79" s="29">
        <v>40</v>
      </c>
      <c r="R79" s="29">
        <v>187.87963200917835</v>
      </c>
      <c r="S79" s="29">
        <v>-6.8796320091783514</v>
      </c>
      <c r="T79" s="29">
        <v>-0.43991854235608402</v>
      </c>
      <c r="V79" s="29">
        <v>27.430555555555554</v>
      </c>
      <c r="W79" s="29">
        <v>184</v>
      </c>
    </row>
    <row r="80" spans="1:23" x14ac:dyDescent="0.25">
      <c r="A80">
        <v>79</v>
      </c>
      <c r="B80">
        <f t="shared" si="2"/>
        <v>6241</v>
      </c>
      <c r="C80">
        <f t="shared" si="3"/>
        <v>315</v>
      </c>
      <c r="D80">
        <v>0</v>
      </c>
      <c r="E80">
        <v>0</v>
      </c>
      <c r="F80">
        <v>0</v>
      </c>
      <c r="G80">
        <v>0</v>
      </c>
      <c r="H80">
        <v>0</v>
      </c>
      <c r="I80">
        <v>0</v>
      </c>
      <c r="J80">
        <v>1</v>
      </c>
      <c r="K80">
        <v>0</v>
      </c>
      <c r="L80">
        <v>0</v>
      </c>
      <c r="M80">
        <v>0</v>
      </c>
      <c r="N80">
        <v>0</v>
      </c>
      <c r="O80">
        <v>364</v>
      </c>
      <c r="Q80" s="29">
        <v>41</v>
      </c>
      <c r="R80" s="29">
        <v>186.07934836564397</v>
      </c>
      <c r="S80" s="29">
        <v>-3.0793483656439662</v>
      </c>
      <c r="T80" s="29">
        <v>-0.19690914319448802</v>
      </c>
      <c r="V80" s="29">
        <v>28.125</v>
      </c>
      <c r="W80" s="29">
        <v>188</v>
      </c>
    </row>
    <row r="81" spans="1:23" x14ac:dyDescent="0.25">
      <c r="A81">
        <v>80</v>
      </c>
      <c r="B81">
        <f t="shared" si="2"/>
        <v>6400</v>
      </c>
      <c r="C81">
        <f t="shared" si="3"/>
        <v>364</v>
      </c>
      <c r="D81">
        <v>0</v>
      </c>
      <c r="E81">
        <v>0</v>
      </c>
      <c r="F81">
        <v>0</v>
      </c>
      <c r="G81">
        <v>0</v>
      </c>
      <c r="H81">
        <v>0</v>
      </c>
      <c r="I81">
        <v>0</v>
      </c>
      <c r="J81">
        <v>0</v>
      </c>
      <c r="K81">
        <v>1</v>
      </c>
      <c r="L81">
        <v>0</v>
      </c>
      <c r="M81">
        <v>0</v>
      </c>
      <c r="N81">
        <v>0</v>
      </c>
      <c r="O81">
        <v>347</v>
      </c>
      <c r="Q81" s="29">
        <v>42</v>
      </c>
      <c r="R81" s="29">
        <v>223.8295133905653</v>
      </c>
      <c r="S81" s="29">
        <v>-5.829513390565296</v>
      </c>
      <c r="T81" s="29">
        <v>-0.37276863500858137</v>
      </c>
      <c r="V81" s="29">
        <v>28.819444444444443</v>
      </c>
      <c r="W81" s="29">
        <v>191</v>
      </c>
    </row>
    <row r="82" spans="1:23" x14ac:dyDescent="0.25">
      <c r="A82">
        <v>81</v>
      </c>
      <c r="B82">
        <f t="shared" si="2"/>
        <v>6561</v>
      </c>
      <c r="C82">
        <f t="shared" si="3"/>
        <v>347</v>
      </c>
      <c r="D82">
        <v>0</v>
      </c>
      <c r="E82">
        <v>0</v>
      </c>
      <c r="F82">
        <v>0</v>
      </c>
      <c r="G82">
        <v>0</v>
      </c>
      <c r="H82">
        <v>0</v>
      </c>
      <c r="I82">
        <v>0</v>
      </c>
      <c r="J82">
        <v>0</v>
      </c>
      <c r="K82">
        <v>0</v>
      </c>
      <c r="L82">
        <v>1</v>
      </c>
      <c r="M82">
        <v>0</v>
      </c>
      <c r="N82">
        <v>0</v>
      </c>
      <c r="O82">
        <v>312</v>
      </c>
      <c r="Q82" s="29">
        <v>43</v>
      </c>
      <c r="R82" s="29">
        <v>259.90385116262996</v>
      </c>
      <c r="S82" s="29">
        <v>-29.903851162629962</v>
      </c>
      <c r="T82" s="29">
        <v>-1.9122038208942838</v>
      </c>
      <c r="V82" s="29">
        <v>29.513888888888886</v>
      </c>
      <c r="W82" s="29">
        <v>193</v>
      </c>
    </row>
    <row r="83" spans="1:23" x14ac:dyDescent="0.25">
      <c r="A83">
        <v>82</v>
      </c>
      <c r="B83">
        <f t="shared" si="2"/>
        <v>6724</v>
      </c>
      <c r="C83">
        <f t="shared" si="3"/>
        <v>312</v>
      </c>
      <c r="D83">
        <v>0</v>
      </c>
      <c r="E83">
        <v>0</v>
      </c>
      <c r="F83">
        <v>0</v>
      </c>
      <c r="G83">
        <v>0</v>
      </c>
      <c r="H83">
        <v>0</v>
      </c>
      <c r="I83">
        <v>0</v>
      </c>
      <c r="J83">
        <v>0</v>
      </c>
      <c r="K83">
        <v>0</v>
      </c>
      <c r="L83">
        <v>0</v>
      </c>
      <c r="M83">
        <v>1</v>
      </c>
      <c r="N83">
        <v>0</v>
      </c>
      <c r="O83">
        <v>274</v>
      </c>
      <c r="Q83" s="29">
        <v>44</v>
      </c>
      <c r="R83" s="29">
        <v>239.52112224338566</v>
      </c>
      <c r="S83" s="29">
        <v>2.4788777566143381</v>
      </c>
      <c r="T83" s="29">
        <v>0.15851200876933827</v>
      </c>
      <c r="V83" s="29">
        <v>30.208333333333332</v>
      </c>
      <c r="W83" s="29">
        <v>194</v>
      </c>
    </row>
    <row r="84" spans="1:23" x14ac:dyDescent="0.25">
      <c r="A84">
        <v>83</v>
      </c>
      <c r="B84">
        <f t="shared" si="2"/>
        <v>6889</v>
      </c>
      <c r="C84">
        <f t="shared" si="3"/>
        <v>274</v>
      </c>
      <c r="D84">
        <v>0</v>
      </c>
      <c r="E84">
        <v>0</v>
      </c>
      <c r="F84">
        <v>0</v>
      </c>
      <c r="G84">
        <v>0</v>
      </c>
      <c r="H84">
        <v>0</v>
      </c>
      <c r="I84">
        <v>0</v>
      </c>
      <c r="J84">
        <v>0</v>
      </c>
      <c r="K84">
        <v>0</v>
      </c>
      <c r="L84">
        <v>0</v>
      </c>
      <c r="M84">
        <v>0</v>
      </c>
      <c r="N84">
        <v>1</v>
      </c>
      <c r="O84">
        <v>237</v>
      </c>
      <c r="Q84" s="29">
        <v>45</v>
      </c>
      <c r="R84" s="29">
        <v>199.63724348887487</v>
      </c>
      <c r="S84" s="29">
        <v>9.3627565111251272</v>
      </c>
      <c r="T84" s="29">
        <v>0.59870210954801106</v>
      </c>
      <c r="V84" s="29">
        <v>30.902777777777775</v>
      </c>
      <c r="W84" s="29">
        <v>196</v>
      </c>
    </row>
    <row r="85" spans="1:23" x14ac:dyDescent="0.25">
      <c r="A85">
        <v>84</v>
      </c>
      <c r="B85">
        <f t="shared" si="2"/>
        <v>7056</v>
      </c>
      <c r="C85">
        <f t="shared" si="3"/>
        <v>237</v>
      </c>
      <c r="D85">
        <v>0</v>
      </c>
      <c r="E85">
        <v>0</v>
      </c>
      <c r="F85">
        <v>0</v>
      </c>
      <c r="G85">
        <v>0</v>
      </c>
      <c r="H85">
        <v>0</v>
      </c>
      <c r="I85">
        <v>0</v>
      </c>
      <c r="J85">
        <v>0</v>
      </c>
      <c r="K85">
        <v>0</v>
      </c>
      <c r="L85">
        <v>0</v>
      </c>
      <c r="M85">
        <v>0</v>
      </c>
      <c r="N85">
        <v>0</v>
      </c>
      <c r="O85">
        <v>278</v>
      </c>
      <c r="Q85" s="29">
        <v>46</v>
      </c>
      <c r="R85" s="29">
        <v>175.06172142904902</v>
      </c>
      <c r="S85" s="29">
        <v>15.938278570950985</v>
      </c>
      <c r="T85" s="29">
        <v>1.0191743202606807</v>
      </c>
      <c r="V85" s="29">
        <v>31.597222222222221</v>
      </c>
      <c r="W85" s="29">
        <v>196</v>
      </c>
    </row>
    <row r="86" spans="1:23" x14ac:dyDescent="0.25">
      <c r="A86">
        <v>85</v>
      </c>
      <c r="B86">
        <f t="shared" si="2"/>
        <v>7225</v>
      </c>
      <c r="C86">
        <f t="shared" si="3"/>
        <v>278</v>
      </c>
      <c r="D86">
        <v>1</v>
      </c>
      <c r="E86">
        <v>0</v>
      </c>
      <c r="F86">
        <v>0</v>
      </c>
      <c r="G86">
        <v>0</v>
      </c>
      <c r="H86">
        <v>0</v>
      </c>
      <c r="I86">
        <v>0</v>
      </c>
      <c r="J86">
        <v>0</v>
      </c>
      <c r="K86">
        <v>0</v>
      </c>
      <c r="L86">
        <v>0</v>
      </c>
      <c r="M86">
        <v>0</v>
      </c>
      <c r="N86">
        <v>0</v>
      </c>
      <c r="O86">
        <v>284</v>
      </c>
      <c r="Q86" s="29">
        <v>47</v>
      </c>
      <c r="R86" s="29">
        <v>154.13905971219407</v>
      </c>
      <c r="S86" s="29">
        <v>17.860940287805931</v>
      </c>
      <c r="T86" s="29">
        <v>1.1421190560829229</v>
      </c>
      <c r="V86" s="29">
        <v>32.291666666666664</v>
      </c>
      <c r="W86" s="29">
        <v>199</v>
      </c>
    </row>
    <row r="87" spans="1:23" x14ac:dyDescent="0.25">
      <c r="A87">
        <v>86</v>
      </c>
      <c r="B87">
        <f t="shared" si="2"/>
        <v>7396</v>
      </c>
      <c r="C87">
        <f t="shared" si="3"/>
        <v>284</v>
      </c>
      <c r="D87">
        <v>0</v>
      </c>
      <c r="E87">
        <v>1</v>
      </c>
      <c r="F87">
        <v>0</v>
      </c>
      <c r="G87">
        <v>0</v>
      </c>
      <c r="H87">
        <v>0</v>
      </c>
      <c r="I87">
        <v>0</v>
      </c>
      <c r="J87">
        <v>0</v>
      </c>
      <c r="K87">
        <v>0</v>
      </c>
      <c r="L87">
        <v>0</v>
      </c>
      <c r="M87">
        <v>0</v>
      </c>
      <c r="N87">
        <v>0</v>
      </c>
      <c r="O87">
        <v>277</v>
      </c>
      <c r="Q87" s="29">
        <v>48</v>
      </c>
      <c r="R87" s="29">
        <v>193.73284032777792</v>
      </c>
      <c r="S87" s="29">
        <v>0.26715967222207837</v>
      </c>
      <c r="T87" s="29">
        <v>1.7083543629000379E-2</v>
      </c>
      <c r="V87" s="29">
        <v>32.986111111111107</v>
      </c>
      <c r="W87" s="29">
        <v>199</v>
      </c>
    </row>
    <row r="88" spans="1:23" x14ac:dyDescent="0.25">
      <c r="A88">
        <v>87</v>
      </c>
      <c r="B88">
        <f t="shared" si="2"/>
        <v>7569</v>
      </c>
      <c r="C88">
        <f t="shared" si="3"/>
        <v>277</v>
      </c>
      <c r="D88">
        <v>0</v>
      </c>
      <c r="E88">
        <v>0</v>
      </c>
      <c r="F88">
        <v>1</v>
      </c>
      <c r="G88">
        <v>0</v>
      </c>
      <c r="H88">
        <v>0</v>
      </c>
      <c r="I88">
        <v>0</v>
      </c>
      <c r="J88">
        <v>0</v>
      </c>
      <c r="K88">
        <v>0</v>
      </c>
      <c r="L88">
        <v>0</v>
      </c>
      <c r="M88">
        <v>0</v>
      </c>
      <c r="N88">
        <v>0</v>
      </c>
      <c r="O88">
        <v>317</v>
      </c>
      <c r="Q88" s="29">
        <v>49</v>
      </c>
      <c r="R88" s="29">
        <v>196.74050021922872</v>
      </c>
      <c r="S88" s="29">
        <v>-0.74050021922872133</v>
      </c>
      <c r="T88" s="29">
        <v>-4.7351337487652322E-2</v>
      </c>
      <c r="V88" s="29">
        <v>33.68055555555555</v>
      </c>
      <c r="W88" s="29">
        <v>201</v>
      </c>
    </row>
    <row r="89" spans="1:23" x14ac:dyDescent="0.25">
      <c r="A89">
        <v>88</v>
      </c>
      <c r="B89">
        <f t="shared" si="2"/>
        <v>7744</v>
      </c>
      <c r="C89">
        <f t="shared" si="3"/>
        <v>317</v>
      </c>
      <c r="D89">
        <v>0</v>
      </c>
      <c r="E89">
        <v>0</v>
      </c>
      <c r="F89">
        <v>0</v>
      </c>
      <c r="G89">
        <v>1</v>
      </c>
      <c r="H89">
        <v>0</v>
      </c>
      <c r="I89">
        <v>0</v>
      </c>
      <c r="J89">
        <v>0</v>
      </c>
      <c r="K89">
        <v>0</v>
      </c>
      <c r="L89">
        <v>0</v>
      </c>
      <c r="M89">
        <v>0</v>
      </c>
      <c r="N89">
        <v>0</v>
      </c>
      <c r="O89">
        <v>313</v>
      </c>
      <c r="Q89" s="29">
        <v>50</v>
      </c>
      <c r="R89" s="29">
        <v>186.61570112882634</v>
      </c>
      <c r="S89" s="29">
        <v>9.3842988711736552</v>
      </c>
      <c r="T89" s="29">
        <v>0.60007963724408764</v>
      </c>
      <c r="V89" s="29">
        <v>34.375</v>
      </c>
      <c r="W89" s="29">
        <v>203</v>
      </c>
    </row>
    <row r="90" spans="1:23" x14ac:dyDescent="0.25">
      <c r="A90">
        <v>89</v>
      </c>
      <c r="B90">
        <f t="shared" si="2"/>
        <v>7921</v>
      </c>
      <c r="C90">
        <f t="shared" si="3"/>
        <v>313</v>
      </c>
      <c r="D90">
        <v>0</v>
      </c>
      <c r="E90">
        <v>0</v>
      </c>
      <c r="F90">
        <v>0</v>
      </c>
      <c r="G90">
        <v>0</v>
      </c>
      <c r="H90">
        <v>1</v>
      </c>
      <c r="I90">
        <v>0</v>
      </c>
      <c r="J90">
        <v>0</v>
      </c>
      <c r="K90">
        <v>0</v>
      </c>
      <c r="L90">
        <v>0</v>
      </c>
      <c r="M90">
        <v>0</v>
      </c>
      <c r="N90">
        <v>0</v>
      </c>
      <c r="O90">
        <v>318</v>
      </c>
      <c r="Q90" s="29">
        <v>51</v>
      </c>
      <c r="R90" s="29">
        <v>226.61740229396383</v>
      </c>
      <c r="S90" s="29">
        <v>9.3825977060361652</v>
      </c>
      <c r="T90" s="29">
        <v>0.59997085612227863</v>
      </c>
      <c r="V90" s="29">
        <v>35.069444444444443</v>
      </c>
      <c r="W90" s="29">
        <v>204</v>
      </c>
    </row>
    <row r="91" spans="1:23" x14ac:dyDescent="0.25">
      <c r="A91">
        <v>90</v>
      </c>
      <c r="B91">
        <f t="shared" si="2"/>
        <v>8100</v>
      </c>
      <c r="C91">
        <f t="shared" si="3"/>
        <v>318</v>
      </c>
      <c r="D91">
        <v>0</v>
      </c>
      <c r="E91">
        <v>0</v>
      </c>
      <c r="F91">
        <v>0</v>
      </c>
      <c r="G91">
        <v>0</v>
      </c>
      <c r="H91">
        <v>0</v>
      </c>
      <c r="I91">
        <v>1</v>
      </c>
      <c r="J91">
        <v>0</v>
      </c>
      <c r="K91">
        <v>0</v>
      </c>
      <c r="L91">
        <v>0</v>
      </c>
      <c r="M91">
        <v>0</v>
      </c>
      <c r="N91">
        <v>0</v>
      </c>
      <c r="O91">
        <v>374</v>
      </c>
      <c r="Q91" s="29">
        <v>52</v>
      </c>
      <c r="R91" s="29">
        <v>226.98067571980653</v>
      </c>
      <c r="S91" s="29">
        <v>8.019324280193473</v>
      </c>
      <c r="T91" s="29">
        <v>0.51279624307184468</v>
      </c>
      <c r="V91" s="29">
        <v>35.763888888888886</v>
      </c>
      <c r="W91" s="29">
        <v>209</v>
      </c>
    </row>
    <row r="92" spans="1:23" x14ac:dyDescent="0.25">
      <c r="A92">
        <v>91</v>
      </c>
      <c r="B92">
        <f t="shared" si="2"/>
        <v>8281</v>
      </c>
      <c r="C92">
        <f t="shared" si="3"/>
        <v>374</v>
      </c>
      <c r="D92">
        <v>0</v>
      </c>
      <c r="E92">
        <v>0</v>
      </c>
      <c r="F92">
        <v>0</v>
      </c>
      <c r="G92">
        <v>0</v>
      </c>
      <c r="H92">
        <v>0</v>
      </c>
      <c r="I92">
        <v>0</v>
      </c>
      <c r="J92">
        <v>1</v>
      </c>
      <c r="K92">
        <v>0</v>
      </c>
      <c r="L92">
        <v>0</v>
      </c>
      <c r="M92">
        <v>0</v>
      </c>
      <c r="N92">
        <v>0</v>
      </c>
      <c r="O92">
        <v>413</v>
      </c>
      <c r="Q92" s="29">
        <v>53</v>
      </c>
      <c r="R92" s="29">
        <v>233.18519050521178</v>
      </c>
      <c r="S92" s="29">
        <v>-4.1851905052117786</v>
      </c>
      <c r="T92" s="29">
        <v>-0.26762229492492579</v>
      </c>
      <c r="V92" s="29">
        <v>36.458333333333329</v>
      </c>
      <c r="W92" s="29">
        <v>211</v>
      </c>
    </row>
    <row r="93" spans="1:23" x14ac:dyDescent="0.25">
      <c r="A93">
        <v>92</v>
      </c>
      <c r="B93">
        <f t="shared" si="2"/>
        <v>8464</v>
      </c>
      <c r="C93">
        <f t="shared" si="3"/>
        <v>413</v>
      </c>
      <c r="D93">
        <v>0</v>
      </c>
      <c r="E93">
        <v>0</v>
      </c>
      <c r="F93">
        <v>0</v>
      </c>
      <c r="G93">
        <v>0</v>
      </c>
      <c r="H93">
        <v>0</v>
      </c>
      <c r="I93">
        <v>0</v>
      </c>
      <c r="J93">
        <v>0</v>
      </c>
      <c r="K93">
        <v>1</v>
      </c>
      <c r="L93">
        <v>0</v>
      </c>
      <c r="M93">
        <v>0</v>
      </c>
      <c r="N93">
        <v>0</v>
      </c>
      <c r="O93">
        <v>405</v>
      </c>
      <c r="Q93" s="29">
        <v>54</v>
      </c>
      <c r="R93" s="29">
        <v>265.17660941302006</v>
      </c>
      <c r="S93" s="29">
        <v>-22.17660941302006</v>
      </c>
      <c r="T93" s="29">
        <v>-1.4180848153448202</v>
      </c>
      <c r="V93" s="29">
        <v>37.152777777777779</v>
      </c>
      <c r="W93" s="29">
        <v>218</v>
      </c>
    </row>
    <row r="94" spans="1:23" x14ac:dyDescent="0.25">
      <c r="A94">
        <v>93</v>
      </c>
      <c r="B94">
        <f t="shared" si="2"/>
        <v>8649</v>
      </c>
      <c r="C94">
        <f t="shared" si="3"/>
        <v>405</v>
      </c>
      <c r="D94">
        <v>0</v>
      </c>
      <c r="E94">
        <v>0</v>
      </c>
      <c r="F94">
        <v>0</v>
      </c>
      <c r="G94">
        <v>0</v>
      </c>
      <c r="H94">
        <v>0</v>
      </c>
      <c r="I94">
        <v>0</v>
      </c>
      <c r="J94">
        <v>0</v>
      </c>
      <c r="K94">
        <v>0</v>
      </c>
      <c r="L94">
        <v>1</v>
      </c>
      <c r="M94">
        <v>0</v>
      </c>
      <c r="N94">
        <v>0</v>
      </c>
      <c r="O94">
        <v>355</v>
      </c>
      <c r="Q94" s="29">
        <v>55</v>
      </c>
      <c r="R94" s="29">
        <v>286.0750390101461</v>
      </c>
      <c r="S94" s="29">
        <v>-22.075039010146099</v>
      </c>
      <c r="T94" s="29">
        <v>-1.4115898889418934</v>
      </c>
      <c r="V94" s="29">
        <v>37.847222222222221</v>
      </c>
      <c r="W94" s="29">
        <v>227</v>
      </c>
    </row>
    <row r="95" spans="1:23" x14ac:dyDescent="0.25">
      <c r="A95">
        <v>94</v>
      </c>
      <c r="B95">
        <f t="shared" si="2"/>
        <v>8836</v>
      </c>
      <c r="C95">
        <f t="shared" si="3"/>
        <v>355</v>
      </c>
      <c r="D95">
        <v>0</v>
      </c>
      <c r="E95">
        <v>0</v>
      </c>
      <c r="F95">
        <v>0</v>
      </c>
      <c r="G95">
        <v>0</v>
      </c>
      <c r="H95">
        <v>0</v>
      </c>
      <c r="I95">
        <v>0</v>
      </c>
      <c r="J95">
        <v>0</v>
      </c>
      <c r="K95">
        <v>0</v>
      </c>
      <c r="L95">
        <v>0</v>
      </c>
      <c r="M95">
        <v>1</v>
      </c>
      <c r="N95">
        <v>0</v>
      </c>
      <c r="O95">
        <v>306</v>
      </c>
      <c r="Q95" s="29">
        <v>56</v>
      </c>
      <c r="R95" s="29">
        <v>272.24831435709905</v>
      </c>
      <c r="S95" s="29">
        <v>-0.24831435709904781</v>
      </c>
      <c r="T95" s="29">
        <v>-1.587847865632391E-2</v>
      </c>
      <c r="V95" s="29">
        <v>38.541666666666664</v>
      </c>
      <c r="W95" s="29">
        <v>229</v>
      </c>
    </row>
    <row r="96" spans="1:23" x14ac:dyDescent="0.25">
      <c r="A96">
        <v>95</v>
      </c>
      <c r="B96">
        <f t="shared" si="2"/>
        <v>9025</v>
      </c>
      <c r="C96">
        <f t="shared" si="3"/>
        <v>306</v>
      </c>
      <c r="D96">
        <v>0</v>
      </c>
      <c r="E96">
        <v>0</v>
      </c>
      <c r="F96">
        <v>0</v>
      </c>
      <c r="G96">
        <v>0</v>
      </c>
      <c r="H96">
        <v>0</v>
      </c>
      <c r="I96">
        <v>0</v>
      </c>
      <c r="J96">
        <v>0</v>
      </c>
      <c r="K96">
        <v>0</v>
      </c>
      <c r="L96">
        <v>0</v>
      </c>
      <c r="M96">
        <v>0</v>
      </c>
      <c r="N96">
        <v>1</v>
      </c>
      <c r="O96">
        <v>271</v>
      </c>
      <c r="Q96" s="29">
        <v>57</v>
      </c>
      <c r="R96" s="29">
        <v>229.50327781096004</v>
      </c>
      <c r="S96" s="29">
        <v>7.4967221890399571</v>
      </c>
      <c r="T96" s="29">
        <v>0.4793784163820195</v>
      </c>
      <c r="V96" s="29">
        <v>39.236111111111107</v>
      </c>
      <c r="W96" s="29">
        <v>229</v>
      </c>
    </row>
    <row r="97" spans="1:23" x14ac:dyDescent="0.25">
      <c r="A97">
        <v>96</v>
      </c>
      <c r="B97">
        <f t="shared" si="2"/>
        <v>9216</v>
      </c>
      <c r="C97">
        <f t="shared" si="3"/>
        <v>271</v>
      </c>
      <c r="D97">
        <v>0</v>
      </c>
      <c r="E97">
        <v>0</v>
      </c>
      <c r="F97">
        <v>0</v>
      </c>
      <c r="G97">
        <v>0</v>
      </c>
      <c r="H97">
        <v>0</v>
      </c>
      <c r="I97">
        <v>0</v>
      </c>
      <c r="J97">
        <v>0</v>
      </c>
      <c r="K97">
        <v>0</v>
      </c>
      <c r="L97">
        <v>0</v>
      </c>
      <c r="M97">
        <v>0</v>
      </c>
      <c r="N97">
        <v>0</v>
      </c>
      <c r="O97">
        <v>306</v>
      </c>
      <c r="Q97" s="29">
        <v>58</v>
      </c>
      <c r="R97" s="29">
        <v>203.51539212224827</v>
      </c>
      <c r="S97" s="29">
        <v>7.4846078777517278</v>
      </c>
      <c r="T97" s="29">
        <v>0.47860376591285841</v>
      </c>
      <c r="V97" s="29">
        <v>39.93055555555555</v>
      </c>
      <c r="W97" s="29">
        <v>229</v>
      </c>
    </row>
    <row r="98" spans="1:23" x14ac:dyDescent="0.25">
      <c r="A98">
        <v>97</v>
      </c>
      <c r="B98">
        <f t="shared" si="2"/>
        <v>9409</v>
      </c>
      <c r="C98">
        <f t="shared" si="3"/>
        <v>306</v>
      </c>
      <c r="D98">
        <v>1</v>
      </c>
      <c r="E98">
        <v>0</v>
      </c>
      <c r="F98">
        <v>0</v>
      </c>
      <c r="G98">
        <v>0</v>
      </c>
      <c r="H98">
        <v>0</v>
      </c>
      <c r="I98">
        <v>0</v>
      </c>
      <c r="J98">
        <v>0</v>
      </c>
      <c r="K98">
        <v>0</v>
      </c>
      <c r="L98">
        <v>0</v>
      </c>
      <c r="M98">
        <v>0</v>
      </c>
      <c r="N98">
        <v>0</v>
      </c>
      <c r="O98">
        <v>315</v>
      </c>
      <c r="Q98" s="29">
        <v>59</v>
      </c>
      <c r="R98" s="29">
        <v>176.83398428828025</v>
      </c>
      <c r="S98" s="29">
        <v>3.1660157117197514</v>
      </c>
      <c r="T98" s="29">
        <v>0.2024510926046692</v>
      </c>
      <c r="V98" s="29">
        <v>40.625</v>
      </c>
      <c r="W98" s="29">
        <v>230</v>
      </c>
    </row>
    <row r="99" spans="1:23" x14ac:dyDescent="0.25">
      <c r="A99">
        <v>98</v>
      </c>
      <c r="B99">
        <f t="shared" si="2"/>
        <v>9604</v>
      </c>
      <c r="C99">
        <f t="shared" si="3"/>
        <v>315</v>
      </c>
      <c r="D99">
        <v>0</v>
      </c>
      <c r="E99">
        <v>1</v>
      </c>
      <c r="F99">
        <v>0</v>
      </c>
      <c r="G99">
        <v>0</v>
      </c>
      <c r="H99">
        <v>0</v>
      </c>
      <c r="I99">
        <v>0</v>
      </c>
      <c r="J99">
        <v>0</v>
      </c>
      <c r="K99">
        <v>0</v>
      </c>
      <c r="L99">
        <v>0</v>
      </c>
      <c r="M99">
        <v>0</v>
      </c>
      <c r="N99">
        <v>0</v>
      </c>
      <c r="O99">
        <v>301</v>
      </c>
      <c r="Q99" s="29">
        <v>60</v>
      </c>
      <c r="R99" s="29">
        <v>207.77143046126631</v>
      </c>
      <c r="S99" s="29">
        <v>-6.7714304612663057</v>
      </c>
      <c r="T99" s="29">
        <v>-0.4329995869272712</v>
      </c>
      <c r="V99" s="29">
        <v>41.319444444444443</v>
      </c>
      <c r="W99" s="29">
        <v>233</v>
      </c>
    </row>
    <row r="100" spans="1:23" x14ac:dyDescent="0.25">
      <c r="A100">
        <v>99</v>
      </c>
      <c r="B100">
        <f t="shared" si="2"/>
        <v>9801</v>
      </c>
      <c r="C100">
        <f t="shared" si="3"/>
        <v>301</v>
      </c>
      <c r="D100">
        <v>0</v>
      </c>
      <c r="E100">
        <v>0</v>
      </c>
      <c r="F100">
        <v>1</v>
      </c>
      <c r="G100">
        <v>0</v>
      </c>
      <c r="H100">
        <v>0</v>
      </c>
      <c r="I100">
        <v>0</v>
      </c>
      <c r="J100">
        <v>0</v>
      </c>
      <c r="K100">
        <v>0</v>
      </c>
      <c r="L100">
        <v>0</v>
      </c>
      <c r="M100">
        <v>0</v>
      </c>
      <c r="N100">
        <v>0</v>
      </c>
      <c r="O100">
        <v>356</v>
      </c>
      <c r="Q100" s="29">
        <v>61</v>
      </c>
      <c r="R100" s="29">
        <v>210.09112380520239</v>
      </c>
      <c r="S100" s="29">
        <v>-6.0911238052023862</v>
      </c>
      <c r="T100" s="29">
        <v>-0.38949733097935096</v>
      </c>
      <c r="V100" s="29">
        <v>42.013888888888886</v>
      </c>
      <c r="W100" s="29">
        <v>234</v>
      </c>
    </row>
    <row r="101" spans="1:23" x14ac:dyDescent="0.25">
      <c r="A101">
        <v>100</v>
      </c>
      <c r="B101">
        <f t="shared" si="2"/>
        <v>10000</v>
      </c>
      <c r="C101">
        <f t="shared" si="3"/>
        <v>356</v>
      </c>
      <c r="D101">
        <v>0</v>
      </c>
      <c r="E101">
        <v>0</v>
      </c>
      <c r="F101">
        <v>0</v>
      </c>
      <c r="G101">
        <v>1</v>
      </c>
      <c r="H101">
        <v>0</v>
      </c>
      <c r="I101">
        <v>0</v>
      </c>
      <c r="J101">
        <v>0</v>
      </c>
      <c r="K101">
        <v>0</v>
      </c>
      <c r="L101">
        <v>0</v>
      </c>
      <c r="M101">
        <v>0</v>
      </c>
      <c r="N101">
        <v>0</v>
      </c>
      <c r="O101">
        <v>348</v>
      </c>
      <c r="Q101" s="29">
        <v>62</v>
      </c>
      <c r="R101" s="29">
        <v>200.72715233002771</v>
      </c>
      <c r="S101" s="29">
        <v>-12.727152330027707</v>
      </c>
      <c r="T101" s="29">
        <v>-0.81383863176110727</v>
      </c>
      <c r="V101" s="29">
        <v>42.708333333333329</v>
      </c>
      <c r="W101" s="29">
        <v>235</v>
      </c>
    </row>
    <row r="102" spans="1:23" x14ac:dyDescent="0.25">
      <c r="A102">
        <v>101</v>
      </c>
      <c r="B102">
        <f t="shared" si="2"/>
        <v>10201</v>
      </c>
      <c r="C102">
        <f t="shared" si="3"/>
        <v>348</v>
      </c>
      <c r="D102">
        <v>0</v>
      </c>
      <c r="E102">
        <v>0</v>
      </c>
      <c r="F102">
        <v>0</v>
      </c>
      <c r="G102">
        <v>0</v>
      </c>
      <c r="H102">
        <v>1</v>
      </c>
      <c r="I102">
        <v>0</v>
      </c>
      <c r="J102">
        <v>0</v>
      </c>
      <c r="K102">
        <v>0</v>
      </c>
      <c r="L102">
        <v>0</v>
      </c>
      <c r="M102">
        <v>0</v>
      </c>
      <c r="N102">
        <v>0</v>
      </c>
      <c r="O102">
        <v>355</v>
      </c>
      <c r="Q102" s="29">
        <v>63</v>
      </c>
      <c r="R102" s="29">
        <v>229.1749307270826</v>
      </c>
      <c r="S102" s="29">
        <v>5.8250692729174034</v>
      </c>
      <c r="T102" s="29">
        <v>0.37248445559969562</v>
      </c>
      <c r="V102" s="29">
        <v>43.402777777777779</v>
      </c>
      <c r="W102" s="29">
        <v>235</v>
      </c>
    </row>
    <row r="103" spans="1:23" x14ac:dyDescent="0.25">
      <c r="A103">
        <v>102</v>
      </c>
      <c r="B103">
        <f t="shared" si="2"/>
        <v>10404</v>
      </c>
      <c r="C103">
        <f t="shared" si="3"/>
        <v>355</v>
      </c>
      <c r="D103">
        <v>0</v>
      </c>
      <c r="E103">
        <v>0</v>
      </c>
      <c r="F103">
        <v>0</v>
      </c>
      <c r="G103">
        <v>0</v>
      </c>
      <c r="H103">
        <v>0</v>
      </c>
      <c r="I103">
        <v>1</v>
      </c>
      <c r="J103">
        <v>0</v>
      </c>
      <c r="K103">
        <v>0</v>
      </c>
      <c r="L103">
        <v>0</v>
      </c>
      <c r="M103">
        <v>0</v>
      </c>
      <c r="N103">
        <v>0</v>
      </c>
      <c r="O103">
        <v>422</v>
      </c>
      <c r="Q103" s="29">
        <v>64</v>
      </c>
      <c r="R103" s="29">
        <v>234.64541425638012</v>
      </c>
      <c r="S103" s="29">
        <v>-7.6454142563801213</v>
      </c>
      <c r="T103" s="29">
        <v>-0.48888654086264999</v>
      </c>
      <c r="V103" s="29">
        <v>44.097222222222221</v>
      </c>
      <c r="W103" s="29">
        <v>236</v>
      </c>
    </row>
    <row r="104" spans="1:23" x14ac:dyDescent="0.25">
      <c r="A104">
        <v>103</v>
      </c>
      <c r="B104">
        <f t="shared" si="2"/>
        <v>10609</v>
      </c>
      <c r="C104">
        <f t="shared" si="3"/>
        <v>422</v>
      </c>
      <c r="D104">
        <v>0</v>
      </c>
      <c r="E104">
        <v>0</v>
      </c>
      <c r="F104">
        <v>0</v>
      </c>
      <c r="G104">
        <v>0</v>
      </c>
      <c r="H104">
        <v>0</v>
      </c>
      <c r="I104">
        <v>0</v>
      </c>
      <c r="J104">
        <v>1</v>
      </c>
      <c r="K104">
        <v>0</v>
      </c>
      <c r="L104">
        <v>0</v>
      </c>
      <c r="M104">
        <v>0</v>
      </c>
      <c r="N104">
        <v>0</v>
      </c>
      <c r="O104">
        <v>465</v>
      </c>
      <c r="Q104" s="29">
        <v>65</v>
      </c>
      <c r="R104" s="29">
        <v>235.81558000604355</v>
      </c>
      <c r="S104" s="29">
        <v>-1.8155800060435467</v>
      </c>
      <c r="T104" s="29">
        <v>-0.11609738845390925</v>
      </c>
      <c r="V104" s="29">
        <v>44.791666666666664</v>
      </c>
      <c r="W104" s="29">
        <v>237</v>
      </c>
    </row>
    <row r="105" spans="1:23" x14ac:dyDescent="0.25">
      <c r="A105">
        <v>104</v>
      </c>
      <c r="B105">
        <f t="shared" si="2"/>
        <v>10816</v>
      </c>
      <c r="C105">
        <f t="shared" si="3"/>
        <v>465</v>
      </c>
      <c r="D105">
        <v>0</v>
      </c>
      <c r="E105">
        <v>0</v>
      </c>
      <c r="F105">
        <v>0</v>
      </c>
      <c r="G105">
        <v>0</v>
      </c>
      <c r="H105">
        <v>0</v>
      </c>
      <c r="I105">
        <v>0</v>
      </c>
      <c r="J105">
        <v>0</v>
      </c>
      <c r="K105">
        <v>1</v>
      </c>
      <c r="L105">
        <v>0</v>
      </c>
      <c r="M105">
        <v>0</v>
      </c>
      <c r="N105">
        <v>0</v>
      </c>
      <c r="O105">
        <v>467</v>
      </c>
      <c r="Q105" s="29">
        <v>66</v>
      </c>
      <c r="R105" s="29">
        <v>277.2605915055338</v>
      </c>
      <c r="S105" s="29">
        <v>-13.260591505533796</v>
      </c>
      <c r="T105" s="29">
        <v>-0.84794943655578081</v>
      </c>
      <c r="V105" s="29">
        <v>45.486111111111107</v>
      </c>
      <c r="W105" s="29">
        <v>237</v>
      </c>
    </row>
    <row r="106" spans="1:23" x14ac:dyDescent="0.25">
      <c r="A106">
        <v>105</v>
      </c>
      <c r="B106">
        <f t="shared" si="2"/>
        <v>11025</v>
      </c>
      <c r="C106">
        <f t="shared" si="3"/>
        <v>467</v>
      </c>
      <c r="D106">
        <v>0</v>
      </c>
      <c r="E106">
        <v>0</v>
      </c>
      <c r="F106">
        <v>0</v>
      </c>
      <c r="G106">
        <v>0</v>
      </c>
      <c r="H106">
        <v>0</v>
      </c>
      <c r="I106">
        <v>0</v>
      </c>
      <c r="J106">
        <v>0</v>
      </c>
      <c r="K106">
        <v>0</v>
      </c>
      <c r="L106">
        <v>1</v>
      </c>
      <c r="M106">
        <v>0</v>
      </c>
      <c r="N106">
        <v>0</v>
      </c>
      <c r="O106">
        <v>404</v>
      </c>
      <c r="Q106" s="29">
        <v>67</v>
      </c>
      <c r="R106" s="29">
        <v>309.7858049384555</v>
      </c>
      <c r="S106" s="29">
        <v>-7.7858049384554988</v>
      </c>
      <c r="T106" s="29">
        <v>-0.49786383269113438</v>
      </c>
      <c r="V106" s="29">
        <v>46.18055555555555</v>
      </c>
      <c r="W106" s="29">
        <v>242</v>
      </c>
    </row>
    <row r="107" spans="1:23" x14ac:dyDescent="0.25">
      <c r="A107">
        <v>106</v>
      </c>
      <c r="B107">
        <f t="shared" si="2"/>
        <v>11236</v>
      </c>
      <c r="C107">
        <f t="shared" si="3"/>
        <v>404</v>
      </c>
      <c r="D107">
        <v>0</v>
      </c>
      <c r="E107">
        <v>0</v>
      </c>
      <c r="F107">
        <v>0</v>
      </c>
      <c r="G107">
        <v>0</v>
      </c>
      <c r="H107">
        <v>0</v>
      </c>
      <c r="I107">
        <v>0</v>
      </c>
      <c r="J107">
        <v>0</v>
      </c>
      <c r="K107">
        <v>0</v>
      </c>
      <c r="L107">
        <v>0</v>
      </c>
      <c r="M107">
        <v>1</v>
      </c>
      <c r="N107">
        <v>0</v>
      </c>
      <c r="O107">
        <v>347</v>
      </c>
      <c r="Q107" s="29">
        <v>68</v>
      </c>
      <c r="R107" s="29">
        <v>308.31026120257525</v>
      </c>
      <c r="S107" s="29">
        <v>-15.310261202575248</v>
      </c>
      <c r="T107" s="29">
        <v>-0.97901570641308411</v>
      </c>
      <c r="V107" s="29">
        <v>46.875</v>
      </c>
      <c r="W107" s="29">
        <v>242</v>
      </c>
    </row>
    <row r="108" spans="1:23" x14ac:dyDescent="0.25">
      <c r="A108">
        <v>107</v>
      </c>
      <c r="B108">
        <f t="shared" si="2"/>
        <v>11449</v>
      </c>
      <c r="C108">
        <f t="shared" si="3"/>
        <v>347</v>
      </c>
      <c r="D108">
        <v>0</v>
      </c>
      <c r="E108">
        <v>0</v>
      </c>
      <c r="F108">
        <v>0</v>
      </c>
      <c r="G108">
        <v>0</v>
      </c>
      <c r="H108">
        <v>0</v>
      </c>
      <c r="I108">
        <v>0</v>
      </c>
      <c r="J108">
        <v>0</v>
      </c>
      <c r="K108">
        <v>0</v>
      </c>
      <c r="L108">
        <v>0</v>
      </c>
      <c r="M108">
        <v>0</v>
      </c>
      <c r="N108">
        <v>1</v>
      </c>
      <c r="O108">
        <v>305</v>
      </c>
      <c r="Q108" s="29">
        <v>69</v>
      </c>
      <c r="R108" s="29">
        <v>253.28690480698239</v>
      </c>
      <c r="S108" s="29">
        <v>5.7130951930176082</v>
      </c>
      <c r="T108" s="29">
        <v>0.36532426535326046</v>
      </c>
      <c r="V108" s="29">
        <v>47.569444444444443</v>
      </c>
      <c r="W108" s="29">
        <v>243</v>
      </c>
    </row>
    <row r="109" spans="1:23" x14ac:dyDescent="0.25">
      <c r="A109">
        <v>108</v>
      </c>
      <c r="B109">
        <f t="shared" si="2"/>
        <v>11664</v>
      </c>
      <c r="C109">
        <f t="shared" si="3"/>
        <v>305</v>
      </c>
      <c r="D109">
        <v>0</v>
      </c>
      <c r="E109">
        <v>0</v>
      </c>
      <c r="F109">
        <v>0</v>
      </c>
      <c r="G109">
        <v>0</v>
      </c>
      <c r="H109">
        <v>0</v>
      </c>
      <c r="I109">
        <v>0</v>
      </c>
      <c r="J109">
        <v>0</v>
      </c>
      <c r="K109">
        <v>0</v>
      </c>
      <c r="L109">
        <v>0</v>
      </c>
      <c r="M109">
        <v>0</v>
      </c>
      <c r="N109">
        <v>0</v>
      </c>
      <c r="O109">
        <v>336</v>
      </c>
      <c r="Q109" s="29">
        <v>70</v>
      </c>
      <c r="R109" s="29">
        <v>228.05984673349838</v>
      </c>
      <c r="S109" s="29">
        <v>0.94015326650162478</v>
      </c>
      <c r="T109" s="29">
        <v>6.0118165337756456E-2</v>
      </c>
      <c r="V109" s="29">
        <v>48.263888888888886</v>
      </c>
      <c r="W109" s="29">
        <v>259</v>
      </c>
    </row>
    <row r="110" spans="1:23" x14ac:dyDescent="0.25">
      <c r="A110">
        <v>109</v>
      </c>
      <c r="B110">
        <f t="shared" si="2"/>
        <v>11881</v>
      </c>
      <c r="C110">
        <f t="shared" si="3"/>
        <v>336</v>
      </c>
      <c r="D110">
        <v>1</v>
      </c>
      <c r="E110">
        <v>0</v>
      </c>
      <c r="F110">
        <v>0</v>
      </c>
      <c r="G110">
        <v>0</v>
      </c>
      <c r="H110">
        <v>0</v>
      </c>
      <c r="I110">
        <v>0</v>
      </c>
      <c r="J110">
        <v>0</v>
      </c>
      <c r="K110">
        <v>0</v>
      </c>
      <c r="L110">
        <v>0</v>
      </c>
      <c r="M110">
        <v>0</v>
      </c>
      <c r="N110">
        <v>0</v>
      </c>
      <c r="O110">
        <v>340</v>
      </c>
      <c r="Q110" s="29">
        <v>71</v>
      </c>
      <c r="R110" s="29">
        <v>198.51728110790205</v>
      </c>
      <c r="S110" s="29">
        <v>4.4827188920979495</v>
      </c>
      <c r="T110" s="29">
        <v>0.2866477681034183</v>
      </c>
      <c r="V110" s="29">
        <v>48.958333333333329</v>
      </c>
      <c r="W110" s="29">
        <v>264</v>
      </c>
    </row>
    <row r="111" spans="1:23" x14ac:dyDescent="0.25">
      <c r="A111">
        <v>110</v>
      </c>
      <c r="B111">
        <f t="shared" si="2"/>
        <v>12100</v>
      </c>
      <c r="C111">
        <f t="shared" si="3"/>
        <v>340</v>
      </c>
      <c r="D111">
        <v>0</v>
      </c>
      <c r="E111">
        <v>1</v>
      </c>
      <c r="F111">
        <v>0</v>
      </c>
      <c r="G111">
        <v>0</v>
      </c>
      <c r="H111">
        <v>0</v>
      </c>
      <c r="I111">
        <v>0</v>
      </c>
      <c r="J111">
        <v>0</v>
      </c>
      <c r="K111">
        <v>0</v>
      </c>
      <c r="L111">
        <v>0</v>
      </c>
      <c r="M111">
        <v>0</v>
      </c>
      <c r="N111">
        <v>0</v>
      </c>
      <c r="O111">
        <v>318</v>
      </c>
      <c r="Q111" s="29">
        <v>72</v>
      </c>
      <c r="R111" s="29">
        <v>233.11314322160052</v>
      </c>
      <c r="S111" s="29">
        <v>-4.1131432216005237</v>
      </c>
      <c r="T111" s="29">
        <v>-0.26301522641534658</v>
      </c>
      <c r="V111" s="29">
        <v>49.652777777777779</v>
      </c>
      <c r="W111" s="29">
        <v>264</v>
      </c>
    </row>
    <row r="112" spans="1:23" x14ac:dyDescent="0.25">
      <c r="A112">
        <v>111</v>
      </c>
      <c r="B112">
        <f t="shared" si="2"/>
        <v>12321</v>
      </c>
      <c r="C112">
        <f t="shared" si="3"/>
        <v>318</v>
      </c>
      <c r="D112">
        <v>0</v>
      </c>
      <c r="E112">
        <v>0</v>
      </c>
      <c r="F112">
        <v>1</v>
      </c>
      <c r="G112">
        <v>0</v>
      </c>
      <c r="H112">
        <v>0</v>
      </c>
      <c r="I112">
        <v>0</v>
      </c>
      <c r="J112">
        <v>0</v>
      </c>
      <c r="K112">
        <v>0</v>
      </c>
      <c r="L112">
        <v>0</v>
      </c>
      <c r="M112">
        <v>0</v>
      </c>
      <c r="N112">
        <v>0</v>
      </c>
      <c r="O112">
        <v>362</v>
      </c>
      <c r="Q112" s="29">
        <v>73</v>
      </c>
      <c r="R112" s="29">
        <v>239.09125250624913</v>
      </c>
      <c r="S112" s="29">
        <v>2.9087474937508659</v>
      </c>
      <c r="T112" s="29">
        <v>0.18600005869872394</v>
      </c>
      <c r="V112" s="29">
        <v>50.347222222222221</v>
      </c>
      <c r="W112" s="29">
        <v>267</v>
      </c>
    </row>
    <row r="113" spans="1:23" x14ac:dyDescent="0.25">
      <c r="A113">
        <v>112</v>
      </c>
      <c r="B113">
        <f t="shared" si="2"/>
        <v>12544</v>
      </c>
      <c r="C113">
        <f t="shared" si="3"/>
        <v>362</v>
      </c>
      <c r="D113">
        <v>0</v>
      </c>
      <c r="E113">
        <v>0</v>
      </c>
      <c r="F113">
        <v>0</v>
      </c>
      <c r="G113">
        <v>1</v>
      </c>
      <c r="H113">
        <v>0</v>
      </c>
      <c r="I113">
        <v>0</v>
      </c>
      <c r="J113">
        <v>0</v>
      </c>
      <c r="K113">
        <v>0</v>
      </c>
      <c r="L113">
        <v>0</v>
      </c>
      <c r="M113">
        <v>0</v>
      </c>
      <c r="N113">
        <v>0</v>
      </c>
      <c r="O113">
        <v>348</v>
      </c>
      <c r="Q113" s="29">
        <v>74</v>
      </c>
      <c r="R113" s="29">
        <v>237.00768237864287</v>
      </c>
      <c r="S113" s="29">
        <v>-4.007682378642869</v>
      </c>
      <c r="T113" s="29">
        <v>-0.25627152555348665</v>
      </c>
      <c r="V113" s="29">
        <v>51.041666666666664</v>
      </c>
      <c r="W113" s="29">
        <v>269</v>
      </c>
    </row>
    <row r="114" spans="1:23" x14ac:dyDescent="0.25">
      <c r="A114">
        <v>113</v>
      </c>
      <c r="B114">
        <f t="shared" si="2"/>
        <v>12769</v>
      </c>
      <c r="C114">
        <f t="shared" si="3"/>
        <v>348</v>
      </c>
      <c r="D114">
        <v>0</v>
      </c>
      <c r="E114">
        <v>0</v>
      </c>
      <c r="F114">
        <v>0</v>
      </c>
      <c r="G114">
        <v>0</v>
      </c>
      <c r="H114">
        <v>1</v>
      </c>
      <c r="I114">
        <v>0</v>
      </c>
      <c r="J114">
        <v>0</v>
      </c>
      <c r="K114">
        <v>0</v>
      </c>
      <c r="L114">
        <v>0</v>
      </c>
      <c r="M114">
        <v>0</v>
      </c>
      <c r="N114">
        <v>0</v>
      </c>
      <c r="O114">
        <v>363</v>
      </c>
      <c r="Q114" s="29">
        <v>75</v>
      </c>
      <c r="R114" s="29">
        <v>270.56267087915256</v>
      </c>
      <c r="S114" s="29">
        <v>-3.562670879152563</v>
      </c>
      <c r="T114" s="29">
        <v>-0.2278152345881721</v>
      </c>
      <c r="V114" s="29">
        <v>51.736111111111107</v>
      </c>
      <c r="W114" s="29">
        <v>270</v>
      </c>
    </row>
    <row r="115" spans="1:23" x14ac:dyDescent="0.25">
      <c r="A115">
        <v>114</v>
      </c>
      <c r="B115">
        <f t="shared" si="2"/>
        <v>12996</v>
      </c>
      <c r="C115">
        <f t="shared" si="3"/>
        <v>363</v>
      </c>
      <c r="D115">
        <v>0</v>
      </c>
      <c r="E115">
        <v>0</v>
      </c>
      <c r="F115">
        <v>0</v>
      </c>
      <c r="G115">
        <v>0</v>
      </c>
      <c r="H115">
        <v>0</v>
      </c>
      <c r="I115">
        <v>1</v>
      </c>
      <c r="J115">
        <v>0</v>
      </c>
      <c r="K115">
        <v>0</v>
      </c>
      <c r="L115">
        <v>0</v>
      </c>
      <c r="M115">
        <v>0</v>
      </c>
      <c r="N115">
        <v>0</v>
      </c>
      <c r="O115">
        <v>435</v>
      </c>
      <c r="Q115" s="29">
        <v>76</v>
      </c>
      <c r="R115" s="29">
        <v>266.65242288448115</v>
      </c>
      <c r="S115" s="29">
        <v>2.3475771155188454</v>
      </c>
      <c r="T115" s="29">
        <v>0.15011598023698558</v>
      </c>
      <c r="V115" s="29">
        <v>52.43055555555555</v>
      </c>
      <c r="W115" s="29">
        <v>271</v>
      </c>
    </row>
    <row r="116" spans="1:23" x14ac:dyDescent="0.25">
      <c r="A116">
        <v>115</v>
      </c>
      <c r="B116">
        <f t="shared" si="2"/>
        <v>13225</v>
      </c>
      <c r="C116">
        <f t="shared" si="3"/>
        <v>435</v>
      </c>
      <c r="D116">
        <v>0</v>
      </c>
      <c r="E116">
        <v>0</v>
      </c>
      <c r="F116">
        <v>0</v>
      </c>
      <c r="G116">
        <v>0</v>
      </c>
      <c r="H116">
        <v>0</v>
      </c>
      <c r="I116">
        <v>0</v>
      </c>
      <c r="J116">
        <v>1</v>
      </c>
      <c r="K116">
        <v>0</v>
      </c>
      <c r="L116">
        <v>0</v>
      </c>
      <c r="M116">
        <v>0</v>
      </c>
      <c r="N116">
        <v>0</v>
      </c>
      <c r="O116">
        <v>491</v>
      </c>
      <c r="Q116" s="29">
        <v>77</v>
      </c>
      <c r="R116" s="29">
        <v>275.10298998171299</v>
      </c>
      <c r="S116" s="29">
        <v>-5.1029899817129944</v>
      </c>
      <c r="T116" s="29">
        <v>-0.32631104562248137</v>
      </c>
      <c r="V116" s="29">
        <v>53.125</v>
      </c>
      <c r="W116" s="29">
        <v>272</v>
      </c>
    </row>
    <row r="117" spans="1:23" x14ac:dyDescent="0.25">
      <c r="A117">
        <v>116</v>
      </c>
      <c r="B117">
        <f t="shared" si="2"/>
        <v>13456</v>
      </c>
      <c r="C117">
        <f t="shared" si="3"/>
        <v>491</v>
      </c>
      <c r="D117">
        <v>0</v>
      </c>
      <c r="E117">
        <v>0</v>
      </c>
      <c r="F117">
        <v>0</v>
      </c>
      <c r="G117">
        <v>0</v>
      </c>
      <c r="H117">
        <v>0</v>
      </c>
      <c r="I117">
        <v>0</v>
      </c>
      <c r="J117">
        <v>0</v>
      </c>
      <c r="K117">
        <v>1</v>
      </c>
      <c r="L117">
        <v>0</v>
      </c>
      <c r="M117">
        <v>0</v>
      </c>
      <c r="N117">
        <v>0</v>
      </c>
      <c r="O117">
        <v>505</v>
      </c>
      <c r="Q117" s="29">
        <v>78</v>
      </c>
      <c r="R117" s="29">
        <v>312.23804952683258</v>
      </c>
      <c r="S117" s="29">
        <v>2.7619504731674169</v>
      </c>
      <c r="T117" s="29">
        <v>0.17661311311338881</v>
      </c>
      <c r="V117" s="29">
        <v>53.819444444444443</v>
      </c>
      <c r="W117" s="29">
        <v>274</v>
      </c>
    </row>
    <row r="118" spans="1:23" x14ac:dyDescent="0.25">
      <c r="A118">
        <v>117</v>
      </c>
      <c r="B118">
        <f t="shared" si="2"/>
        <v>13689</v>
      </c>
      <c r="C118">
        <f t="shared" si="3"/>
        <v>505</v>
      </c>
      <c r="D118">
        <v>0</v>
      </c>
      <c r="E118">
        <v>0</v>
      </c>
      <c r="F118">
        <v>0</v>
      </c>
      <c r="G118">
        <v>0</v>
      </c>
      <c r="H118">
        <v>0</v>
      </c>
      <c r="I118">
        <v>0</v>
      </c>
      <c r="J118">
        <v>0</v>
      </c>
      <c r="K118">
        <v>0</v>
      </c>
      <c r="L118">
        <v>1</v>
      </c>
      <c r="M118">
        <v>0</v>
      </c>
      <c r="N118">
        <v>0</v>
      </c>
      <c r="O118">
        <v>404</v>
      </c>
      <c r="Q118" s="29">
        <v>79</v>
      </c>
      <c r="R118" s="29">
        <v>355.6656497141787</v>
      </c>
      <c r="S118" s="29">
        <v>8.3343502858213014</v>
      </c>
      <c r="T118" s="29">
        <v>0.53294060268514409</v>
      </c>
      <c r="V118" s="29">
        <v>54.513888888888886</v>
      </c>
      <c r="W118" s="29">
        <v>277</v>
      </c>
    </row>
    <row r="119" spans="1:23" x14ac:dyDescent="0.25">
      <c r="A119">
        <v>118</v>
      </c>
      <c r="B119">
        <f t="shared" si="2"/>
        <v>13924</v>
      </c>
      <c r="C119">
        <f t="shared" si="3"/>
        <v>404</v>
      </c>
      <c r="D119">
        <v>0</v>
      </c>
      <c r="E119">
        <v>0</v>
      </c>
      <c r="F119">
        <v>0</v>
      </c>
      <c r="G119">
        <v>0</v>
      </c>
      <c r="H119">
        <v>0</v>
      </c>
      <c r="I119">
        <v>0</v>
      </c>
      <c r="J119">
        <v>0</v>
      </c>
      <c r="K119">
        <v>0</v>
      </c>
      <c r="L119">
        <v>0</v>
      </c>
      <c r="M119">
        <v>1</v>
      </c>
      <c r="N119">
        <v>0</v>
      </c>
      <c r="O119">
        <v>359</v>
      </c>
      <c r="Q119" s="29">
        <v>80</v>
      </c>
      <c r="R119" s="29">
        <v>362.19490440723803</v>
      </c>
      <c r="S119" s="29">
        <v>-15.194904407238027</v>
      </c>
      <c r="T119" s="29">
        <v>-0.97163920819516858</v>
      </c>
      <c r="V119" s="29">
        <v>55.208333333333329</v>
      </c>
      <c r="W119" s="29">
        <v>278</v>
      </c>
    </row>
    <row r="120" spans="1:23" x14ac:dyDescent="0.25">
      <c r="A120">
        <v>119</v>
      </c>
      <c r="B120">
        <f t="shared" si="2"/>
        <v>14161</v>
      </c>
      <c r="C120">
        <f t="shared" si="3"/>
        <v>359</v>
      </c>
      <c r="D120">
        <v>0</v>
      </c>
      <c r="E120">
        <v>0</v>
      </c>
      <c r="F120">
        <v>0</v>
      </c>
      <c r="G120">
        <v>0</v>
      </c>
      <c r="H120">
        <v>0</v>
      </c>
      <c r="I120">
        <v>0</v>
      </c>
      <c r="J120">
        <v>0</v>
      </c>
      <c r="K120">
        <v>0</v>
      </c>
      <c r="L120">
        <v>0</v>
      </c>
      <c r="M120">
        <v>0</v>
      </c>
      <c r="N120">
        <v>1</v>
      </c>
      <c r="O120">
        <v>310</v>
      </c>
      <c r="Q120" s="29">
        <v>81</v>
      </c>
      <c r="R120" s="29">
        <v>301.41280189453215</v>
      </c>
      <c r="S120" s="29">
        <v>10.587198105467849</v>
      </c>
      <c r="T120" s="29">
        <v>0.67699911157730153</v>
      </c>
      <c r="V120" s="29">
        <v>55.902777777777779</v>
      </c>
      <c r="W120" s="29">
        <v>284</v>
      </c>
    </row>
    <row r="121" spans="1:23" x14ac:dyDescent="0.25">
      <c r="A121">
        <v>120</v>
      </c>
      <c r="B121">
        <f t="shared" si="2"/>
        <v>14400</v>
      </c>
      <c r="C121">
        <f t="shared" si="3"/>
        <v>310</v>
      </c>
      <c r="D121">
        <v>0</v>
      </c>
      <c r="E121">
        <v>0</v>
      </c>
      <c r="F121">
        <v>0</v>
      </c>
      <c r="G121">
        <v>0</v>
      </c>
      <c r="H121">
        <v>0</v>
      </c>
      <c r="I121">
        <v>0</v>
      </c>
      <c r="J121">
        <v>0</v>
      </c>
      <c r="K121">
        <v>0</v>
      </c>
      <c r="L121">
        <v>0</v>
      </c>
      <c r="M121">
        <v>0</v>
      </c>
      <c r="N121">
        <v>0</v>
      </c>
      <c r="O121">
        <v>337</v>
      </c>
      <c r="Q121" s="29">
        <v>82</v>
      </c>
      <c r="R121" s="29">
        <v>275.49777727353342</v>
      </c>
      <c r="S121" s="29">
        <v>-1.4977772735334156</v>
      </c>
      <c r="T121" s="29">
        <v>-9.5775470848997304E-2</v>
      </c>
      <c r="V121" s="29">
        <v>56.597222222222221</v>
      </c>
      <c r="W121" s="29">
        <v>293</v>
      </c>
    </row>
    <row r="122" spans="1:23" x14ac:dyDescent="0.25">
      <c r="A122">
        <v>121</v>
      </c>
      <c r="B122">
        <f t="shared" si="2"/>
        <v>14641</v>
      </c>
      <c r="C122">
        <f t="shared" si="3"/>
        <v>337</v>
      </c>
      <c r="D122">
        <v>1</v>
      </c>
      <c r="E122">
        <v>0</v>
      </c>
      <c r="F122">
        <v>0</v>
      </c>
      <c r="G122">
        <v>0</v>
      </c>
      <c r="H122">
        <v>0</v>
      </c>
      <c r="I122">
        <v>0</v>
      </c>
      <c r="J122">
        <v>0</v>
      </c>
      <c r="K122">
        <v>0</v>
      </c>
      <c r="L122">
        <v>0</v>
      </c>
      <c r="M122">
        <v>0</v>
      </c>
      <c r="N122">
        <v>0</v>
      </c>
      <c r="O122">
        <v>360</v>
      </c>
      <c r="Q122" s="29">
        <v>83</v>
      </c>
      <c r="R122" s="29">
        <v>240.19646553082401</v>
      </c>
      <c r="S122" s="29">
        <v>-3.196465530824014</v>
      </c>
      <c r="T122" s="29">
        <v>-0.20439820838317049</v>
      </c>
      <c r="V122" s="29">
        <v>57.291666666666664</v>
      </c>
      <c r="W122" s="29">
        <v>301</v>
      </c>
    </row>
    <row r="123" spans="1:23" x14ac:dyDescent="0.25">
      <c r="A123">
        <v>122</v>
      </c>
      <c r="B123">
        <f t="shared" si="2"/>
        <v>14884</v>
      </c>
      <c r="C123">
        <f t="shared" si="3"/>
        <v>360</v>
      </c>
      <c r="D123">
        <v>0</v>
      </c>
      <c r="E123">
        <v>1</v>
      </c>
      <c r="F123">
        <v>0</v>
      </c>
      <c r="G123">
        <v>0</v>
      </c>
      <c r="H123">
        <v>0</v>
      </c>
      <c r="I123">
        <v>0</v>
      </c>
      <c r="J123">
        <v>0</v>
      </c>
      <c r="K123">
        <v>0</v>
      </c>
      <c r="L123">
        <v>0</v>
      </c>
      <c r="M123">
        <v>0</v>
      </c>
      <c r="N123">
        <v>0</v>
      </c>
      <c r="O123">
        <v>342</v>
      </c>
      <c r="Q123" s="29">
        <v>84</v>
      </c>
      <c r="R123" s="29">
        <v>266.86039028329589</v>
      </c>
      <c r="S123" s="29">
        <v>11.139609716704115</v>
      </c>
      <c r="T123" s="29">
        <v>0.71232311008062532</v>
      </c>
      <c r="V123" s="29">
        <v>57.986111111111107</v>
      </c>
      <c r="W123" s="29">
        <v>302</v>
      </c>
    </row>
    <row r="124" spans="1:23" x14ac:dyDescent="0.25">
      <c r="A124">
        <v>123</v>
      </c>
      <c r="B124">
        <f t="shared" si="2"/>
        <v>15129</v>
      </c>
      <c r="C124">
        <f t="shared" si="3"/>
        <v>342</v>
      </c>
      <c r="D124">
        <v>0</v>
      </c>
      <c r="E124">
        <v>0</v>
      </c>
      <c r="F124">
        <v>1</v>
      </c>
      <c r="G124">
        <v>0</v>
      </c>
      <c r="H124">
        <v>0</v>
      </c>
      <c r="I124">
        <v>0</v>
      </c>
      <c r="J124">
        <v>0</v>
      </c>
      <c r="K124">
        <v>0</v>
      </c>
      <c r="L124">
        <v>0</v>
      </c>
      <c r="M124">
        <v>0</v>
      </c>
      <c r="N124">
        <v>0</v>
      </c>
      <c r="O124">
        <v>406</v>
      </c>
      <c r="Q124" s="29">
        <v>85</v>
      </c>
      <c r="R124" s="29">
        <v>283.74088632236885</v>
      </c>
      <c r="S124" s="29">
        <v>0.25911367763114868</v>
      </c>
      <c r="T124" s="29">
        <v>1.6569041951072772E-2</v>
      </c>
      <c r="V124" s="29">
        <v>58.68055555555555</v>
      </c>
      <c r="W124" s="29">
        <v>305</v>
      </c>
    </row>
    <row r="125" spans="1:23" x14ac:dyDescent="0.25">
      <c r="A125">
        <v>124</v>
      </c>
      <c r="B125">
        <f t="shared" si="2"/>
        <v>15376</v>
      </c>
      <c r="C125">
        <f t="shared" si="3"/>
        <v>406</v>
      </c>
      <c r="D125">
        <v>0</v>
      </c>
      <c r="E125">
        <v>0</v>
      </c>
      <c r="F125">
        <v>0</v>
      </c>
      <c r="G125">
        <v>1</v>
      </c>
      <c r="H125">
        <v>0</v>
      </c>
      <c r="I125">
        <v>0</v>
      </c>
      <c r="J125">
        <v>0</v>
      </c>
      <c r="K125">
        <v>0</v>
      </c>
      <c r="L125">
        <v>0</v>
      </c>
      <c r="M125">
        <v>0</v>
      </c>
      <c r="N125">
        <v>0</v>
      </c>
      <c r="O125">
        <v>396</v>
      </c>
      <c r="Q125" s="29">
        <v>86</v>
      </c>
      <c r="R125" s="29">
        <v>276.62296715902079</v>
      </c>
      <c r="S125" s="29">
        <v>0.37703284097921141</v>
      </c>
      <c r="T125" s="29">
        <v>2.4109390967810989E-2</v>
      </c>
      <c r="V125" s="29">
        <v>59.375</v>
      </c>
      <c r="W125" s="29">
        <v>306</v>
      </c>
    </row>
    <row r="126" spans="1:23" x14ac:dyDescent="0.25">
      <c r="A126">
        <v>125</v>
      </c>
      <c r="B126">
        <f t="shared" si="2"/>
        <v>15625</v>
      </c>
      <c r="C126">
        <f t="shared" si="3"/>
        <v>396</v>
      </c>
      <c r="D126">
        <v>0</v>
      </c>
      <c r="E126">
        <v>0</v>
      </c>
      <c r="F126">
        <v>0</v>
      </c>
      <c r="G126">
        <v>0</v>
      </c>
      <c r="H126">
        <v>1</v>
      </c>
      <c r="I126">
        <v>0</v>
      </c>
      <c r="J126">
        <v>0</v>
      </c>
      <c r="K126">
        <v>0</v>
      </c>
      <c r="L126">
        <v>0</v>
      </c>
      <c r="M126">
        <v>0</v>
      </c>
      <c r="N126">
        <v>0</v>
      </c>
      <c r="O126">
        <v>420</v>
      </c>
      <c r="Q126" s="29">
        <v>87</v>
      </c>
      <c r="R126" s="29">
        <v>311.66318035612937</v>
      </c>
      <c r="S126" s="29">
        <v>5.3368196438706264</v>
      </c>
      <c r="T126" s="29">
        <v>0.34126329946378625</v>
      </c>
      <c r="V126" s="29">
        <v>60.069444444444443</v>
      </c>
      <c r="W126" s="29">
        <v>306</v>
      </c>
    </row>
    <row r="127" spans="1:23" x14ac:dyDescent="0.25">
      <c r="A127">
        <v>126</v>
      </c>
      <c r="B127">
        <f t="shared" si="2"/>
        <v>15876</v>
      </c>
      <c r="C127">
        <f t="shared" si="3"/>
        <v>420</v>
      </c>
      <c r="D127">
        <v>0</v>
      </c>
      <c r="E127">
        <v>0</v>
      </c>
      <c r="F127">
        <v>0</v>
      </c>
      <c r="G127">
        <v>0</v>
      </c>
      <c r="H127">
        <v>0</v>
      </c>
      <c r="I127">
        <v>1</v>
      </c>
      <c r="J127">
        <v>0</v>
      </c>
      <c r="K127">
        <v>0</v>
      </c>
      <c r="L127">
        <v>0</v>
      </c>
      <c r="M127">
        <v>0</v>
      </c>
      <c r="N127">
        <v>0</v>
      </c>
      <c r="O127">
        <v>472</v>
      </c>
      <c r="Q127" s="29">
        <v>88</v>
      </c>
      <c r="R127" s="29">
        <v>312.13574538354158</v>
      </c>
      <c r="S127" s="29">
        <v>0.86425461645842461</v>
      </c>
      <c r="T127" s="29">
        <v>5.5264820936594669E-2</v>
      </c>
      <c r="V127" s="29">
        <v>60.763888888888886</v>
      </c>
      <c r="W127" s="29">
        <v>310</v>
      </c>
    </row>
    <row r="128" spans="1:23" x14ac:dyDescent="0.25">
      <c r="A128">
        <v>127</v>
      </c>
      <c r="B128">
        <f t="shared" si="2"/>
        <v>16129</v>
      </c>
      <c r="C128">
        <f t="shared" si="3"/>
        <v>472</v>
      </c>
      <c r="D128">
        <v>0</v>
      </c>
      <c r="E128">
        <v>0</v>
      </c>
      <c r="F128">
        <v>0</v>
      </c>
      <c r="G128">
        <v>0</v>
      </c>
      <c r="H128">
        <v>0</v>
      </c>
      <c r="I128">
        <v>0</v>
      </c>
      <c r="J128">
        <v>1</v>
      </c>
      <c r="K128">
        <v>0</v>
      </c>
      <c r="L128">
        <v>0</v>
      </c>
      <c r="M128">
        <v>0</v>
      </c>
      <c r="N128">
        <v>0</v>
      </c>
      <c r="O128">
        <v>548</v>
      </c>
      <c r="Q128" s="29">
        <v>89</v>
      </c>
      <c r="R128" s="29">
        <v>316.27636052640275</v>
      </c>
      <c r="S128" s="29">
        <v>1.7236394735972453</v>
      </c>
      <c r="T128" s="29">
        <v>0.11021824477830883</v>
      </c>
      <c r="V128" s="29">
        <v>61.458333333333329</v>
      </c>
      <c r="W128" s="29">
        <v>312</v>
      </c>
    </row>
    <row r="129" spans="1:23" x14ac:dyDescent="0.25">
      <c r="A129">
        <v>128</v>
      </c>
      <c r="B129">
        <f t="shared" si="2"/>
        <v>16384</v>
      </c>
      <c r="C129">
        <f t="shared" si="3"/>
        <v>548</v>
      </c>
      <c r="D129">
        <v>0</v>
      </c>
      <c r="E129">
        <v>0</v>
      </c>
      <c r="F129">
        <v>0</v>
      </c>
      <c r="G129">
        <v>0</v>
      </c>
      <c r="H129">
        <v>0</v>
      </c>
      <c r="I129">
        <v>0</v>
      </c>
      <c r="J129">
        <v>0</v>
      </c>
      <c r="K129">
        <v>1</v>
      </c>
      <c r="L129">
        <v>0</v>
      </c>
      <c r="M129">
        <v>0</v>
      </c>
      <c r="N129">
        <v>0</v>
      </c>
      <c r="O129">
        <v>559</v>
      </c>
      <c r="Q129" s="29">
        <v>90</v>
      </c>
      <c r="R129" s="29">
        <v>356.34543893086362</v>
      </c>
      <c r="S129" s="29">
        <v>17.654561069136378</v>
      </c>
      <c r="T129" s="29">
        <v>1.1289221227398936</v>
      </c>
      <c r="V129" s="29">
        <v>62.152777777777771</v>
      </c>
      <c r="W129" s="29">
        <v>313</v>
      </c>
    </row>
    <row r="130" spans="1:23" x14ac:dyDescent="0.25">
      <c r="A130">
        <v>129</v>
      </c>
      <c r="B130">
        <f t="shared" si="2"/>
        <v>16641</v>
      </c>
      <c r="C130">
        <f t="shared" si="3"/>
        <v>559</v>
      </c>
      <c r="D130">
        <v>0</v>
      </c>
      <c r="E130">
        <v>0</v>
      </c>
      <c r="F130">
        <v>0</v>
      </c>
      <c r="G130">
        <v>0</v>
      </c>
      <c r="H130">
        <v>0</v>
      </c>
      <c r="I130">
        <v>0</v>
      </c>
      <c r="J130">
        <v>0</v>
      </c>
      <c r="K130">
        <v>0</v>
      </c>
      <c r="L130">
        <v>1</v>
      </c>
      <c r="M130">
        <v>0</v>
      </c>
      <c r="N130">
        <v>0</v>
      </c>
      <c r="O130">
        <v>463</v>
      </c>
      <c r="Q130" s="29">
        <v>91</v>
      </c>
      <c r="R130" s="29">
        <v>407.77783754714937</v>
      </c>
      <c r="S130" s="29">
        <v>5.2221624528506254</v>
      </c>
      <c r="T130" s="29">
        <v>0.33393153749208948</v>
      </c>
      <c r="V130" s="29">
        <v>62.847222222222221</v>
      </c>
      <c r="W130" s="29">
        <v>315</v>
      </c>
    </row>
    <row r="131" spans="1:23" x14ac:dyDescent="0.25">
      <c r="A131">
        <v>130</v>
      </c>
      <c r="B131">
        <f t="shared" ref="B131:B145" si="4">A131^2</f>
        <v>16900</v>
      </c>
      <c r="C131">
        <f t="shared" si="3"/>
        <v>463</v>
      </c>
      <c r="D131">
        <v>0</v>
      </c>
      <c r="E131">
        <v>0</v>
      </c>
      <c r="F131">
        <v>0</v>
      </c>
      <c r="G131">
        <v>0</v>
      </c>
      <c r="H131">
        <v>0</v>
      </c>
      <c r="I131">
        <v>0</v>
      </c>
      <c r="J131">
        <v>0</v>
      </c>
      <c r="K131">
        <v>0</v>
      </c>
      <c r="L131">
        <v>0</v>
      </c>
      <c r="M131">
        <v>1</v>
      </c>
      <c r="N131">
        <v>0</v>
      </c>
      <c r="O131">
        <v>407</v>
      </c>
      <c r="Q131" s="29">
        <v>92</v>
      </c>
      <c r="R131" s="29">
        <v>407.09955196035321</v>
      </c>
      <c r="S131" s="29">
        <v>-2.0995519603532102</v>
      </c>
      <c r="T131" s="29">
        <v>-0.13425599461819968</v>
      </c>
      <c r="V131" s="29">
        <v>63.541666666666664</v>
      </c>
      <c r="W131" s="29">
        <v>315</v>
      </c>
    </row>
    <row r="132" spans="1:23" x14ac:dyDescent="0.25">
      <c r="A132">
        <v>131</v>
      </c>
      <c r="B132">
        <f t="shared" si="4"/>
        <v>17161</v>
      </c>
      <c r="C132">
        <f t="shared" ref="C132:C145" si="5">O131</f>
        <v>407</v>
      </c>
      <c r="D132">
        <v>0</v>
      </c>
      <c r="E132">
        <v>0</v>
      </c>
      <c r="F132">
        <v>0</v>
      </c>
      <c r="G132">
        <v>0</v>
      </c>
      <c r="H132">
        <v>0</v>
      </c>
      <c r="I132">
        <v>0</v>
      </c>
      <c r="J132">
        <v>0</v>
      </c>
      <c r="K132">
        <v>0</v>
      </c>
      <c r="L132">
        <v>0</v>
      </c>
      <c r="M132">
        <v>0</v>
      </c>
      <c r="N132">
        <v>1</v>
      </c>
      <c r="O132">
        <v>362</v>
      </c>
      <c r="Q132" s="29">
        <v>93</v>
      </c>
      <c r="R132" s="29">
        <v>352.87345371384464</v>
      </c>
      <c r="S132" s="29">
        <v>2.1265462861553601</v>
      </c>
      <c r="T132" s="29">
        <v>0.13598214863965369</v>
      </c>
      <c r="V132" s="29">
        <v>64.236111111111114</v>
      </c>
      <c r="W132" s="29">
        <v>317</v>
      </c>
    </row>
    <row r="133" spans="1:23" x14ac:dyDescent="0.25">
      <c r="A133">
        <v>132</v>
      </c>
      <c r="B133">
        <f t="shared" si="4"/>
        <v>17424</v>
      </c>
      <c r="C133">
        <f t="shared" si="5"/>
        <v>362</v>
      </c>
      <c r="D133">
        <v>0</v>
      </c>
      <c r="E133">
        <v>0</v>
      </c>
      <c r="F133">
        <v>0</v>
      </c>
      <c r="G133">
        <v>0</v>
      </c>
      <c r="H133">
        <v>0</v>
      </c>
      <c r="I133">
        <v>0</v>
      </c>
      <c r="J133">
        <v>0</v>
      </c>
      <c r="K133">
        <v>0</v>
      </c>
      <c r="L133">
        <v>0</v>
      </c>
      <c r="M133">
        <v>0</v>
      </c>
      <c r="N133">
        <v>0</v>
      </c>
      <c r="O133">
        <v>405</v>
      </c>
      <c r="Q133" s="29">
        <v>94</v>
      </c>
      <c r="R133" s="29">
        <v>316.12890340613444</v>
      </c>
      <c r="S133" s="29">
        <v>-10.128903406134441</v>
      </c>
      <c r="T133" s="29">
        <v>-0.64769342548372932</v>
      </c>
      <c r="V133" s="29">
        <v>64.930555555555557</v>
      </c>
      <c r="W133" s="29">
        <v>318</v>
      </c>
    </row>
    <row r="134" spans="1:23" x14ac:dyDescent="0.25">
      <c r="A134">
        <v>133</v>
      </c>
      <c r="B134">
        <f t="shared" si="4"/>
        <v>17689</v>
      </c>
      <c r="C134">
        <f t="shared" si="5"/>
        <v>405</v>
      </c>
      <c r="D134">
        <v>1</v>
      </c>
      <c r="E134">
        <v>0</v>
      </c>
      <c r="F134">
        <v>0</v>
      </c>
      <c r="G134">
        <v>0</v>
      </c>
      <c r="H134">
        <v>0</v>
      </c>
      <c r="I134">
        <v>0</v>
      </c>
      <c r="J134">
        <v>0</v>
      </c>
      <c r="K134">
        <v>0</v>
      </c>
      <c r="L134">
        <v>0</v>
      </c>
      <c r="M134">
        <v>0</v>
      </c>
      <c r="N134">
        <v>0</v>
      </c>
      <c r="O134">
        <v>417</v>
      </c>
      <c r="Q134" s="29">
        <v>95</v>
      </c>
      <c r="R134" s="29">
        <v>272.89565430219847</v>
      </c>
      <c r="S134" s="29">
        <v>-1.8956543021984658</v>
      </c>
      <c r="T134" s="29">
        <v>-0.12121774483309712</v>
      </c>
      <c r="V134" s="29">
        <v>65.625</v>
      </c>
      <c r="W134" s="29">
        <v>318</v>
      </c>
    </row>
    <row r="135" spans="1:23" x14ac:dyDescent="0.25">
      <c r="A135">
        <v>134</v>
      </c>
      <c r="B135">
        <f t="shared" si="4"/>
        <v>17956</v>
      </c>
      <c r="C135">
        <f t="shared" si="5"/>
        <v>417</v>
      </c>
      <c r="D135">
        <v>0</v>
      </c>
      <c r="E135">
        <v>1</v>
      </c>
      <c r="F135">
        <v>0</v>
      </c>
      <c r="G135">
        <v>0</v>
      </c>
      <c r="H135">
        <v>0</v>
      </c>
      <c r="I135">
        <v>0</v>
      </c>
      <c r="J135">
        <v>0</v>
      </c>
      <c r="K135">
        <v>0</v>
      </c>
      <c r="L135">
        <v>0</v>
      </c>
      <c r="M135">
        <v>0</v>
      </c>
      <c r="N135">
        <v>0</v>
      </c>
      <c r="O135">
        <v>391</v>
      </c>
      <c r="Q135" s="29">
        <v>96</v>
      </c>
      <c r="R135" s="29">
        <v>301.04480375126923</v>
      </c>
      <c r="S135" s="29">
        <v>4.9551962487307719</v>
      </c>
      <c r="T135" s="29">
        <v>0.31686036519420235</v>
      </c>
      <c r="V135" s="29">
        <v>66.319444444444443</v>
      </c>
      <c r="W135" s="29">
        <v>336</v>
      </c>
    </row>
    <row r="136" spans="1:23" x14ac:dyDescent="0.25">
      <c r="A136">
        <v>135</v>
      </c>
      <c r="B136">
        <f t="shared" si="4"/>
        <v>18225</v>
      </c>
      <c r="C136">
        <f t="shared" si="5"/>
        <v>391</v>
      </c>
      <c r="D136">
        <v>0</v>
      </c>
      <c r="E136">
        <v>0</v>
      </c>
      <c r="F136">
        <v>1</v>
      </c>
      <c r="G136">
        <v>0</v>
      </c>
      <c r="H136">
        <v>0</v>
      </c>
      <c r="I136">
        <v>0</v>
      </c>
      <c r="J136">
        <v>0</v>
      </c>
      <c r="K136">
        <v>0</v>
      </c>
      <c r="L136">
        <v>0</v>
      </c>
      <c r="M136">
        <v>0</v>
      </c>
      <c r="N136">
        <v>0</v>
      </c>
      <c r="O136">
        <v>419</v>
      </c>
      <c r="Q136" s="29">
        <v>97</v>
      </c>
      <c r="R136" s="29">
        <v>313.61534783597153</v>
      </c>
      <c r="S136" s="29">
        <v>1.3846521640284664</v>
      </c>
      <c r="T136" s="29">
        <v>8.854167793523457E-2</v>
      </c>
      <c r="V136" s="29">
        <v>67.013888888888886</v>
      </c>
      <c r="W136" s="29">
        <v>337</v>
      </c>
    </row>
    <row r="137" spans="1:23" x14ac:dyDescent="0.25">
      <c r="A137">
        <v>136</v>
      </c>
      <c r="B137">
        <f t="shared" si="4"/>
        <v>18496</v>
      </c>
      <c r="C137">
        <f t="shared" si="5"/>
        <v>419</v>
      </c>
      <c r="D137">
        <v>0</v>
      </c>
      <c r="E137">
        <v>0</v>
      </c>
      <c r="F137">
        <v>0</v>
      </c>
      <c r="G137">
        <v>1</v>
      </c>
      <c r="H137">
        <v>0</v>
      </c>
      <c r="I137">
        <v>0</v>
      </c>
      <c r="J137">
        <v>0</v>
      </c>
      <c r="K137">
        <v>0</v>
      </c>
      <c r="L137">
        <v>0</v>
      </c>
      <c r="M137">
        <v>0</v>
      </c>
      <c r="N137">
        <v>0</v>
      </c>
      <c r="O137">
        <v>461</v>
      </c>
      <c r="Q137" s="29">
        <v>98</v>
      </c>
      <c r="R137" s="29">
        <v>308.7070504505935</v>
      </c>
      <c r="S137" s="29">
        <v>-7.7070504505934991</v>
      </c>
      <c r="T137" s="29">
        <v>-0.49282787154408042</v>
      </c>
      <c r="V137" s="29">
        <v>67.708333333333343</v>
      </c>
      <c r="W137" s="29">
        <v>340</v>
      </c>
    </row>
    <row r="138" spans="1:23" x14ac:dyDescent="0.25">
      <c r="A138">
        <v>137</v>
      </c>
      <c r="B138">
        <f t="shared" si="4"/>
        <v>18769</v>
      </c>
      <c r="C138">
        <f t="shared" si="5"/>
        <v>461</v>
      </c>
      <c r="D138">
        <v>0</v>
      </c>
      <c r="E138">
        <v>0</v>
      </c>
      <c r="F138">
        <v>0</v>
      </c>
      <c r="G138">
        <v>0</v>
      </c>
      <c r="H138">
        <v>1</v>
      </c>
      <c r="I138">
        <v>0</v>
      </c>
      <c r="J138">
        <v>0</v>
      </c>
      <c r="K138">
        <v>0</v>
      </c>
      <c r="L138">
        <v>0</v>
      </c>
      <c r="M138">
        <v>0</v>
      </c>
      <c r="N138">
        <v>0</v>
      </c>
      <c r="O138">
        <v>472</v>
      </c>
      <c r="Q138" s="29">
        <v>99</v>
      </c>
      <c r="R138" s="29">
        <v>338.71291461196023</v>
      </c>
      <c r="S138" s="29">
        <v>17.28708538803977</v>
      </c>
      <c r="T138" s="29">
        <v>1.1054238650186008</v>
      </c>
      <c r="V138" s="29">
        <v>68.402777777777786</v>
      </c>
      <c r="W138" s="29">
        <v>342</v>
      </c>
    </row>
    <row r="139" spans="1:23" x14ac:dyDescent="0.25">
      <c r="A139">
        <v>138</v>
      </c>
      <c r="B139">
        <f t="shared" si="4"/>
        <v>19044</v>
      </c>
      <c r="C139">
        <f t="shared" si="5"/>
        <v>472</v>
      </c>
      <c r="D139">
        <v>0</v>
      </c>
      <c r="E139">
        <v>0</v>
      </c>
      <c r="F139">
        <v>0</v>
      </c>
      <c r="G139">
        <v>0</v>
      </c>
      <c r="H139">
        <v>0</v>
      </c>
      <c r="I139">
        <v>1</v>
      </c>
      <c r="J139">
        <v>0</v>
      </c>
      <c r="K139">
        <v>0</v>
      </c>
      <c r="L139">
        <v>0</v>
      </c>
      <c r="M139">
        <v>0</v>
      </c>
      <c r="N139">
        <v>0</v>
      </c>
      <c r="O139">
        <v>535</v>
      </c>
      <c r="Q139" s="29">
        <v>100</v>
      </c>
      <c r="R139" s="29">
        <v>350.0878663937969</v>
      </c>
      <c r="S139" s="29">
        <v>-2.0878663937969009</v>
      </c>
      <c r="T139" s="29">
        <v>-0.13350876026043196</v>
      </c>
      <c r="V139" s="29">
        <v>69.097222222222229</v>
      </c>
      <c r="W139" s="29">
        <v>347</v>
      </c>
    </row>
    <row r="140" spans="1:23" x14ac:dyDescent="0.25">
      <c r="A140">
        <v>139</v>
      </c>
      <c r="B140">
        <f t="shared" si="4"/>
        <v>19321</v>
      </c>
      <c r="C140">
        <f t="shared" si="5"/>
        <v>535</v>
      </c>
      <c r="D140">
        <v>0</v>
      </c>
      <c r="E140">
        <v>0</v>
      </c>
      <c r="F140">
        <v>0</v>
      </c>
      <c r="G140">
        <v>0</v>
      </c>
      <c r="H140">
        <v>0</v>
      </c>
      <c r="I140">
        <v>0</v>
      </c>
      <c r="J140">
        <v>1</v>
      </c>
      <c r="K140">
        <v>0</v>
      </c>
      <c r="L140">
        <v>0</v>
      </c>
      <c r="M140">
        <v>0</v>
      </c>
      <c r="N140">
        <v>0</v>
      </c>
      <c r="O140">
        <v>622</v>
      </c>
      <c r="Q140" s="29">
        <v>101</v>
      </c>
      <c r="R140" s="29">
        <v>351.36732374502969</v>
      </c>
      <c r="S140" s="29">
        <v>3.6326762549703062</v>
      </c>
      <c r="T140" s="29">
        <v>0.23229173316334945</v>
      </c>
      <c r="V140" s="29">
        <v>69.791666666666671</v>
      </c>
      <c r="W140" s="29">
        <v>347</v>
      </c>
    </row>
    <row r="141" spans="1:23" x14ac:dyDescent="0.25">
      <c r="A141">
        <v>140</v>
      </c>
      <c r="B141">
        <f t="shared" si="4"/>
        <v>19600</v>
      </c>
      <c r="C141">
        <f t="shared" si="5"/>
        <v>622</v>
      </c>
      <c r="D141">
        <v>0</v>
      </c>
      <c r="E141">
        <v>0</v>
      </c>
      <c r="F141">
        <v>0</v>
      </c>
      <c r="G141">
        <v>0</v>
      </c>
      <c r="H141">
        <v>0</v>
      </c>
      <c r="I141">
        <v>0</v>
      </c>
      <c r="J141">
        <v>0</v>
      </c>
      <c r="K141">
        <v>1</v>
      </c>
      <c r="L141">
        <v>0</v>
      </c>
      <c r="M141">
        <v>0</v>
      </c>
      <c r="N141">
        <v>0</v>
      </c>
      <c r="O141">
        <v>606</v>
      </c>
      <c r="Q141" s="29">
        <v>102</v>
      </c>
      <c r="R141" s="29">
        <v>392.92162684608951</v>
      </c>
      <c r="S141" s="29">
        <v>29.078373153910491</v>
      </c>
      <c r="T141" s="29">
        <v>1.8594185728085735</v>
      </c>
      <c r="V141" s="29">
        <v>70.486111111111114</v>
      </c>
      <c r="W141" s="29">
        <v>348</v>
      </c>
    </row>
    <row r="142" spans="1:23" x14ac:dyDescent="0.25">
      <c r="A142">
        <v>141</v>
      </c>
      <c r="B142">
        <f t="shared" si="4"/>
        <v>19881</v>
      </c>
      <c r="C142">
        <f t="shared" si="5"/>
        <v>606</v>
      </c>
      <c r="D142">
        <v>0</v>
      </c>
      <c r="E142">
        <v>0</v>
      </c>
      <c r="F142">
        <v>0</v>
      </c>
      <c r="G142">
        <v>0</v>
      </c>
      <c r="H142">
        <v>0</v>
      </c>
      <c r="I142">
        <v>0</v>
      </c>
      <c r="J142">
        <v>0</v>
      </c>
      <c r="K142">
        <v>0</v>
      </c>
      <c r="L142">
        <v>1</v>
      </c>
      <c r="M142">
        <v>0</v>
      </c>
      <c r="N142">
        <v>0</v>
      </c>
      <c r="O142">
        <v>508</v>
      </c>
      <c r="Q142" s="29">
        <v>103</v>
      </c>
      <c r="R142" s="29">
        <v>452.35882389131484</v>
      </c>
      <c r="S142" s="29">
        <v>12.641176108685158</v>
      </c>
      <c r="T142" s="29">
        <v>0.80834087636956342</v>
      </c>
      <c r="V142" s="29">
        <v>71.180555555555557</v>
      </c>
      <c r="W142" s="29">
        <v>348</v>
      </c>
    </row>
    <row r="143" spans="1:23" x14ac:dyDescent="0.25">
      <c r="A143">
        <v>142</v>
      </c>
      <c r="B143">
        <f t="shared" si="4"/>
        <v>20164</v>
      </c>
      <c r="C143">
        <f t="shared" si="5"/>
        <v>508</v>
      </c>
      <c r="D143">
        <v>0</v>
      </c>
      <c r="E143">
        <v>0</v>
      </c>
      <c r="F143">
        <v>0</v>
      </c>
      <c r="G143">
        <v>0</v>
      </c>
      <c r="H143">
        <v>0</v>
      </c>
      <c r="I143">
        <v>0</v>
      </c>
      <c r="J143">
        <v>0</v>
      </c>
      <c r="K143">
        <v>0</v>
      </c>
      <c r="L143">
        <v>0</v>
      </c>
      <c r="M143">
        <v>1</v>
      </c>
      <c r="N143">
        <v>0</v>
      </c>
      <c r="O143">
        <v>461</v>
      </c>
      <c r="Q143" s="29">
        <v>104</v>
      </c>
      <c r="R143" s="29">
        <v>454.61455716386001</v>
      </c>
      <c r="S143" s="29">
        <v>12.385442836139987</v>
      </c>
      <c r="T143" s="29">
        <v>0.79198799465438874</v>
      </c>
      <c r="V143" s="29">
        <v>71.875</v>
      </c>
      <c r="W143" s="29">
        <v>355</v>
      </c>
    </row>
    <row r="144" spans="1:23" x14ac:dyDescent="0.25">
      <c r="A144">
        <v>143</v>
      </c>
      <c r="B144">
        <f t="shared" si="4"/>
        <v>20449</v>
      </c>
      <c r="C144">
        <f t="shared" si="5"/>
        <v>461</v>
      </c>
      <c r="D144">
        <v>0</v>
      </c>
      <c r="E144">
        <v>0</v>
      </c>
      <c r="F144">
        <v>0</v>
      </c>
      <c r="G144">
        <v>0</v>
      </c>
      <c r="H144">
        <v>0</v>
      </c>
      <c r="I144">
        <v>0</v>
      </c>
      <c r="J144">
        <v>0</v>
      </c>
      <c r="K144">
        <v>0</v>
      </c>
      <c r="L144">
        <v>0</v>
      </c>
      <c r="M144">
        <v>0</v>
      </c>
      <c r="N144">
        <v>1</v>
      </c>
      <c r="O144">
        <v>390</v>
      </c>
      <c r="Q144" s="29">
        <v>105</v>
      </c>
      <c r="R144" s="29">
        <v>407.66886026491983</v>
      </c>
      <c r="S144" s="29">
        <v>-3.6688602649198288</v>
      </c>
      <c r="T144" s="29">
        <v>-0.23460552217013866</v>
      </c>
      <c r="V144" s="29">
        <v>72.569444444444443</v>
      </c>
      <c r="W144" s="29">
        <v>355</v>
      </c>
    </row>
    <row r="145" spans="1:23" x14ac:dyDescent="0.25">
      <c r="A145">
        <v>144</v>
      </c>
      <c r="B145">
        <f t="shared" si="4"/>
        <v>20736</v>
      </c>
      <c r="C145">
        <f t="shared" si="5"/>
        <v>390</v>
      </c>
      <c r="D145">
        <v>0</v>
      </c>
      <c r="E145">
        <v>0</v>
      </c>
      <c r="F145">
        <v>0</v>
      </c>
      <c r="G145">
        <v>0</v>
      </c>
      <c r="H145">
        <v>0</v>
      </c>
      <c r="I145">
        <v>0</v>
      </c>
      <c r="J145">
        <v>0</v>
      </c>
      <c r="K145">
        <v>0</v>
      </c>
      <c r="L145">
        <v>0</v>
      </c>
      <c r="M145">
        <v>0</v>
      </c>
      <c r="N145">
        <v>0</v>
      </c>
      <c r="O145">
        <v>432</v>
      </c>
      <c r="Q145" s="29">
        <v>106</v>
      </c>
      <c r="R145" s="29">
        <v>361.54357843324061</v>
      </c>
      <c r="S145" s="29">
        <v>-14.543578433240612</v>
      </c>
      <c r="T145" s="29">
        <v>-0.92999012395674852</v>
      </c>
      <c r="V145" s="29">
        <v>73.263888888888886</v>
      </c>
      <c r="W145" s="29">
        <v>356</v>
      </c>
    </row>
    <row r="146" spans="1:23" x14ac:dyDescent="0.25">
      <c r="Q146" s="29">
        <v>107</v>
      </c>
      <c r="R146" s="29">
        <v>312.55158321219159</v>
      </c>
      <c r="S146" s="29">
        <v>-7.5515832121915878</v>
      </c>
      <c r="T146" s="29">
        <v>-0.48288650828356749</v>
      </c>
      <c r="V146" s="29">
        <v>73.958333333333343</v>
      </c>
      <c r="W146" s="29">
        <v>359</v>
      </c>
    </row>
    <row r="147" spans="1:23" x14ac:dyDescent="0.25">
      <c r="Q147" s="29">
        <v>108</v>
      </c>
      <c r="R147" s="29">
        <v>335.6663836255205</v>
      </c>
      <c r="S147" s="29">
        <v>0.33361637447950443</v>
      </c>
      <c r="T147" s="29">
        <v>2.1333122029105939E-2</v>
      </c>
      <c r="V147" s="29">
        <v>74.652777777777786</v>
      </c>
      <c r="W147" s="29">
        <v>360</v>
      </c>
    </row>
    <row r="148" spans="1:23" x14ac:dyDescent="0.25">
      <c r="Q148" s="29">
        <v>109</v>
      </c>
      <c r="R148" s="29">
        <v>345.37576991859453</v>
      </c>
      <c r="S148" s="29">
        <v>-5.3757699185945285</v>
      </c>
      <c r="T148" s="29">
        <v>-0.34375397746197683</v>
      </c>
      <c r="V148" s="29">
        <v>75.347222222222229</v>
      </c>
      <c r="W148" s="29">
        <v>362</v>
      </c>
    </row>
    <row r="149" spans="1:23" x14ac:dyDescent="0.25">
      <c r="Q149" s="29">
        <v>110</v>
      </c>
      <c r="R149" s="29">
        <v>336.88191766021697</v>
      </c>
      <c r="S149" s="29">
        <v>-18.88191766021697</v>
      </c>
      <c r="T149" s="29">
        <v>-1.2074055244362283</v>
      </c>
      <c r="V149" s="29">
        <v>76.041666666666671</v>
      </c>
      <c r="W149" s="29">
        <v>362</v>
      </c>
    </row>
    <row r="150" spans="1:23" x14ac:dyDescent="0.25">
      <c r="Q150" s="29">
        <v>111</v>
      </c>
      <c r="R150" s="29">
        <v>361.12903570447071</v>
      </c>
      <c r="S150" s="29">
        <v>0.87096429552929067</v>
      </c>
      <c r="T150" s="29">
        <v>5.5693871826612409E-2</v>
      </c>
      <c r="V150" s="29">
        <v>76.736111111111114</v>
      </c>
      <c r="W150" s="29">
        <v>363</v>
      </c>
    </row>
    <row r="151" spans="1:23" x14ac:dyDescent="0.25">
      <c r="Q151" s="29">
        <v>112</v>
      </c>
      <c r="R151" s="29">
        <v>364.57205012508075</v>
      </c>
      <c r="S151" s="29">
        <v>-16.57205012508075</v>
      </c>
      <c r="T151" s="29">
        <v>-1.0597008859123827</v>
      </c>
      <c r="V151" s="29">
        <v>77.430555555555557</v>
      </c>
      <c r="W151" s="29">
        <v>364</v>
      </c>
    </row>
    <row r="152" spans="1:23" x14ac:dyDescent="0.25">
      <c r="Q152" s="29">
        <v>113</v>
      </c>
      <c r="R152" s="29">
        <v>361.54155552194288</v>
      </c>
      <c r="S152" s="29">
        <v>1.4584444780571175</v>
      </c>
      <c r="T152" s="29">
        <v>9.3260332534965643E-2</v>
      </c>
      <c r="V152" s="29">
        <v>78.125</v>
      </c>
      <c r="W152" s="29">
        <v>374</v>
      </c>
    </row>
    <row r="153" spans="1:23" x14ac:dyDescent="0.25">
      <c r="Q153" s="29">
        <v>114</v>
      </c>
      <c r="R153" s="29">
        <v>408.92746580782875</v>
      </c>
      <c r="S153" s="29">
        <v>26.072534192171247</v>
      </c>
      <c r="T153" s="29">
        <v>1.667209993506469</v>
      </c>
      <c r="V153" s="29">
        <v>78.819444444444443</v>
      </c>
      <c r="W153" s="29">
        <v>390</v>
      </c>
    </row>
    <row r="154" spans="1:23" x14ac:dyDescent="0.25">
      <c r="Q154" s="29">
        <v>115</v>
      </c>
      <c r="R154" s="29">
        <v>472.02307879376656</v>
      </c>
      <c r="S154" s="29">
        <v>18.976921206233442</v>
      </c>
      <c r="T154" s="29">
        <v>1.2134805327254023</v>
      </c>
      <c r="V154" s="29">
        <v>79.513888888888886</v>
      </c>
      <c r="W154" s="29">
        <v>391</v>
      </c>
    </row>
    <row r="155" spans="1:23" x14ac:dyDescent="0.25">
      <c r="Q155" s="29">
        <v>116</v>
      </c>
      <c r="R155" s="29">
        <v>483.73240465799375</v>
      </c>
      <c r="S155" s="29">
        <v>21.267595342006246</v>
      </c>
      <c r="T155" s="29">
        <v>1.3599578480058612</v>
      </c>
      <c r="V155" s="29">
        <v>80.208333333333343</v>
      </c>
      <c r="W155" s="29">
        <v>396</v>
      </c>
    </row>
    <row r="156" spans="1:23" x14ac:dyDescent="0.25">
      <c r="Q156" s="29">
        <v>117</v>
      </c>
      <c r="R156" s="29">
        <v>445.5159032693644</v>
      </c>
      <c r="S156" s="29">
        <v>-41.515903269364401</v>
      </c>
      <c r="T156" s="29">
        <v>-2.6547372921238894</v>
      </c>
      <c r="V156" s="29">
        <v>80.902777777777786</v>
      </c>
      <c r="W156" s="29">
        <v>404</v>
      </c>
    </row>
    <row r="157" spans="1:23" x14ac:dyDescent="0.25">
      <c r="Q157" s="29">
        <v>118</v>
      </c>
      <c r="R157" s="29">
        <v>371.89996287943632</v>
      </c>
      <c r="S157" s="29">
        <v>-12.899962879436316</v>
      </c>
      <c r="T157" s="29">
        <v>-0.82488901423769401</v>
      </c>
      <c r="V157" s="29">
        <v>81.597222222222229</v>
      </c>
      <c r="W157" s="29">
        <v>404</v>
      </c>
    </row>
    <row r="158" spans="1:23" x14ac:dyDescent="0.25">
      <c r="Q158" s="29">
        <v>119</v>
      </c>
      <c r="R158" s="29">
        <v>331.63716316869812</v>
      </c>
      <c r="S158" s="29">
        <v>-21.637163168698123</v>
      </c>
      <c r="T158" s="29">
        <v>-1.3835898881212472</v>
      </c>
      <c r="V158" s="29">
        <v>82.291666666666671</v>
      </c>
      <c r="W158" s="29">
        <v>405</v>
      </c>
    </row>
    <row r="159" spans="1:23" x14ac:dyDescent="0.25">
      <c r="Q159" s="29">
        <v>120</v>
      </c>
      <c r="R159" s="29">
        <v>349.71761454628512</v>
      </c>
      <c r="S159" s="29">
        <v>-12.71761454628512</v>
      </c>
      <c r="T159" s="29">
        <v>-0.81322873752319624</v>
      </c>
      <c r="V159" s="29">
        <v>82.986111111111114</v>
      </c>
      <c r="W159" s="29">
        <v>405</v>
      </c>
    </row>
    <row r="160" spans="1:23" x14ac:dyDescent="0.25">
      <c r="Q160" s="29">
        <v>121</v>
      </c>
      <c r="R160" s="29">
        <v>356.56584304773088</v>
      </c>
      <c r="S160" s="29">
        <v>3.4341569522691202</v>
      </c>
      <c r="T160" s="29">
        <v>0.21959740268792011</v>
      </c>
      <c r="V160" s="29">
        <v>83.680555555555557</v>
      </c>
      <c r="W160" s="29">
        <v>406</v>
      </c>
    </row>
    <row r="161" spans="17:23" x14ac:dyDescent="0.25">
      <c r="Q161" s="29">
        <v>122</v>
      </c>
      <c r="R161" s="29">
        <v>361.87196586926257</v>
      </c>
      <c r="S161" s="29">
        <v>-19.871965869262567</v>
      </c>
      <c r="T161" s="29">
        <v>-1.2707142253092576</v>
      </c>
      <c r="V161" s="29">
        <v>84.375</v>
      </c>
      <c r="W161" s="29">
        <v>407</v>
      </c>
    </row>
    <row r="162" spans="17:23" x14ac:dyDescent="0.25">
      <c r="Q162" s="29">
        <v>123</v>
      </c>
      <c r="R162" s="29">
        <v>389.05310277285753</v>
      </c>
      <c r="S162" s="29">
        <v>16.946897227142472</v>
      </c>
      <c r="T162" s="29">
        <v>1.083670509654669</v>
      </c>
      <c r="V162" s="29">
        <v>85.069444444444443</v>
      </c>
      <c r="W162" s="29">
        <v>413</v>
      </c>
    </row>
    <row r="163" spans="17:23" x14ac:dyDescent="0.25">
      <c r="Q163" s="29">
        <v>124</v>
      </c>
      <c r="R163" s="29">
        <v>407.02048935474784</v>
      </c>
      <c r="S163" s="29">
        <v>-11.020489354747838</v>
      </c>
      <c r="T163" s="29">
        <v>-0.70470595033620564</v>
      </c>
      <c r="V163" s="29">
        <v>85.763888888888886</v>
      </c>
      <c r="W163" s="29">
        <v>417</v>
      </c>
    </row>
    <row r="164" spans="17:23" x14ac:dyDescent="0.25">
      <c r="Q164" s="29">
        <v>125</v>
      </c>
      <c r="R164" s="29">
        <v>406.92401361095131</v>
      </c>
      <c r="S164" s="29">
        <v>13.075986389048694</v>
      </c>
      <c r="T164" s="29">
        <v>0.83614484967566061</v>
      </c>
      <c r="V164" s="29">
        <v>86.458333333333343</v>
      </c>
      <c r="W164" s="29">
        <v>419</v>
      </c>
    </row>
    <row r="165" spans="17:23" x14ac:dyDescent="0.25">
      <c r="Q165" s="29">
        <v>126</v>
      </c>
      <c r="R165" s="29">
        <v>460.86592816303437</v>
      </c>
      <c r="S165" s="29">
        <v>11.134071836965632</v>
      </c>
      <c r="T165" s="29">
        <v>0.71196898997957236</v>
      </c>
      <c r="V165" s="29">
        <v>87.152777777777786</v>
      </c>
      <c r="W165" s="29">
        <v>420</v>
      </c>
    </row>
    <row r="166" spans="17:23" x14ac:dyDescent="0.25">
      <c r="Q166" s="29">
        <v>127</v>
      </c>
      <c r="R166" s="29">
        <v>509.51003005540485</v>
      </c>
      <c r="S166" s="29">
        <v>38.489969944595146</v>
      </c>
      <c r="T166" s="29">
        <v>2.4612437773947238</v>
      </c>
      <c r="V166" s="29">
        <v>87.847222222222229</v>
      </c>
      <c r="W166" s="29">
        <v>422</v>
      </c>
    </row>
    <row r="167" spans="17:23" x14ac:dyDescent="0.25">
      <c r="Q167" s="29">
        <v>128</v>
      </c>
      <c r="R167" s="29">
        <v>535.74372808091255</v>
      </c>
      <c r="S167" s="29">
        <v>23.256271919087453</v>
      </c>
      <c r="T167" s="29">
        <v>1.4871239086091139</v>
      </c>
      <c r="V167" s="29">
        <v>88.541666666666671</v>
      </c>
      <c r="W167" s="29">
        <v>432</v>
      </c>
    </row>
    <row r="168" spans="17:23" x14ac:dyDescent="0.25">
      <c r="Q168" s="29">
        <v>129</v>
      </c>
      <c r="R168" s="29">
        <v>495.390465982026</v>
      </c>
      <c r="S168" s="29">
        <v>-32.390465982026001</v>
      </c>
      <c r="T168" s="29">
        <v>-2.0712105766757443</v>
      </c>
      <c r="V168" s="29">
        <v>89.236111111111114</v>
      </c>
      <c r="W168" s="29">
        <v>435</v>
      </c>
    </row>
    <row r="169" spans="17:23" x14ac:dyDescent="0.25">
      <c r="Q169" s="29">
        <v>130</v>
      </c>
      <c r="R169" s="29">
        <v>425.43294153281033</v>
      </c>
      <c r="S169" s="29">
        <v>-18.432941532810332</v>
      </c>
      <c r="T169" s="29">
        <v>-1.1786957150659161</v>
      </c>
      <c r="V169" s="29">
        <v>89.930555555555557</v>
      </c>
      <c r="W169" s="29">
        <v>461</v>
      </c>
    </row>
    <row r="170" spans="17:23" x14ac:dyDescent="0.25">
      <c r="Q170" s="29">
        <v>131</v>
      </c>
      <c r="R170" s="29">
        <v>377.23820446084551</v>
      </c>
      <c r="S170" s="29">
        <v>-15.238204460845509</v>
      </c>
      <c r="T170" s="29">
        <v>-0.97440803310346746</v>
      </c>
      <c r="V170" s="29">
        <v>90.625</v>
      </c>
      <c r="W170" s="29">
        <v>461</v>
      </c>
    </row>
    <row r="171" spans="17:23" x14ac:dyDescent="0.25">
      <c r="Q171" s="29">
        <v>132</v>
      </c>
      <c r="R171" s="29">
        <v>398.25267469777384</v>
      </c>
      <c r="S171" s="29">
        <v>6.7473253022261588</v>
      </c>
      <c r="T171" s="29">
        <v>0.43145818087327648</v>
      </c>
      <c r="V171" s="29">
        <v>91.319444444444443</v>
      </c>
      <c r="W171" s="29">
        <v>463</v>
      </c>
    </row>
    <row r="172" spans="17:23" x14ac:dyDescent="0.25">
      <c r="Q172" s="29">
        <v>133</v>
      </c>
      <c r="R172" s="29">
        <v>416.72768703501515</v>
      </c>
      <c r="S172" s="29">
        <v>0.2723129649848488</v>
      </c>
      <c r="T172" s="29">
        <v>1.7413071289419949E-2</v>
      </c>
      <c r="V172" s="29">
        <v>92.013888888888886</v>
      </c>
      <c r="W172" s="29">
        <v>465</v>
      </c>
    </row>
    <row r="173" spans="17:23" x14ac:dyDescent="0.25">
      <c r="Q173" s="29">
        <v>134</v>
      </c>
      <c r="R173" s="29">
        <v>414.10187249532015</v>
      </c>
      <c r="S173" s="29">
        <v>-23.101872495320151</v>
      </c>
      <c r="T173" s="29">
        <v>-1.4772508268289093</v>
      </c>
      <c r="V173" s="29">
        <v>92.708333333333343</v>
      </c>
      <c r="W173" s="29">
        <v>467</v>
      </c>
    </row>
    <row r="174" spans="17:23" x14ac:dyDescent="0.25">
      <c r="Q174" s="29">
        <v>135</v>
      </c>
      <c r="R174" s="29">
        <v>435.52426328180212</v>
      </c>
      <c r="S174" s="29">
        <v>-16.524263281802121</v>
      </c>
      <c r="T174" s="29">
        <v>-1.0566451529297336</v>
      </c>
      <c r="V174" s="29">
        <v>93.402777777777786</v>
      </c>
      <c r="W174" s="29">
        <v>472</v>
      </c>
    </row>
    <row r="175" spans="17:23" x14ac:dyDescent="0.25">
      <c r="Q175" s="29">
        <v>136</v>
      </c>
      <c r="R175" s="29">
        <v>427.44978546818601</v>
      </c>
      <c r="S175" s="29">
        <v>33.550214531813992</v>
      </c>
      <c r="T175" s="29">
        <v>2.1453707775181221</v>
      </c>
      <c r="V175" s="29">
        <v>94.097222222222229</v>
      </c>
      <c r="W175" s="29">
        <v>472</v>
      </c>
    </row>
    <row r="176" spans="17:23" x14ac:dyDescent="0.25">
      <c r="Q176" s="29">
        <v>137</v>
      </c>
      <c r="R176" s="29">
        <v>465.05838848954807</v>
      </c>
      <c r="S176" s="29">
        <v>6.9416115104519349</v>
      </c>
      <c r="T176" s="29">
        <v>0.44388182583110936</v>
      </c>
      <c r="V176" s="29">
        <v>94.791666666666671</v>
      </c>
      <c r="W176" s="29">
        <v>491</v>
      </c>
    </row>
    <row r="177" spans="17:23" x14ac:dyDescent="0.25">
      <c r="Q177" s="29">
        <v>138</v>
      </c>
      <c r="R177" s="29">
        <v>509.61957151766205</v>
      </c>
      <c r="S177" s="29">
        <v>25.380428482337948</v>
      </c>
      <c r="T177" s="29">
        <v>1.6229532462531298</v>
      </c>
      <c r="V177" s="29">
        <v>95.486111111111114</v>
      </c>
      <c r="W177" s="29">
        <v>505</v>
      </c>
    </row>
    <row r="178" spans="17:23" x14ac:dyDescent="0.25">
      <c r="Q178" s="29">
        <v>139</v>
      </c>
      <c r="R178" s="29">
        <v>566.26847183897212</v>
      </c>
      <c r="S178" s="29">
        <v>55.731528161027882</v>
      </c>
      <c r="T178" s="29">
        <v>3.5637564042912504</v>
      </c>
      <c r="V178" s="29">
        <v>96.180555555555557</v>
      </c>
      <c r="W178" s="29">
        <v>508</v>
      </c>
    </row>
    <row r="179" spans="17:23" x14ac:dyDescent="0.25">
      <c r="Q179" s="29">
        <v>140</v>
      </c>
      <c r="R179" s="29">
        <v>600.50696829341939</v>
      </c>
      <c r="S179" s="29">
        <v>5.4930317065806094</v>
      </c>
      <c r="T179" s="29">
        <v>0.35125229056594559</v>
      </c>
      <c r="V179" s="29">
        <v>96.875</v>
      </c>
      <c r="W179" s="29">
        <v>535</v>
      </c>
    </row>
    <row r="180" spans="17:23" x14ac:dyDescent="0.25">
      <c r="Q180" s="29">
        <v>141</v>
      </c>
      <c r="R180" s="29">
        <v>540.63141553136711</v>
      </c>
      <c r="S180" s="29">
        <v>-32.631415531367111</v>
      </c>
      <c r="T180" s="29">
        <v>-2.0866181121930629</v>
      </c>
      <c r="V180" s="29">
        <v>97.569444444444443</v>
      </c>
      <c r="W180" s="29">
        <v>548</v>
      </c>
    </row>
    <row r="181" spans="17:23" x14ac:dyDescent="0.25">
      <c r="Q181" s="29">
        <v>142</v>
      </c>
      <c r="R181" s="29">
        <v>469.26152745326567</v>
      </c>
      <c r="S181" s="29">
        <v>-8.2615274532656713</v>
      </c>
      <c r="T181" s="29">
        <v>-0.52828394164493531</v>
      </c>
      <c r="V181" s="29">
        <v>98.263888888888886</v>
      </c>
      <c r="W181" s="29">
        <v>559</v>
      </c>
    </row>
    <row r="182" spans="17:23" x14ac:dyDescent="0.25">
      <c r="Q182" s="29">
        <v>143</v>
      </c>
      <c r="R182" s="29">
        <v>427.6227946474981</v>
      </c>
      <c r="S182" s="29">
        <v>-37.622794647498097</v>
      </c>
      <c r="T182" s="29">
        <v>-2.4057921933336601</v>
      </c>
      <c r="V182" s="29">
        <v>98.958333333333343</v>
      </c>
      <c r="W182" s="29">
        <v>606</v>
      </c>
    </row>
    <row r="183" spans="17:23" ht="15.75" thickBot="1" x14ac:dyDescent="0.3">
      <c r="Q183" s="30">
        <v>144</v>
      </c>
      <c r="R183" s="30">
        <v>429.83937130263178</v>
      </c>
      <c r="S183" s="30">
        <v>2.1606286973682245</v>
      </c>
      <c r="T183" s="30">
        <v>0.13816155077057299</v>
      </c>
      <c r="V183" s="30">
        <v>99.652777777777786</v>
      </c>
      <c r="W183" s="30">
        <v>622</v>
      </c>
    </row>
  </sheetData>
  <sortState xmlns:xlrd2="http://schemas.microsoft.com/office/spreadsheetml/2017/richdata2" ref="W40:W183">
    <sortCondition ref="W40"/>
  </sortState>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FBFD1-1333-4612-8448-0EAE1E17F32A}">
  <dimension ref="A3:U156"/>
  <sheetViews>
    <sheetView topLeftCell="H19" zoomScale="84" zoomScaleNormal="93" workbookViewId="0">
      <selection activeCell="G15" sqref="G15"/>
    </sheetView>
  </sheetViews>
  <sheetFormatPr defaultRowHeight="15" x14ac:dyDescent="0.25"/>
  <cols>
    <col min="1" max="1" width="13" customWidth="1"/>
    <col min="2" max="2" width="27" customWidth="1"/>
    <col min="3" max="3" width="19.7109375" customWidth="1"/>
    <col min="6" max="6" width="32.5703125" customWidth="1"/>
    <col min="7" max="7" width="30.140625" customWidth="1"/>
    <col min="8" max="8" width="20.42578125" customWidth="1"/>
    <col min="10" max="10" width="21.7109375" customWidth="1"/>
    <col min="11" max="11" width="20" customWidth="1"/>
  </cols>
  <sheetData>
    <row r="3" spans="1:16" x14ac:dyDescent="0.25">
      <c r="A3" t="s">
        <v>60</v>
      </c>
    </row>
    <row r="11" spans="1:16" ht="15.75" thickBot="1" x14ac:dyDescent="0.3">
      <c r="F11" t="s">
        <v>70</v>
      </c>
      <c r="G11" t="s">
        <v>87</v>
      </c>
      <c r="H11" t="s">
        <v>92</v>
      </c>
    </row>
    <row r="12" spans="1:16" x14ac:dyDescent="0.25">
      <c r="A12" s="20" t="s">
        <v>61</v>
      </c>
      <c r="B12" s="20" t="s">
        <v>62</v>
      </c>
      <c r="C12" s="20" t="s">
        <v>63</v>
      </c>
      <c r="F12" t="s">
        <v>18</v>
      </c>
      <c r="G12" t="s">
        <v>88</v>
      </c>
      <c r="H12" t="s">
        <v>89</v>
      </c>
    </row>
    <row r="13" spans="1:16" x14ac:dyDescent="0.25">
      <c r="A13">
        <v>1</v>
      </c>
      <c r="B13" s="29">
        <v>108.59222754406923</v>
      </c>
      <c r="C13" s="29">
        <v>3.4077724559307683</v>
      </c>
      <c r="F13">
        <v>112</v>
      </c>
      <c r="H13">
        <f>(C13^2)</f>
        <v>11.61291311140042</v>
      </c>
    </row>
    <row r="14" spans="1:16" x14ac:dyDescent="0.25">
      <c r="A14">
        <v>2</v>
      </c>
      <c r="B14" s="29">
        <v>96.872912155498454</v>
      </c>
      <c r="C14" s="29">
        <v>21.127087844501546</v>
      </c>
      <c r="F14">
        <v>118</v>
      </c>
      <c r="G14">
        <f>((C14-C13)^2)</f>
        <v>313.97413783964117</v>
      </c>
      <c r="H14">
        <f>(C14^2)</f>
        <v>446.35384078928496</v>
      </c>
    </row>
    <row r="15" spans="1:16" x14ac:dyDescent="0.25">
      <c r="A15">
        <v>3</v>
      </c>
      <c r="B15" s="29">
        <v>141.07527367343712</v>
      </c>
      <c r="C15" s="29">
        <v>-9.075273673437124</v>
      </c>
      <c r="F15">
        <v>132</v>
      </c>
      <c r="G15">
        <f t="shared" ref="G15:G78" si="0">((C15-C14)^2)</f>
        <v>912.18264126026259</v>
      </c>
      <c r="H15">
        <f t="shared" ref="H15:H78" si="1">(C15^2)</f>
        <v>82.360592247780957</v>
      </c>
      <c r="J15" s="1" t="s">
        <v>93</v>
      </c>
      <c r="P15" t="s">
        <v>107</v>
      </c>
    </row>
    <row r="16" spans="1:16" x14ac:dyDescent="0.25">
      <c r="A16">
        <v>4</v>
      </c>
      <c r="B16" s="29">
        <v>122.45850084820282</v>
      </c>
      <c r="C16" s="29">
        <v>6.5414991517971828</v>
      </c>
      <c r="F16">
        <v>129</v>
      </c>
      <c r="G16">
        <f t="shared" si="0"/>
        <v>243.88359347497672</v>
      </c>
      <c r="H16">
        <f t="shared" si="1"/>
        <v>42.791211152963264</v>
      </c>
      <c r="J16">
        <f>SUM(G14:G156)</f>
        <v>51301.365488147407</v>
      </c>
      <c r="K16" s="36" t="s">
        <v>106</v>
      </c>
      <c r="M16" s="1" t="s">
        <v>91</v>
      </c>
      <c r="N16">
        <v>1.5349999999999999</v>
      </c>
      <c r="P16">
        <f>4-N16</f>
        <v>2.4649999999999999</v>
      </c>
    </row>
    <row r="17" spans="1:19" x14ac:dyDescent="0.25">
      <c r="A17">
        <v>5</v>
      </c>
      <c r="B17" s="29">
        <v>127.06849933543968</v>
      </c>
      <c r="C17" s="29">
        <v>-6.0684993354396823</v>
      </c>
      <c r="F17">
        <v>121</v>
      </c>
      <c r="G17">
        <f t="shared" si="0"/>
        <v>159.01206184811602</v>
      </c>
      <c r="H17">
        <f t="shared" si="1"/>
        <v>36.826684184231866</v>
      </c>
      <c r="J17" s="1" t="s">
        <v>94</v>
      </c>
      <c r="K17">
        <f>J16/J18</f>
        <v>1.4669219454973859</v>
      </c>
      <c r="M17" s="1"/>
      <c r="P17" t="s">
        <v>108</v>
      </c>
    </row>
    <row r="18" spans="1:19" x14ac:dyDescent="0.25">
      <c r="A18">
        <v>6</v>
      </c>
      <c r="B18" s="29">
        <v>157.46540194507955</v>
      </c>
      <c r="C18" s="29">
        <v>-22.465401945079549</v>
      </c>
      <c r="F18">
        <v>135</v>
      </c>
      <c r="G18">
        <f t="shared" si="0"/>
        <v>268.85841519001468</v>
      </c>
      <c r="H18">
        <f t="shared" si="1"/>
        <v>504.69428455398395</v>
      </c>
      <c r="J18">
        <f>SUM(H13:H156)</f>
        <v>34972.116713921525</v>
      </c>
      <c r="M18" s="1" t="s">
        <v>111</v>
      </c>
      <c r="N18" s="40">
        <v>1.94</v>
      </c>
      <c r="P18" s="40">
        <f>4-N18</f>
        <v>2.06</v>
      </c>
    </row>
    <row r="19" spans="1:19" x14ac:dyDescent="0.25">
      <c r="A19">
        <v>7</v>
      </c>
      <c r="B19" s="29">
        <v>178.21810940677963</v>
      </c>
      <c r="C19" s="29">
        <v>-30.218109406779632</v>
      </c>
      <c r="F19">
        <v>148</v>
      </c>
      <c r="G19">
        <f t="shared" si="0"/>
        <v>60.104472986700152</v>
      </c>
      <c r="H19">
        <f t="shared" si="1"/>
        <v>913.13413612010368</v>
      </c>
    </row>
    <row r="20" spans="1:19" x14ac:dyDescent="0.25">
      <c r="A20">
        <v>8</v>
      </c>
      <c r="B20" s="29">
        <v>158.45048596733704</v>
      </c>
      <c r="C20" s="29">
        <v>-10.450485967337045</v>
      </c>
      <c r="F20">
        <v>148</v>
      </c>
      <c r="G20">
        <f t="shared" si="0"/>
        <v>390.75893644360002</v>
      </c>
      <c r="H20">
        <f t="shared" si="1"/>
        <v>109.21265695350849</v>
      </c>
      <c r="S20" t="s">
        <v>109</v>
      </c>
    </row>
    <row r="21" spans="1:19" x14ac:dyDescent="0.25">
      <c r="A21">
        <v>9</v>
      </c>
      <c r="B21" s="29">
        <v>109.76455063480248</v>
      </c>
      <c r="C21" s="29">
        <v>26.235449365197525</v>
      </c>
      <c r="F21">
        <v>136</v>
      </c>
      <c r="G21">
        <f t="shared" si="0"/>
        <v>1345.8578512229083</v>
      </c>
      <c r="H21">
        <f t="shared" si="1"/>
        <v>688.29880339384317</v>
      </c>
      <c r="S21">
        <f>N16*2</f>
        <v>3.07</v>
      </c>
    </row>
    <row r="22" spans="1:19" x14ac:dyDescent="0.25">
      <c r="A22">
        <v>10</v>
      </c>
      <c r="B22" s="29">
        <v>100.29207568220221</v>
      </c>
      <c r="C22" s="29">
        <v>18.70792431779779</v>
      </c>
      <c r="F22">
        <v>119</v>
      </c>
      <c r="G22">
        <f t="shared" si="0"/>
        <v>56.66363333923038</v>
      </c>
      <c r="H22">
        <f t="shared" si="1"/>
        <v>349.98643228044989</v>
      </c>
      <c r="S22" t="s">
        <v>110</v>
      </c>
    </row>
    <row r="23" spans="1:19" x14ac:dyDescent="0.25">
      <c r="A23">
        <v>11</v>
      </c>
      <c r="B23" s="29">
        <v>79.984519445148948</v>
      </c>
      <c r="C23" s="29">
        <v>24.015480554851052</v>
      </c>
      <c r="F23">
        <v>104</v>
      </c>
      <c r="G23">
        <f t="shared" si="0"/>
        <v>28.170153209482987</v>
      </c>
      <c r="H23">
        <f t="shared" si="1"/>
        <v>576.74330628042901</v>
      </c>
      <c r="S23">
        <f>N18*2</f>
        <v>3.88</v>
      </c>
    </row>
    <row r="24" spans="1:19" x14ac:dyDescent="0.25">
      <c r="A24">
        <v>12</v>
      </c>
      <c r="B24" s="29">
        <v>122.36659678464807</v>
      </c>
      <c r="C24" s="29">
        <v>-4.3665967846480669</v>
      </c>
      <c r="F24">
        <v>118</v>
      </c>
      <c r="G24">
        <f t="shared" si="0"/>
        <v>805.5423141053094</v>
      </c>
      <c r="H24">
        <f t="shared" si="1"/>
        <v>19.067167479698835</v>
      </c>
    </row>
    <row r="25" spans="1:19" x14ac:dyDescent="0.25">
      <c r="A25">
        <v>13</v>
      </c>
      <c r="B25" s="29">
        <v>119.46978842355985</v>
      </c>
      <c r="C25" s="29">
        <v>-4.469788423559848</v>
      </c>
      <c r="F25">
        <v>115</v>
      </c>
      <c r="G25">
        <f t="shared" si="0"/>
        <v>1.0648514341299408E-2</v>
      </c>
      <c r="H25">
        <f t="shared" si="1"/>
        <v>19.979008551389629</v>
      </c>
    </row>
    <row r="26" spans="1:19" x14ac:dyDescent="0.25">
      <c r="A26">
        <v>14</v>
      </c>
      <c r="B26" s="29">
        <v>105.61371232473198</v>
      </c>
      <c r="C26" s="29">
        <v>20.386287675268022</v>
      </c>
      <c r="F26">
        <v>126</v>
      </c>
      <c r="G26">
        <f t="shared" si="0"/>
        <v>617.82451903072206</v>
      </c>
      <c r="H26">
        <f t="shared" si="1"/>
        <v>415.60072517878484</v>
      </c>
    </row>
    <row r="27" spans="1:19" x14ac:dyDescent="0.25">
      <c r="A27">
        <v>15</v>
      </c>
      <c r="B27" s="29">
        <v>153.47448978338312</v>
      </c>
      <c r="C27" s="29">
        <v>-12.47448978338312</v>
      </c>
      <c r="F27">
        <v>141</v>
      </c>
      <c r="G27">
        <f t="shared" si="0"/>
        <v>1079.8306951869949</v>
      </c>
      <c r="H27">
        <f t="shared" si="1"/>
        <v>155.61289535572985</v>
      </c>
      <c r="S27">
        <v>0.46089999999999998</v>
      </c>
    </row>
    <row r="28" spans="1:19" x14ac:dyDescent="0.25">
      <c r="A28">
        <v>16</v>
      </c>
      <c r="B28" s="29">
        <v>135.61854457337651</v>
      </c>
      <c r="C28" s="29">
        <v>-0.6185445733765107</v>
      </c>
      <c r="F28">
        <v>135</v>
      </c>
      <c r="G28">
        <f t="shared" si="0"/>
        <v>140.56343682267868</v>
      </c>
      <c r="H28">
        <f t="shared" si="1"/>
        <v>0.38259738925352965</v>
      </c>
    </row>
    <row r="29" spans="1:19" x14ac:dyDescent="0.25">
      <c r="A29">
        <v>17</v>
      </c>
      <c r="B29" s="29">
        <v>138.09178235035625</v>
      </c>
      <c r="C29" s="29">
        <v>-13.091782350356254</v>
      </c>
      <c r="F29">
        <v>125</v>
      </c>
      <c r="G29">
        <f t="shared" si="0"/>
        <v>155.58166064107459</v>
      </c>
      <c r="H29">
        <f t="shared" si="1"/>
        <v>171.39476510909952</v>
      </c>
    </row>
    <row r="30" spans="1:19" x14ac:dyDescent="0.25">
      <c r="A30">
        <v>18</v>
      </c>
      <c r="B30" s="29">
        <v>167.07632133111025</v>
      </c>
      <c r="C30" s="29">
        <v>-18.07632133111025</v>
      </c>
      <c r="F30">
        <v>149</v>
      </c>
      <c r="G30">
        <f t="shared" si="0"/>
        <v>24.845628850656084</v>
      </c>
      <c r="H30">
        <f t="shared" si="1"/>
        <v>326.75339286555146</v>
      </c>
    </row>
    <row r="31" spans="1:19" x14ac:dyDescent="0.25">
      <c r="A31">
        <v>19</v>
      </c>
      <c r="B31" s="29">
        <v>195.10943014037881</v>
      </c>
      <c r="C31" s="29">
        <v>-25.109430140378805</v>
      </c>
      <c r="F31">
        <v>170</v>
      </c>
      <c r="G31">
        <f t="shared" si="0"/>
        <v>49.464619523010946</v>
      </c>
      <c r="H31">
        <f t="shared" si="1"/>
        <v>630.48348197456357</v>
      </c>
    </row>
    <row r="32" spans="1:19" x14ac:dyDescent="0.25">
      <c r="A32">
        <v>20</v>
      </c>
      <c r="B32" s="29">
        <v>181.17341388576227</v>
      </c>
      <c r="C32" s="29">
        <v>-11.173413885762272</v>
      </c>
      <c r="F32">
        <v>170</v>
      </c>
      <c r="G32">
        <f t="shared" si="0"/>
        <v>194.21254904893621</v>
      </c>
      <c r="H32">
        <f t="shared" si="1"/>
        <v>124.84517786254517</v>
      </c>
    </row>
    <row r="33" spans="1:8" x14ac:dyDescent="0.25">
      <c r="A33">
        <v>21</v>
      </c>
      <c r="B33" s="29">
        <v>132.52390908708418</v>
      </c>
      <c r="C33" s="29">
        <v>25.476090912915822</v>
      </c>
      <c r="F33">
        <v>158</v>
      </c>
      <c r="G33">
        <f t="shared" si="0"/>
        <v>1343.1862019883288</v>
      </c>
      <c r="H33">
        <f t="shared" si="1"/>
        <v>649.03120820315212</v>
      </c>
    </row>
    <row r="34" spans="1:8" x14ac:dyDescent="0.25">
      <c r="A34">
        <v>22</v>
      </c>
      <c r="B34" s="29">
        <v>123.08786466834039</v>
      </c>
      <c r="C34" s="29">
        <v>9.9121353316596128</v>
      </c>
      <c r="F34">
        <v>133</v>
      </c>
      <c r="G34">
        <f t="shared" si="0"/>
        <v>242.23671333531632</v>
      </c>
      <c r="H34">
        <f t="shared" si="1"/>
        <v>98.250426833134824</v>
      </c>
    </row>
    <row r="35" spans="1:8" x14ac:dyDescent="0.25">
      <c r="A35">
        <v>23</v>
      </c>
      <c r="B35" s="29">
        <v>97.021562314174076</v>
      </c>
      <c r="C35" s="29">
        <v>16.978437685825924</v>
      </c>
      <c r="F35">
        <v>114</v>
      </c>
      <c r="G35">
        <f t="shared" si="0"/>
        <v>49.932628960496345</v>
      </c>
      <c r="H35">
        <f t="shared" si="1"/>
        <v>288.26734625147395</v>
      </c>
    </row>
    <row r="36" spans="1:8" x14ac:dyDescent="0.25">
      <c r="A36">
        <v>24</v>
      </c>
      <c r="B36" s="29">
        <v>136.54248186204492</v>
      </c>
      <c r="C36" s="29">
        <v>3.457518137955077</v>
      </c>
      <c r="F36">
        <v>140</v>
      </c>
      <c r="G36">
        <f t="shared" si="0"/>
        <v>182.81526541999597</v>
      </c>
      <c r="H36">
        <f t="shared" si="1"/>
        <v>11.954431674288342</v>
      </c>
    </row>
    <row r="37" spans="1:8" x14ac:dyDescent="0.25">
      <c r="A37">
        <v>25</v>
      </c>
      <c r="B37" s="29">
        <v>142.37486901126755</v>
      </c>
      <c r="C37" s="29">
        <v>2.625130988732451</v>
      </c>
      <c r="F37">
        <v>145</v>
      </c>
      <c r="G37">
        <f t="shared" si="0"/>
        <v>0.69286836619097025</v>
      </c>
      <c r="H37">
        <f t="shared" si="1"/>
        <v>6.891312708003416</v>
      </c>
    </row>
    <row r="38" spans="1:8" x14ac:dyDescent="0.25">
      <c r="A38">
        <v>26</v>
      </c>
      <c r="B38" s="29">
        <v>134.35040009726572</v>
      </c>
      <c r="C38" s="29">
        <v>15.64959990273428</v>
      </c>
      <c r="F38">
        <v>150</v>
      </c>
      <c r="G38">
        <f t="shared" si="0"/>
        <v>169.63679049179999</v>
      </c>
      <c r="H38">
        <f t="shared" si="1"/>
        <v>244.90997711566081</v>
      </c>
    </row>
    <row r="39" spans="1:8" x14ac:dyDescent="0.25">
      <c r="A39">
        <v>27</v>
      </c>
      <c r="B39" s="29">
        <v>177.9012256015462</v>
      </c>
      <c r="C39" s="29">
        <v>9.877439845379854E-2</v>
      </c>
      <c r="F39">
        <v>178</v>
      </c>
      <c r="G39">
        <f t="shared" si="0"/>
        <v>241.82817386458029</v>
      </c>
      <c r="H39">
        <f t="shared" si="1"/>
        <v>9.7563817899097589E-3</v>
      </c>
    </row>
    <row r="40" spans="1:8" x14ac:dyDescent="0.25">
      <c r="A40">
        <v>28</v>
      </c>
      <c r="B40" s="29">
        <v>169.49887298322159</v>
      </c>
      <c r="C40" s="29">
        <v>-6.4988729832215881</v>
      </c>
      <c r="F40">
        <v>163</v>
      </c>
      <c r="G40">
        <f t="shared" si="0"/>
        <v>43.528950972928087</v>
      </c>
      <c r="H40">
        <f t="shared" si="1"/>
        <v>42.235350052047465</v>
      </c>
    </row>
    <row r="41" spans="1:8" x14ac:dyDescent="0.25">
      <c r="A41">
        <v>29</v>
      </c>
      <c r="B41" s="29">
        <v>165.48896756171712</v>
      </c>
      <c r="C41" s="29">
        <v>6.5110324382828821</v>
      </c>
      <c r="F41">
        <v>172</v>
      </c>
      <c r="G41">
        <f t="shared" si="0"/>
        <v>169.25763907649142</v>
      </c>
      <c r="H41">
        <f t="shared" si="1"/>
        <v>42.393543412371933</v>
      </c>
    </row>
    <row r="42" spans="1:8" x14ac:dyDescent="0.25">
      <c r="A42">
        <v>30</v>
      </c>
      <c r="B42" s="29">
        <v>208.27348162238027</v>
      </c>
      <c r="C42" s="29">
        <v>-30.273481622380274</v>
      </c>
      <c r="F42">
        <v>178</v>
      </c>
      <c r="G42">
        <f t="shared" si="0"/>
        <v>1353.1004746791255</v>
      </c>
      <c r="H42">
        <f t="shared" si="1"/>
        <v>916.48368954059617</v>
      </c>
    </row>
    <row r="43" spans="1:8" x14ac:dyDescent="0.25">
      <c r="A43">
        <v>31</v>
      </c>
      <c r="B43" s="29">
        <v>223.30387350082381</v>
      </c>
      <c r="C43" s="29">
        <v>-24.303873500823812</v>
      </c>
      <c r="F43">
        <v>199</v>
      </c>
      <c r="G43">
        <f t="shared" si="0"/>
        <v>35.636221124952868</v>
      </c>
      <c r="H43">
        <f t="shared" si="1"/>
        <v>590.67826714404589</v>
      </c>
    </row>
    <row r="44" spans="1:8" x14ac:dyDescent="0.25">
      <c r="A44">
        <v>32</v>
      </c>
      <c r="B44" s="29">
        <v>209.40428778006378</v>
      </c>
      <c r="C44" s="29">
        <v>-10.404287780063783</v>
      </c>
      <c r="F44">
        <v>199</v>
      </c>
      <c r="G44">
        <f t="shared" si="0"/>
        <v>193.1984832087561</v>
      </c>
      <c r="H44">
        <f t="shared" si="1"/>
        <v>108.24920421038455</v>
      </c>
    </row>
    <row r="45" spans="1:8" x14ac:dyDescent="0.25">
      <c r="A45">
        <v>33</v>
      </c>
      <c r="B45" s="29">
        <v>160.79121351524216</v>
      </c>
      <c r="C45" s="29">
        <v>23.208786484757837</v>
      </c>
      <c r="F45">
        <v>184</v>
      </c>
      <c r="G45">
        <f t="shared" si="0"/>
        <v>1129.8387615324134</v>
      </c>
      <c r="H45">
        <f t="shared" si="1"/>
        <v>538.64777009507804</v>
      </c>
    </row>
    <row r="46" spans="1:8" x14ac:dyDescent="0.25">
      <c r="A46">
        <v>34</v>
      </c>
      <c r="B46" s="29">
        <v>149.21840838624132</v>
      </c>
      <c r="C46" s="29">
        <v>12.781591613758678</v>
      </c>
      <c r="F46">
        <v>162</v>
      </c>
      <c r="G46">
        <f t="shared" si="0"/>
        <v>108.72639287779117</v>
      </c>
      <c r="H46">
        <f t="shared" si="1"/>
        <v>163.36908418090619</v>
      </c>
    </row>
    <row r="47" spans="1:8" x14ac:dyDescent="0.25">
      <c r="A47">
        <v>35</v>
      </c>
      <c r="B47" s="29">
        <v>125.3617278100451</v>
      </c>
      <c r="C47" s="29">
        <v>20.638272189954904</v>
      </c>
      <c r="F47">
        <v>146</v>
      </c>
      <c r="G47">
        <f t="shared" si="0"/>
        <v>61.72742967637906</v>
      </c>
      <c r="H47">
        <f t="shared" si="1"/>
        <v>425.93827898666598</v>
      </c>
    </row>
    <row r="48" spans="1:8" x14ac:dyDescent="0.25">
      <c r="A48">
        <v>36</v>
      </c>
      <c r="B48" s="29">
        <v>167.09226913588603</v>
      </c>
      <c r="C48" s="29">
        <v>-1.0922691358860277</v>
      </c>
      <c r="F48">
        <v>166</v>
      </c>
      <c r="G48">
        <f t="shared" si="0"/>
        <v>472.21642631408054</v>
      </c>
      <c r="H48">
        <f t="shared" si="1"/>
        <v>1.1930518652092097</v>
      </c>
    </row>
    <row r="49" spans="1:8" x14ac:dyDescent="0.25">
      <c r="A49">
        <v>37</v>
      </c>
      <c r="B49" s="29">
        <v>168.61470433073796</v>
      </c>
      <c r="C49" s="29">
        <v>2.3852956692620353</v>
      </c>
      <c r="F49">
        <v>171</v>
      </c>
      <c r="G49">
        <f t="shared" si="0"/>
        <v>12.093456974004486</v>
      </c>
      <c r="H49">
        <f t="shared" si="1"/>
        <v>5.6896354298002212</v>
      </c>
    </row>
    <row r="50" spans="1:8" x14ac:dyDescent="0.25">
      <c r="A50">
        <v>38</v>
      </c>
      <c r="B50" s="29">
        <v>160.62666595059264</v>
      </c>
      <c r="C50" s="29">
        <v>19.373334049407362</v>
      </c>
      <c r="F50">
        <v>180</v>
      </c>
      <c r="G50">
        <f t="shared" si="0"/>
        <v>288.59344800529067</v>
      </c>
      <c r="H50">
        <f t="shared" si="1"/>
        <v>375.32607218992666</v>
      </c>
    </row>
    <row r="51" spans="1:8" x14ac:dyDescent="0.25">
      <c r="A51">
        <v>39</v>
      </c>
      <c r="B51" s="29">
        <v>207.1115103142144</v>
      </c>
      <c r="C51" s="29">
        <v>-14.111510314214399</v>
      </c>
      <c r="F51">
        <v>193</v>
      </c>
      <c r="G51">
        <f t="shared" si="0"/>
        <v>1121.2348020559721</v>
      </c>
      <c r="H51">
        <f t="shared" si="1"/>
        <v>199.13472334817936</v>
      </c>
    </row>
    <row r="52" spans="1:8" x14ac:dyDescent="0.25">
      <c r="A52">
        <v>40</v>
      </c>
      <c r="B52" s="29">
        <v>187.87963200917835</v>
      </c>
      <c r="C52" s="29">
        <v>-6.8796320091783514</v>
      </c>
      <c r="F52">
        <v>181</v>
      </c>
      <c r="G52">
        <f t="shared" si="0"/>
        <v>52.300063818851065</v>
      </c>
      <c r="H52">
        <f t="shared" si="1"/>
        <v>47.32933658171136</v>
      </c>
    </row>
    <row r="53" spans="1:8" x14ac:dyDescent="0.25">
      <c r="A53">
        <v>41</v>
      </c>
      <c r="B53" s="29">
        <v>186.07934836564397</v>
      </c>
      <c r="C53" s="29">
        <v>-3.0793483656439662</v>
      </c>
      <c r="F53">
        <v>183</v>
      </c>
      <c r="G53">
        <f t="shared" si="0"/>
        <v>14.442155771314981</v>
      </c>
      <c r="H53">
        <f t="shared" si="1"/>
        <v>9.4823863569941658</v>
      </c>
    </row>
    <row r="54" spans="1:8" x14ac:dyDescent="0.25">
      <c r="A54">
        <v>42</v>
      </c>
      <c r="B54" s="29">
        <v>223.8295133905653</v>
      </c>
      <c r="C54" s="29">
        <v>-5.829513390565296</v>
      </c>
      <c r="F54">
        <v>218</v>
      </c>
      <c r="G54">
        <f t="shared" si="0"/>
        <v>7.5634076643005388</v>
      </c>
      <c r="H54">
        <f t="shared" si="1"/>
        <v>33.983226370780095</v>
      </c>
    </row>
    <row r="55" spans="1:8" x14ac:dyDescent="0.25">
      <c r="A55">
        <v>43</v>
      </c>
      <c r="B55" s="29">
        <v>259.90385116262996</v>
      </c>
      <c r="C55" s="29">
        <v>-29.903851162629962</v>
      </c>
      <c r="F55">
        <v>230</v>
      </c>
      <c r="G55">
        <f t="shared" si="0"/>
        <v>579.57373916345955</v>
      </c>
      <c r="H55">
        <f t="shared" si="1"/>
        <v>894.24031435672532</v>
      </c>
    </row>
    <row r="56" spans="1:8" x14ac:dyDescent="0.25">
      <c r="A56">
        <v>44</v>
      </c>
      <c r="B56" s="29">
        <v>239.52112224338566</v>
      </c>
      <c r="C56" s="29">
        <v>2.4788777566143381</v>
      </c>
      <c r="F56">
        <v>242</v>
      </c>
      <c r="G56">
        <f t="shared" si="0"/>
        <v>1048.6411322572612</v>
      </c>
      <c r="H56">
        <f t="shared" si="1"/>
        <v>6.1448349322373339</v>
      </c>
    </row>
    <row r="57" spans="1:8" x14ac:dyDescent="0.25">
      <c r="A57">
        <v>45</v>
      </c>
      <c r="B57" s="29">
        <v>199.63724348887487</v>
      </c>
      <c r="C57" s="29">
        <v>9.3627565111251272</v>
      </c>
      <c r="F57">
        <v>209</v>
      </c>
      <c r="G57">
        <f t="shared" si="0"/>
        <v>47.387786706805016</v>
      </c>
      <c r="H57">
        <f t="shared" si="1"/>
        <v>87.661209486615959</v>
      </c>
    </row>
    <row r="58" spans="1:8" x14ac:dyDescent="0.25">
      <c r="A58">
        <v>46</v>
      </c>
      <c r="B58" s="29">
        <v>175.06172142904902</v>
      </c>
      <c r="C58" s="29">
        <v>15.938278570950985</v>
      </c>
      <c r="F58">
        <v>191</v>
      </c>
      <c r="G58">
        <f t="shared" si="0"/>
        <v>43.237490359256491</v>
      </c>
      <c r="H58">
        <f t="shared" si="1"/>
        <v>254.02872380523536</v>
      </c>
    </row>
    <row r="59" spans="1:8" x14ac:dyDescent="0.25">
      <c r="A59">
        <v>47</v>
      </c>
      <c r="B59" s="29">
        <v>154.13905971219407</v>
      </c>
      <c r="C59" s="29">
        <v>17.860940287805931</v>
      </c>
      <c r="F59">
        <v>172</v>
      </c>
      <c r="G59">
        <f t="shared" si="0"/>
        <v>3.6966280774596112</v>
      </c>
      <c r="H59">
        <f t="shared" si="1"/>
        <v>319.013187964569</v>
      </c>
    </row>
    <row r="60" spans="1:8" x14ac:dyDescent="0.25">
      <c r="A60">
        <v>48</v>
      </c>
      <c r="B60" s="29">
        <v>193.73284032777792</v>
      </c>
      <c r="C60" s="29">
        <v>0.26715967222207837</v>
      </c>
      <c r="F60">
        <v>194</v>
      </c>
      <c r="G60">
        <f t="shared" si="0"/>
        <v>309.54111634929416</v>
      </c>
      <c r="H60">
        <f t="shared" si="1"/>
        <v>7.1374290461808348E-2</v>
      </c>
    </row>
    <row r="61" spans="1:8" x14ac:dyDescent="0.25">
      <c r="A61">
        <v>49</v>
      </c>
      <c r="B61" s="29">
        <v>196.74050021922872</v>
      </c>
      <c r="C61" s="29">
        <v>-0.74050021922872133</v>
      </c>
      <c r="F61">
        <v>196</v>
      </c>
      <c r="G61">
        <f t="shared" si="0"/>
        <v>1.0153784568386375</v>
      </c>
      <c r="H61">
        <f t="shared" si="1"/>
        <v>0.54834057467778441</v>
      </c>
    </row>
    <row r="62" spans="1:8" x14ac:dyDescent="0.25">
      <c r="A62">
        <v>50</v>
      </c>
      <c r="B62" s="29">
        <v>186.61570112882634</v>
      </c>
      <c r="C62" s="29">
        <v>9.3842988711736552</v>
      </c>
      <c r="F62">
        <v>196</v>
      </c>
      <c r="G62">
        <f t="shared" si="0"/>
        <v>102.51155662101279</v>
      </c>
      <c r="H62">
        <f t="shared" si="1"/>
        <v>88.065065303511133</v>
      </c>
    </row>
    <row r="63" spans="1:8" x14ac:dyDescent="0.25">
      <c r="A63">
        <v>51</v>
      </c>
      <c r="B63" s="29">
        <v>226.61740229396383</v>
      </c>
      <c r="C63" s="29">
        <v>9.3825977060361652</v>
      </c>
      <c r="F63">
        <v>236</v>
      </c>
      <c r="G63">
        <f t="shared" si="0"/>
        <v>2.8939628250116407E-6</v>
      </c>
      <c r="H63">
        <f t="shared" si="1"/>
        <v>88.033139713315109</v>
      </c>
    </row>
    <row r="64" spans="1:8" x14ac:dyDescent="0.25">
      <c r="A64">
        <v>52</v>
      </c>
      <c r="B64" s="29">
        <v>226.98067571980653</v>
      </c>
      <c r="C64" s="29">
        <v>8.019324280193473</v>
      </c>
      <c r="F64">
        <v>235</v>
      </c>
      <c r="G64">
        <f t="shared" si="0"/>
        <v>1.8585144336088704</v>
      </c>
      <c r="H64">
        <f t="shared" si="1"/>
        <v>64.30956191090057</v>
      </c>
    </row>
    <row r="65" spans="1:21" x14ac:dyDescent="0.25">
      <c r="A65">
        <v>53</v>
      </c>
      <c r="B65" s="29">
        <v>233.18519050521178</v>
      </c>
      <c r="C65" s="29">
        <v>-4.1851905052117786</v>
      </c>
      <c r="F65">
        <v>229</v>
      </c>
      <c r="G65">
        <f t="shared" si="0"/>
        <v>148.95018114717539</v>
      </c>
      <c r="H65">
        <f t="shared" si="1"/>
        <v>17.515819564914821</v>
      </c>
    </row>
    <row r="66" spans="1:21" x14ac:dyDescent="0.25">
      <c r="A66">
        <v>54</v>
      </c>
      <c r="B66" s="29">
        <v>265.17660941302006</v>
      </c>
      <c r="C66" s="29">
        <v>-22.17660941302006</v>
      </c>
      <c r="F66">
        <v>243</v>
      </c>
      <c r="G66">
        <f t="shared" si="0"/>
        <v>323.69115431624135</v>
      </c>
      <c r="H66">
        <f t="shared" si="1"/>
        <v>491.80200505764992</v>
      </c>
    </row>
    <row r="67" spans="1:21" x14ac:dyDescent="0.25">
      <c r="A67">
        <v>55</v>
      </c>
      <c r="B67" s="29">
        <v>286.0750390101461</v>
      </c>
      <c r="C67" s="29">
        <v>-22.075039010146099</v>
      </c>
      <c r="F67">
        <v>264</v>
      </c>
      <c r="G67">
        <f t="shared" si="0"/>
        <v>1.0316546739978659E-2</v>
      </c>
      <c r="H67">
        <f t="shared" si="1"/>
        <v>487.3073472994721</v>
      </c>
    </row>
    <row r="68" spans="1:21" x14ac:dyDescent="0.25">
      <c r="A68">
        <v>56</v>
      </c>
      <c r="B68" s="29">
        <v>272.24831435709905</v>
      </c>
      <c r="C68" s="29">
        <v>-0.24831435709904781</v>
      </c>
      <c r="F68">
        <v>272</v>
      </c>
      <c r="G68">
        <f t="shared" si="0"/>
        <v>476.40590907993192</v>
      </c>
      <c r="H68">
        <f t="shared" si="1"/>
        <v>6.1660019941513433E-2</v>
      </c>
    </row>
    <row r="69" spans="1:21" x14ac:dyDescent="0.25">
      <c r="A69">
        <v>57</v>
      </c>
      <c r="B69" s="29">
        <v>229.50327781096004</v>
      </c>
      <c r="C69" s="29">
        <v>7.4967221890399571</v>
      </c>
      <c r="F69">
        <v>237</v>
      </c>
      <c r="G69">
        <f t="shared" si="0"/>
        <v>59.98559110102881</v>
      </c>
      <c r="H69">
        <f t="shared" si="1"/>
        <v>56.200843579644044</v>
      </c>
    </row>
    <row r="70" spans="1:21" x14ac:dyDescent="0.25">
      <c r="A70">
        <v>58</v>
      </c>
      <c r="B70" s="29">
        <v>203.51539212224827</v>
      </c>
      <c r="C70" s="29">
        <v>7.4846078777517278</v>
      </c>
      <c r="F70">
        <v>211</v>
      </c>
      <c r="G70">
        <f t="shared" si="0"/>
        <v>1.4675653798812161E-4</v>
      </c>
      <c r="H70">
        <f t="shared" si="1"/>
        <v>56.019355083703225</v>
      </c>
    </row>
    <row r="71" spans="1:21" x14ac:dyDescent="0.25">
      <c r="A71">
        <v>59</v>
      </c>
      <c r="B71" s="29">
        <v>176.83398428828025</v>
      </c>
      <c r="C71" s="29">
        <v>3.1660157117197514</v>
      </c>
      <c r="F71">
        <v>180</v>
      </c>
      <c r="G71">
        <f t="shared" si="0"/>
        <v>18.650238296512757</v>
      </c>
      <c r="H71">
        <f t="shared" si="1"/>
        <v>10.023655486856324</v>
      </c>
    </row>
    <row r="72" spans="1:21" x14ac:dyDescent="0.25">
      <c r="A72">
        <v>60</v>
      </c>
      <c r="B72" s="29">
        <v>207.77143046126631</v>
      </c>
      <c r="C72" s="29">
        <v>-6.7714304612663057</v>
      </c>
      <c r="F72">
        <v>201</v>
      </c>
      <c r="G72">
        <f t="shared" si="0"/>
        <v>98.752836440995225</v>
      </c>
      <c r="H72">
        <f t="shared" si="1"/>
        <v>45.852270491765211</v>
      </c>
    </row>
    <row r="73" spans="1:21" x14ac:dyDescent="0.25">
      <c r="A73">
        <v>61</v>
      </c>
      <c r="B73" s="29">
        <v>210.09112380520239</v>
      </c>
      <c r="C73" s="29">
        <v>-6.0911238052023862</v>
      </c>
      <c r="F73">
        <v>204</v>
      </c>
      <c r="G73">
        <f t="shared" si="0"/>
        <v>0.46281714628487203</v>
      </c>
      <c r="H73">
        <f t="shared" si="1"/>
        <v>37.101789210303195</v>
      </c>
    </row>
    <row r="74" spans="1:21" x14ac:dyDescent="0.25">
      <c r="A74">
        <v>62</v>
      </c>
      <c r="B74" s="29">
        <v>200.72715233002771</v>
      </c>
      <c r="C74" s="29">
        <v>-12.727152330027707</v>
      </c>
      <c r="F74">
        <v>188</v>
      </c>
      <c r="G74">
        <f t="shared" si="0"/>
        <v>44.036874582295319</v>
      </c>
      <c r="H74">
        <f t="shared" si="1"/>
        <v>161.98040643172968</v>
      </c>
    </row>
    <row r="75" spans="1:21" x14ac:dyDescent="0.25">
      <c r="A75">
        <v>63</v>
      </c>
      <c r="B75" s="29">
        <v>229.1749307270826</v>
      </c>
      <c r="C75" s="29">
        <v>5.8250692729174034</v>
      </c>
      <c r="F75">
        <v>235</v>
      </c>
      <c r="G75">
        <f t="shared" si="0"/>
        <v>344.18492640478325</v>
      </c>
      <c r="H75">
        <f t="shared" si="1"/>
        <v>33.931432034286487</v>
      </c>
      <c r="U75" s="35" t="s">
        <v>90</v>
      </c>
    </row>
    <row r="76" spans="1:21" x14ac:dyDescent="0.25">
      <c r="A76">
        <v>64</v>
      </c>
      <c r="B76" s="29">
        <v>234.64541425638012</v>
      </c>
      <c r="C76" s="29">
        <v>-7.6454142563801213</v>
      </c>
      <c r="F76">
        <v>227</v>
      </c>
      <c r="G76">
        <f t="shared" si="0"/>
        <v>181.45392651307588</v>
      </c>
      <c r="H76">
        <f t="shared" si="1"/>
        <v>58.452359151660403</v>
      </c>
    </row>
    <row r="77" spans="1:21" x14ac:dyDescent="0.25">
      <c r="A77">
        <v>65</v>
      </c>
      <c r="B77" s="29">
        <v>235.81558000604355</v>
      </c>
      <c r="C77" s="29">
        <v>-1.8155800060435467</v>
      </c>
      <c r="F77">
        <v>234</v>
      </c>
      <c r="G77">
        <f t="shared" si="0"/>
        <v>33.98696738639741</v>
      </c>
      <c r="H77">
        <f t="shared" si="1"/>
        <v>3.2963307583450852</v>
      </c>
    </row>
    <row r="78" spans="1:21" x14ac:dyDescent="0.25">
      <c r="A78">
        <v>66</v>
      </c>
      <c r="B78" s="29">
        <v>277.2605915055338</v>
      </c>
      <c r="C78" s="29">
        <v>-13.260591505533796</v>
      </c>
      <c r="F78">
        <v>264</v>
      </c>
      <c r="G78">
        <f t="shared" si="0"/>
        <v>130.98828822346405</v>
      </c>
      <c r="H78">
        <f t="shared" si="1"/>
        <v>175.84328707663508</v>
      </c>
    </row>
    <row r="79" spans="1:21" x14ac:dyDescent="0.25">
      <c r="A79">
        <v>67</v>
      </c>
      <c r="B79" s="29">
        <v>309.7858049384555</v>
      </c>
      <c r="C79" s="29">
        <v>-7.7858049384554988</v>
      </c>
      <c r="F79">
        <v>302</v>
      </c>
      <c r="G79">
        <f t="shared" ref="G79:G142" si="2">((C79-C78)^2)</f>
        <v>29.973287955060965</v>
      </c>
      <c r="H79">
        <f t="shared" ref="H79:H142" si="3">(C79^2)</f>
        <v>60.618758539678034</v>
      </c>
    </row>
    <row r="80" spans="1:21" x14ac:dyDescent="0.25">
      <c r="A80">
        <v>68</v>
      </c>
      <c r="B80" s="29">
        <v>308.31026120257525</v>
      </c>
      <c r="C80" s="29">
        <v>-15.310261202575248</v>
      </c>
      <c r="F80">
        <v>293</v>
      </c>
      <c r="G80">
        <f t="shared" si="2"/>
        <v>56.617442070650931</v>
      </c>
      <c r="H80">
        <f t="shared" si="3"/>
        <v>234.40409809108087</v>
      </c>
    </row>
    <row r="81" spans="1:8" x14ac:dyDescent="0.25">
      <c r="A81">
        <v>69</v>
      </c>
      <c r="B81" s="29">
        <v>253.28690480698239</v>
      </c>
      <c r="C81" s="29">
        <v>5.7130951930176082</v>
      </c>
      <c r="F81">
        <v>259</v>
      </c>
      <c r="G81">
        <f t="shared" si="2"/>
        <v>441.98151413611504</v>
      </c>
      <c r="H81">
        <f t="shared" si="3"/>
        <v>32.639456684480905</v>
      </c>
    </row>
    <row r="82" spans="1:8" x14ac:dyDescent="0.25">
      <c r="A82">
        <v>70</v>
      </c>
      <c r="B82" s="29">
        <v>228.05984673349838</v>
      </c>
      <c r="C82" s="29">
        <v>0.94015326650162478</v>
      </c>
      <c r="F82">
        <v>229</v>
      </c>
      <c r="G82">
        <f t="shared" si="2"/>
        <v>22.780974633894107</v>
      </c>
      <c r="H82">
        <f t="shared" si="3"/>
        <v>0.88388816451367513</v>
      </c>
    </row>
    <row r="83" spans="1:8" x14ac:dyDescent="0.25">
      <c r="A83">
        <v>71</v>
      </c>
      <c r="B83" s="29">
        <v>198.51728110790205</v>
      </c>
      <c r="C83" s="29">
        <v>4.4827188920979495</v>
      </c>
      <c r="F83">
        <v>203</v>
      </c>
      <c r="G83">
        <f t="shared" si="2"/>
        <v>12.54977121165668</v>
      </c>
      <c r="H83">
        <f t="shared" si="3"/>
        <v>20.094768665571866</v>
      </c>
    </row>
    <row r="84" spans="1:8" x14ac:dyDescent="0.25">
      <c r="A84">
        <v>72</v>
      </c>
      <c r="B84" s="29">
        <v>233.11314322160052</v>
      </c>
      <c r="C84" s="29">
        <v>-4.1131432216005237</v>
      </c>
      <c r="F84">
        <v>229</v>
      </c>
      <c r="G84">
        <f t="shared" si="2"/>
        <v>73.888845477716785</v>
      </c>
      <c r="H84">
        <f t="shared" si="3"/>
        <v>16.917947161398335</v>
      </c>
    </row>
    <row r="85" spans="1:8" x14ac:dyDescent="0.25">
      <c r="A85">
        <v>73</v>
      </c>
      <c r="B85" s="29">
        <v>239.09125250624913</v>
      </c>
      <c r="C85" s="29">
        <v>2.9087474937508659</v>
      </c>
      <c r="F85">
        <v>242</v>
      </c>
      <c r="G85">
        <f t="shared" si="2"/>
        <v>49.306949218338048</v>
      </c>
      <c r="H85">
        <f t="shared" si="3"/>
        <v>8.4608119824019443</v>
      </c>
    </row>
    <row r="86" spans="1:8" x14ac:dyDescent="0.25">
      <c r="A86">
        <v>74</v>
      </c>
      <c r="B86" s="29">
        <v>237.00768237864287</v>
      </c>
      <c r="C86" s="29">
        <v>-4.007682378642869</v>
      </c>
      <c r="F86">
        <v>233</v>
      </c>
      <c r="G86">
        <f t="shared" si="2"/>
        <v>47.837002179740416</v>
      </c>
      <c r="H86">
        <f t="shared" si="3"/>
        <v>16.061518048084565</v>
      </c>
    </row>
    <row r="87" spans="1:8" x14ac:dyDescent="0.25">
      <c r="A87">
        <v>75</v>
      </c>
      <c r="B87" s="29">
        <v>270.56267087915256</v>
      </c>
      <c r="C87" s="29">
        <v>-3.562670879152563</v>
      </c>
      <c r="F87">
        <v>267</v>
      </c>
      <c r="G87">
        <f t="shared" si="2"/>
        <v>0.19803523467861067</v>
      </c>
      <c r="H87">
        <f t="shared" si="3"/>
        <v>12.692623793161696</v>
      </c>
    </row>
    <row r="88" spans="1:8" x14ac:dyDescent="0.25">
      <c r="A88">
        <v>76</v>
      </c>
      <c r="B88" s="29">
        <v>266.65242288448115</v>
      </c>
      <c r="C88" s="29">
        <v>2.3475771155188454</v>
      </c>
      <c r="F88">
        <v>269</v>
      </c>
      <c r="G88">
        <f t="shared" si="2"/>
        <v>34.931031358517401</v>
      </c>
      <c r="H88">
        <f t="shared" si="3"/>
        <v>5.5111183133077821</v>
      </c>
    </row>
    <row r="89" spans="1:8" x14ac:dyDescent="0.25">
      <c r="A89">
        <v>77</v>
      </c>
      <c r="B89" s="29">
        <v>275.10298998171299</v>
      </c>
      <c r="C89" s="29">
        <v>-5.1029899817129944</v>
      </c>
      <c r="F89">
        <v>270</v>
      </c>
      <c r="G89">
        <f t="shared" si="2"/>
        <v>55.510950070353687</v>
      </c>
      <c r="H89">
        <f t="shared" si="3"/>
        <v>26.040506753463188</v>
      </c>
    </row>
    <row r="90" spans="1:8" x14ac:dyDescent="0.25">
      <c r="A90">
        <v>78</v>
      </c>
      <c r="B90" s="29">
        <v>312.23804952683258</v>
      </c>
      <c r="C90" s="29">
        <v>2.7619504731674169</v>
      </c>
      <c r="F90">
        <v>315</v>
      </c>
      <c r="G90">
        <f t="shared" si="2"/>
        <v>61.857288358814493</v>
      </c>
      <c r="H90">
        <f t="shared" si="3"/>
        <v>7.6283704162297186</v>
      </c>
    </row>
    <row r="91" spans="1:8" x14ac:dyDescent="0.25">
      <c r="A91">
        <v>79</v>
      </c>
      <c r="B91" s="29">
        <v>355.6656497141787</v>
      </c>
      <c r="C91" s="29">
        <v>8.3343502858213014</v>
      </c>
      <c r="F91">
        <v>364</v>
      </c>
      <c r="G91">
        <f t="shared" si="2"/>
        <v>31.051639672065047</v>
      </c>
      <c r="H91">
        <f t="shared" si="3"/>
        <v>69.461394686769609</v>
      </c>
    </row>
    <row r="92" spans="1:8" x14ac:dyDescent="0.25">
      <c r="A92">
        <v>80</v>
      </c>
      <c r="B92" s="29">
        <v>362.19490440723803</v>
      </c>
      <c r="C92" s="29">
        <v>-15.194904407238027</v>
      </c>
      <c r="F92">
        <v>347</v>
      </c>
      <c r="G92">
        <f t="shared" si="2"/>
        <v>553.62582641085442</v>
      </c>
      <c r="H92">
        <f t="shared" si="3"/>
        <v>230.88511994510162</v>
      </c>
    </row>
    <row r="93" spans="1:8" x14ac:dyDescent="0.25">
      <c r="A93">
        <v>81</v>
      </c>
      <c r="B93" s="29">
        <v>301.41280189453215</v>
      </c>
      <c r="C93" s="29">
        <v>10.587198105467849</v>
      </c>
      <c r="F93">
        <v>312</v>
      </c>
      <c r="G93">
        <f t="shared" si="2"/>
        <v>664.71680997567466</v>
      </c>
      <c r="H93">
        <f t="shared" si="3"/>
        <v>112.08876372442201</v>
      </c>
    </row>
    <row r="94" spans="1:8" x14ac:dyDescent="0.25">
      <c r="A94">
        <v>82</v>
      </c>
      <c r="B94" s="29">
        <v>275.49777727353342</v>
      </c>
      <c r="C94" s="29">
        <v>-1.4977772735334156</v>
      </c>
      <c r="F94">
        <v>274</v>
      </c>
      <c r="G94">
        <f t="shared" si="2"/>
        <v>146.04662991106676</v>
      </c>
      <c r="H94">
        <f t="shared" si="3"/>
        <v>2.2433367611131922</v>
      </c>
    </row>
    <row r="95" spans="1:8" x14ac:dyDescent="0.25">
      <c r="A95">
        <v>83</v>
      </c>
      <c r="B95" s="29">
        <v>240.19646553082401</v>
      </c>
      <c r="C95" s="29">
        <v>-3.196465530824014</v>
      </c>
      <c r="F95">
        <v>237</v>
      </c>
      <c r="G95">
        <f>((C95-C94)^2)</f>
        <v>2.88554179545697</v>
      </c>
      <c r="H95">
        <f t="shared" si="3"/>
        <v>10.217391889746045</v>
      </c>
    </row>
    <row r="96" spans="1:8" x14ac:dyDescent="0.25">
      <c r="A96">
        <v>84</v>
      </c>
      <c r="B96" s="29">
        <v>266.86039028329589</v>
      </c>
      <c r="C96" s="29">
        <v>11.139609716704115</v>
      </c>
      <c r="F96">
        <v>278</v>
      </c>
      <c r="G96">
        <f>((C96-C95)^2)</f>
        <v>205.52305350278871</v>
      </c>
      <c r="H96">
        <f>(C96^2)</f>
        <v>124.09090464048873</v>
      </c>
    </row>
    <row r="97" spans="1:8" x14ac:dyDescent="0.25">
      <c r="A97">
        <v>85</v>
      </c>
      <c r="B97" s="29">
        <v>283.74088632236885</v>
      </c>
      <c r="C97" s="29">
        <v>0.25911367763114868</v>
      </c>
      <c r="F97">
        <v>284</v>
      </c>
      <c r="G97">
        <f>((C97-C96)^2)</f>
        <v>118.3851940562825</v>
      </c>
      <c r="H97">
        <f t="shared" si="3"/>
        <v>6.7139897935538831E-2</v>
      </c>
    </row>
    <row r="98" spans="1:8" x14ac:dyDescent="0.25">
      <c r="A98">
        <v>86</v>
      </c>
      <c r="B98" s="29">
        <v>276.62296715902079</v>
      </c>
      <c r="C98" s="29">
        <v>0.37703284097921141</v>
      </c>
      <c r="F98">
        <v>277</v>
      </c>
      <c r="G98">
        <f t="shared" si="2"/>
        <v>1.3904929084707102E-2</v>
      </c>
      <c r="H98">
        <f t="shared" si="3"/>
        <v>0.14215376317685532</v>
      </c>
    </row>
    <row r="99" spans="1:8" x14ac:dyDescent="0.25">
      <c r="A99">
        <v>87</v>
      </c>
      <c r="B99" s="29">
        <v>311.66318035612937</v>
      </c>
      <c r="C99" s="29">
        <v>5.3368196438706264</v>
      </c>
      <c r="F99">
        <v>317</v>
      </c>
      <c r="G99">
        <f t="shared" si="2"/>
        <v>24.599485130135843</v>
      </c>
      <c r="H99">
        <f t="shared" si="3"/>
        <v>28.481643911203399</v>
      </c>
    </row>
    <row r="100" spans="1:8" x14ac:dyDescent="0.25">
      <c r="A100">
        <v>88</v>
      </c>
      <c r="B100" s="29">
        <v>312.13574538354158</v>
      </c>
      <c r="C100" s="29">
        <v>0.86425461645842461</v>
      </c>
      <c r="F100">
        <v>313</v>
      </c>
      <c r="G100">
        <f t="shared" si="2"/>
        <v>20.003837924430709</v>
      </c>
      <c r="H100">
        <f t="shared" si="3"/>
        <v>0.74693604206969866</v>
      </c>
    </row>
    <row r="101" spans="1:8" x14ac:dyDescent="0.25">
      <c r="A101">
        <v>89</v>
      </c>
      <c r="B101" s="29">
        <v>316.27636052640275</v>
      </c>
      <c r="C101" s="29">
        <v>1.7236394735972453</v>
      </c>
      <c r="F101">
        <v>318</v>
      </c>
      <c r="G101">
        <f t="shared" si="2"/>
        <v>0.7385423326795113</v>
      </c>
      <c r="H101">
        <f t="shared" si="3"/>
        <v>2.9709330349425889</v>
      </c>
    </row>
    <row r="102" spans="1:8" x14ac:dyDescent="0.25">
      <c r="A102">
        <v>90</v>
      </c>
      <c r="B102" s="29">
        <v>356.34543893086362</v>
      </c>
      <c r="C102" s="29">
        <v>17.654561069136378</v>
      </c>
      <c r="F102">
        <v>374</v>
      </c>
      <c r="G102">
        <f t="shared" si="2"/>
        <v>253.79426288321508</v>
      </c>
      <c r="H102">
        <f t="shared" si="3"/>
        <v>311.68352654386581</v>
      </c>
    </row>
    <row r="103" spans="1:8" x14ac:dyDescent="0.25">
      <c r="A103">
        <v>91</v>
      </c>
      <c r="B103" s="29">
        <v>407.77783754714937</v>
      </c>
      <c r="C103" s="29">
        <v>5.2221624528506254</v>
      </c>
      <c r="F103">
        <v>413</v>
      </c>
      <c r="G103">
        <f t="shared" si="2"/>
        <v>154.56453535422389</v>
      </c>
      <c r="H103">
        <f t="shared" si="3"/>
        <v>27.270980683962861</v>
      </c>
    </row>
    <row r="104" spans="1:8" x14ac:dyDescent="0.25">
      <c r="A104">
        <v>92</v>
      </c>
      <c r="B104" s="29">
        <v>407.09955196035321</v>
      </c>
      <c r="C104" s="29">
        <v>-2.0995519603532102</v>
      </c>
      <c r="F104">
        <v>405</v>
      </c>
      <c r="G104">
        <f t="shared" si="2"/>
        <v>53.607501948516784</v>
      </c>
      <c r="H104">
        <f t="shared" si="3"/>
        <v>4.4081184342230078</v>
      </c>
    </row>
    <row r="105" spans="1:8" x14ac:dyDescent="0.25">
      <c r="A105">
        <v>93</v>
      </c>
      <c r="B105" s="29">
        <v>352.87345371384464</v>
      </c>
      <c r="C105" s="29">
        <v>2.1265462861553601</v>
      </c>
      <c r="F105">
        <v>355</v>
      </c>
      <c r="G105">
        <f t="shared" si="2"/>
        <v>17.859906389142814</v>
      </c>
      <c r="H105">
        <f t="shared" si="3"/>
        <v>4.5221991071611551</v>
      </c>
    </row>
    <row r="106" spans="1:8" x14ac:dyDescent="0.25">
      <c r="A106">
        <v>94</v>
      </c>
      <c r="B106" s="29">
        <v>316.12890340613444</v>
      </c>
      <c r="C106" s="29">
        <v>-10.128903406134441</v>
      </c>
      <c r="F106">
        <v>306</v>
      </c>
      <c r="G106">
        <f t="shared" si="2"/>
        <v>150.19604716024617</v>
      </c>
      <c r="H106">
        <f t="shared" si="3"/>
        <v>102.59468421080187</v>
      </c>
    </row>
    <row r="107" spans="1:8" x14ac:dyDescent="0.25">
      <c r="A107">
        <v>95</v>
      </c>
      <c r="B107" s="29">
        <v>272.89565430219847</v>
      </c>
      <c r="C107" s="29">
        <v>-1.8956543021984658</v>
      </c>
      <c r="F107">
        <v>271</v>
      </c>
      <c r="G107">
        <f t="shared" si="2"/>
        <v>67.786390807462539</v>
      </c>
      <c r="H107">
        <f t="shared" si="3"/>
        <v>3.593505233443552</v>
      </c>
    </row>
    <row r="108" spans="1:8" x14ac:dyDescent="0.25">
      <c r="A108">
        <v>96</v>
      </c>
      <c r="B108" s="29">
        <v>301.04480375126923</v>
      </c>
      <c r="C108" s="29">
        <v>4.9551962487307719</v>
      </c>
      <c r="F108">
        <v>306</v>
      </c>
      <c r="G108">
        <f t="shared" si="2"/>
        <v>46.934153271167439</v>
      </c>
      <c r="H108">
        <f t="shared" si="3"/>
        <v>24.553969863435515</v>
      </c>
    </row>
    <row r="109" spans="1:8" x14ac:dyDescent="0.25">
      <c r="A109">
        <v>97</v>
      </c>
      <c r="B109" s="29">
        <v>313.61534783597153</v>
      </c>
      <c r="C109" s="29">
        <v>1.3846521640284664</v>
      </c>
      <c r="F109">
        <v>315</v>
      </c>
      <c r="G109">
        <f t="shared" si="2"/>
        <v>12.748785060802625</v>
      </c>
      <c r="H109">
        <f t="shared" si="3"/>
        <v>1.917261615348715</v>
      </c>
    </row>
    <row r="110" spans="1:8" x14ac:dyDescent="0.25">
      <c r="A110">
        <v>98</v>
      </c>
      <c r="B110" s="29">
        <v>308.7070504505935</v>
      </c>
      <c r="C110" s="29">
        <v>-7.7070504505934991</v>
      </c>
      <c r="F110">
        <v>301</v>
      </c>
      <c r="G110">
        <f t="shared" si="2"/>
        <v>82.659056432723887</v>
      </c>
      <c r="H110">
        <f t="shared" si="3"/>
        <v>59.39862664799346</v>
      </c>
    </row>
    <row r="111" spans="1:8" x14ac:dyDescent="0.25">
      <c r="A111">
        <v>99</v>
      </c>
      <c r="B111" s="29">
        <v>338.71291461196023</v>
      </c>
      <c r="C111" s="29">
        <v>17.28708538803977</v>
      </c>
      <c r="F111">
        <v>356</v>
      </c>
      <c r="G111">
        <f t="shared" si="2"/>
        <v>624.70682632005196</v>
      </c>
      <c r="H111">
        <f t="shared" si="3"/>
        <v>298.84332121337815</v>
      </c>
    </row>
    <row r="112" spans="1:8" x14ac:dyDescent="0.25">
      <c r="A112">
        <v>100</v>
      </c>
      <c r="B112" s="29">
        <v>350.0878663937969</v>
      </c>
      <c r="C112" s="29">
        <v>-2.0878663937969009</v>
      </c>
      <c r="F112">
        <v>348</v>
      </c>
      <c r="G112">
        <f t="shared" si="2"/>
        <v>375.38875654849602</v>
      </c>
      <c r="H112">
        <f t="shared" si="3"/>
        <v>4.3591860783464753</v>
      </c>
    </row>
    <row r="113" spans="1:8" x14ac:dyDescent="0.25">
      <c r="A113">
        <v>101</v>
      </c>
      <c r="B113" s="29">
        <v>351.36732374502969</v>
      </c>
      <c r="C113" s="29">
        <v>3.6326762549703062</v>
      </c>
      <c r="F113">
        <v>355</v>
      </c>
      <c r="G113">
        <f t="shared" si="2"/>
        <v>32.724608196364535</v>
      </c>
      <c r="H113">
        <f t="shared" si="3"/>
        <v>13.19633677342509</v>
      </c>
    </row>
    <row r="114" spans="1:8" x14ac:dyDescent="0.25">
      <c r="A114">
        <v>102</v>
      </c>
      <c r="B114" s="29">
        <v>392.92162684608951</v>
      </c>
      <c r="C114" s="29">
        <v>29.078373153910491</v>
      </c>
      <c r="F114">
        <v>422</v>
      </c>
      <c r="G114">
        <f t="shared" si="2"/>
        <v>647.48349067273409</v>
      </c>
      <c r="H114">
        <f t="shared" si="3"/>
        <v>845.55178527806231</v>
      </c>
    </row>
    <row r="115" spans="1:8" x14ac:dyDescent="0.25">
      <c r="A115">
        <v>103</v>
      </c>
      <c r="B115" s="29">
        <v>452.35882389131484</v>
      </c>
      <c r="C115" s="29">
        <v>12.641176108685158</v>
      </c>
      <c r="F115">
        <v>465</v>
      </c>
      <c r="G115">
        <f t="shared" si="2"/>
        <v>270.1814467035644</v>
      </c>
      <c r="H115">
        <f t="shared" si="3"/>
        <v>159.79933341079246</v>
      </c>
    </row>
    <row r="116" spans="1:8" x14ac:dyDescent="0.25">
      <c r="A116">
        <v>104</v>
      </c>
      <c r="B116" s="29">
        <v>454.61455716386001</v>
      </c>
      <c r="C116" s="29">
        <v>12.385442836139987</v>
      </c>
      <c r="F116">
        <v>467</v>
      </c>
      <c r="G116">
        <f t="shared" si="2"/>
        <v>6.5399506686662986E-2</v>
      </c>
      <c r="H116">
        <f t="shared" si="3"/>
        <v>153.39919424729132</v>
      </c>
    </row>
    <row r="117" spans="1:8" x14ac:dyDescent="0.25">
      <c r="A117">
        <v>105</v>
      </c>
      <c r="B117" s="29">
        <v>407.66886026491983</v>
      </c>
      <c r="C117" s="29">
        <v>-3.6688602649198288</v>
      </c>
      <c r="F117">
        <v>404</v>
      </c>
      <c r="G117">
        <f t="shared" si="2"/>
        <v>257.74064806069879</v>
      </c>
      <c r="H117">
        <f t="shared" si="3"/>
        <v>13.460535643507596</v>
      </c>
    </row>
    <row r="118" spans="1:8" x14ac:dyDescent="0.25">
      <c r="A118">
        <v>106</v>
      </c>
      <c r="B118" s="29">
        <v>361.54357843324061</v>
      </c>
      <c r="C118" s="29">
        <v>-14.543578433240612</v>
      </c>
      <c r="F118">
        <v>347</v>
      </c>
      <c r="G118">
        <f t="shared" si="2"/>
        <v>118.25949524040612</v>
      </c>
      <c r="H118">
        <f t="shared" si="3"/>
        <v>211.51567364382143</v>
      </c>
    </row>
    <row r="119" spans="1:8" x14ac:dyDescent="0.25">
      <c r="A119">
        <v>107</v>
      </c>
      <c r="B119" s="29">
        <v>312.55158321219159</v>
      </c>
      <c r="C119" s="29">
        <v>-7.5515832121915878</v>
      </c>
      <c r="F119">
        <v>305</v>
      </c>
      <c r="G119">
        <f t="shared" si="2"/>
        <v>48.887997171172387</v>
      </c>
      <c r="H119">
        <f t="shared" si="3"/>
        <v>57.026409010653822</v>
      </c>
    </row>
    <row r="120" spans="1:8" x14ac:dyDescent="0.25">
      <c r="A120">
        <v>108</v>
      </c>
      <c r="B120" s="29">
        <v>335.6663836255205</v>
      </c>
      <c r="C120" s="29">
        <v>0.33361637447950443</v>
      </c>
      <c r="F120">
        <v>336</v>
      </c>
      <c r="G120">
        <f t="shared" si="2"/>
        <v>62.176372521637965</v>
      </c>
      <c r="H120">
        <f t="shared" si="3"/>
        <v>0.11129988532084893</v>
      </c>
    </row>
    <row r="121" spans="1:8" x14ac:dyDescent="0.25">
      <c r="A121">
        <v>109</v>
      </c>
      <c r="B121" s="29">
        <v>345.37576991859453</v>
      </c>
      <c r="C121" s="29">
        <v>-5.3757699185945285</v>
      </c>
      <c r="F121">
        <v>340</v>
      </c>
      <c r="G121">
        <f t="shared" si="2"/>
        <v>32.597091843541648</v>
      </c>
      <c r="H121">
        <f t="shared" si="3"/>
        <v>28.898902217665825</v>
      </c>
    </row>
    <row r="122" spans="1:8" x14ac:dyDescent="0.25">
      <c r="A122">
        <v>110</v>
      </c>
      <c r="B122" s="29">
        <v>336.88191766021697</v>
      </c>
      <c r="C122" s="29">
        <v>-18.88191766021697</v>
      </c>
      <c r="F122">
        <v>318</v>
      </c>
      <c r="G122">
        <f t="shared" si="2"/>
        <v>182.416026818533</v>
      </c>
      <c r="H122">
        <f t="shared" si="3"/>
        <v>356.5268145272135</v>
      </c>
    </row>
    <row r="123" spans="1:8" x14ac:dyDescent="0.25">
      <c r="A123">
        <v>111</v>
      </c>
      <c r="B123" s="29">
        <v>361.12903570447071</v>
      </c>
      <c r="C123" s="29">
        <v>0.87096429552929067</v>
      </c>
      <c r="F123">
        <v>362</v>
      </c>
      <c r="G123">
        <f t="shared" si="2"/>
        <v>390.17634555764624</v>
      </c>
      <c r="H123">
        <f t="shared" si="3"/>
        <v>0.75857880408683354</v>
      </c>
    </row>
    <row r="124" spans="1:8" x14ac:dyDescent="0.25">
      <c r="A124">
        <v>112</v>
      </c>
      <c r="B124" s="29">
        <v>364.57205012508075</v>
      </c>
      <c r="C124" s="29">
        <v>-16.57205012508075</v>
      </c>
      <c r="F124">
        <v>348</v>
      </c>
      <c r="G124">
        <f t="shared" si="2"/>
        <v>304.25875207760981</v>
      </c>
      <c r="H124">
        <f t="shared" si="3"/>
        <v>274.63284534818888</v>
      </c>
    </row>
    <row r="125" spans="1:8" x14ac:dyDescent="0.25">
      <c r="A125">
        <v>113</v>
      </c>
      <c r="B125" s="29">
        <v>361.54155552194288</v>
      </c>
      <c r="C125" s="29">
        <v>1.4584444780571175</v>
      </c>
      <c r="F125">
        <v>363</v>
      </c>
      <c r="G125">
        <f t="shared" si="2"/>
        <v>325.09873563378375</v>
      </c>
      <c r="H125">
        <f t="shared" si="3"/>
        <v>2.1270602955752977</v>
      </c>
    </row>
    <row r="126" spans="1:8" x14ac:dyDescent="0.25">
      <c r="A126">
        <v>114</v>
      </c>
      <c r="B126" s="29">
        <v>408.92746580782875</v>
      </c>
      <c r="C126" s="29">
        <v>26.072534192171247</v>
      </c>
      <c r="F126">
        <v>435</v>
      </c>
      <c r="G126">
        <f t="shared" si="2"/>
        <v>605.85341245445898</v>
      </c>
      <c r="H126">
        <f t="shared" si="3"/>
        <v>679.77703920193881</v>
      </c>
    </row>
    <row r="127" spans="1:8" x14ac:dyDescent="0.25">
      <c r="A127">
        <v>115</v>
      </c>
      <c r="B127" s="29">
        <v>472.02307879376656</v>
      </c>
      <c r="C127" s="29">
        <v>18.976921206233442</v>
      </c>
      <c r="F127">
        <v>491</v>
      </c>
      <c r="G127">
        <f t="shared" si="2"/>
        <v>50.347723646209218</v>
      </c>
      <c r="H127">
        <f t="shared" si="3"/>
        <v>360.12353846759248</v>
      </c>
    </row>
    <row r="128" spans="1:8" x14ac:dyDescent="0.25">
      <c r="A128">
        <v>116</v>
      </c>
      <c r="B128" s="29">
        <v>483.73240465799375</v>
      </c>
      <c r="C128" s="29">
        <v>21.267595342006246</v>
      </c>
      <c r="F128">
        <v>505</v>
      </c>
      <c r="G128">
        <f t="shared" si="2"/>
        <v>5.2471879962984813</v>
      </c>
      <c r="H128">
        <f t="shared" si="3"/>
        <v>452.31061163132574</v>
      </c>
    </row>
    <row r="129" spans="1:8" x14ac:dyDescent="0.25">
      <c r="A129">
        <v>117</v>
      </c>
      <c r="B129" s="29">
        <v>445.5159032693644</v>
      </c>
      <c r="C129" s="29">
        <v>-41.515903269364401</v>
      </c>
      <c r="F129">
        <v>404</v>
      </c>
      <c r="G129">
        <f t="shared" si="2"/>
        <v>3941.76769788398</v>
      </c>
      <c r="H129">
        <f t="shared" si="3"/>
        <v>1723.5702242712218</v>
      </c>
    </row>
    <row r="130" spans="1:8" x14ac:dyDescent="0.25">
      <c r="A130">
        <v>118</v>
      </c>
      <c r="B130" s="29">
        <v>371.89996287943632</v>
      </c>
      <c r="C130" s="29">
        <v>-12.899962879436316</v>
      </c>
      <c r="F130">
        <v>359</v>
      </c>
      <c r="G130">
        <f t="shared" si="2"/>
        <v>818.87204439991751</v>
      </c>
      <c r="H130">
        <f t="shared" si="3"/>
        <v>166.40904229083489</v>
      </c>
    </row>
    <row r="131" spans="1:8" x14ac:dyDescent="0.25">
      <c r="A131">
        <v>119</v>
      </c>
      <c r="B131" s="29">
        <v>331.63716316869812</v>
      </c>
      <c r="C131" s="29">
        <v>-21.637163168698123</v>
      </c>
      <c r="F131">
        <v>310</v>
      </c>
      <c r="G131">
        <f t="shared" si="2"/>
        <v>76.338668894676601</v>
      </c>
      <c r="H131">
        <f t="shared" si="3"/>
        <v>468.1668299888666</v>
      </c>
    </row>
    <row r="132" spans="1:8" x14ac:dyDescent="0.25">
      <c r="A132">
        <v>120</v>
      </c>
      <c r="B132" s="29">
        <v>349.71761454628512</v>
      </c>
      <c r="C132" s="29">
        <v>-12.71761454628512</v>
      </c>
      <c r="F132">
        <v>337</v>
      </c>
      <c r="G132">
        <f t="shared" si="2"/>
        <v>79.558347627589711</v>
      </c>
      <c r="H132">
        <f t="shared" si="3"/>
        <v>161.73771974788286</v>
      </c>
    </row>
    <row r="133" spans="1:8" x14ac:dyDescent="0.25">
      <c r="A133">
        <v>121</v>
      </c>
      <c r="B133" s="29">
        <v>356.56584304773088</v>
      </c>
      <c r="C133" s="29">
        <v>3.4341569522691202</v>
      </c>
      <c r="F133">
        <v>360</v>
      </c>
      <c r="G133">
        <f t="shared" si="2"/>
        <v>260.87972254150907</v>
      </c>
      <c r="H133">
        <f t="shared" si="3"/>
        <v>11.793433972818333</v>
      </c>
    </row>
    <row r="134" spans="1:8" x14ac:dyDescent="0.25">
      <c r="A134">
        <v>122</v>
      </c>
      <c r="B134" s="29">
        <v>361.87196586926257</v>
      </c>
      <c r="C134" s="29">
        <v>-19.871965869262567</v>
      </c>
      <c r="F134">
        <v>342</v>
      </c>
      <c r="G134">
        <f t="shared" si="2"/>
        <v>543.17536097232016</v>
      </c>
      <c r="H134">
        <f t="shared" si="3"/>
        <v>394.89502750913636</v>
      </c>
    </row>
    <row r="135" spans="1:8" x14ac:dyDescent="0.25">
      <c r="A135">
        <v>123</v>
      </c>
      <c r="B135" s="29">
        <v>389.05310277285753</v>
      </c>
      <c r="C135" s="29">
        <v>16.946897227142472</v>
      </c>
      <c r="F135">
        <v>406</v>
      </c>
      <c r="G135">
        <f t="shared" si="2"/>
        <v>1355.6286797118169</v>
      </c>
      <c r="H135">
        <f t="shared" si="3"/>
        <v>287.19732562732918</v>
      </c>
    </row>
    <row r="136" spans="1:8" x14ac:dyDescent="0.25">
      <c r="A136">
        <v>124</v>
      </c>
      <c r="B136" s="29">
        <v>407.02048935474784</v>
      </c>
      <c r="C136" s="29">
        <v>-11.020489354747838</v>
      </c>
      <c r="F136">
        <v>396</v>
      </c>
      <c r="G136">
        <f t="shared" si="2"/>
        <v>782.17471222089819</v>
      </c>
      <c r="H136">
        <f t="shared" si="3"/>
        <v>121.45118561811042</v>
      </c>
    </row>
    <row r="137" spans="1:8" x14ac:dyDescent="0.25">
      <c r="A137">
        <v>125</v>
      </c>
      <c r="B137" s="29">
        <v>406.92401361095131</v>
      </c>
      <c r="C137" s="29">
        <v>13.075986389048694</v>
      </c>
      <c r="F137">
        <v>420</v>
      </c>
      <c r="G137">
        <f t="shared" si="2"/>
        <v>580.64014327137465</v>
      </c>
      <c r="H137">
        <f t="shared" si="3"/>
        <v>170.98142004658669</v>
      </c>
    </row>
    <row r="138" spans="1:8" x14ac:dyDescent="0.25">
      <c r="A138">
        <v>126</v>
      </c>
      <c r="B138" s="29">
        <v>460.86592816303437</v>
      </c>
      <c r="C138" s="29">
        <v>11.134071836965632</v>
      </c>
      <c r="F138">
        <v>472</v>
      </c>
      <c r="G138">
        <f t="shared" si="2"/>
        <v>3.7710321275919614</v>
      </c>
      <c r="H138">
        <f t="shared" si="3"/>
        <v>123.96755567071123</v>
      </c>
    </row>
    <row r="139" spans="1:8" x14ac:dyDescent="0.25">
      <c r="A139">
        <v>127</v>
      </c>
      <c r="B139" s="29">
        <v>509.51003005540485</v>
      </c>
      <c r="C139" s="29">
        <v>38.489969944595146</v>
      </c>
      <c r="F139">
        <v>548</v>
      </c>
      <c r="G139">
        <f t="shared" si="2"/>
        <v>748.34516127500808</v>
      </c>
      <c r="H139">
        <f t="shared" si="3"/>
        <v>1481.4777863358377</v>
      </c>
    </row>
    <row r="140" spans="1:8" x14ac:dyDescent="0.25">
      <c r="A140">
        <v>128</v>
      </c>
      <c r="B140" s="29">
        <v>535.74372808091255</v>
      </c>
      <c r="C140" s="29">
        <v>23.256271919087453</v>
      </c>
      <c r="F140">
        <v>559</v>
      </c>
      <c r="G140">
        <f t="shared" si="2"/>
        <v>232.06555553235697</v>
      </c>
      <c r="H140">
        <f t="shared" si="3"/>
        <v>540.85418357453557</v>
      </c>
    </row>
    <row r="141" spans="1:8" x14ac:dyDescent="0.25">
      <c r="A141">
        <v>129</v>
      </c>
      <c r="B141" s="29">
        <v>495.390465982026</v>
      </c>
      <c r="C141" s="29">
        <v>-32.390465982026001</v>
      </c>
      <c r="F141">
        <v>463</v>
      </c>
      <c r="G141">
        <f t="shared" si="2"/>
        <v>3096.5594390352167</v>
      </c>
      <c r="H141">
        <f t="shared" si="3"/>
        <v>1049.1422865327836</v>
      </c>
    </row>
    <row r="142" spans="1:8" x14ac:dyDescent="0.25">
      <c r="A142">
        <v>130</v>
      </c>
      <c r="B142" s="29">
        <v>425.43294153281033</v>
      </c>
      <c r="C142" s="29">
        <v>-18.432941532810332</v>
      </c>
      <c r="F142">
        <v>407</v>
      </c>
      <c r="G142">
        <f t="shared" si="2"/>
        <v>194.81248875045316</v>
      </c>
      <c r="H142">
        <f t="shared" si="3"/>
        <v>339.77333355200415</v>
      </c>
    </row>
    <row r="143" spans="1:8" x14ac:dyDescent="0.25">
      <c r="A143">
        <v>131</v>
      </c>
      <c r="B143" s="29">
        <v>377.23820446084551</v>
      </c>
      <c r="C143" s="29">
        <v>-15.238204460845509</v>
      </c>
      <c r="F143">
        <v>362</v>
      </c>
      <c r="G143">
        <f t="shared" ref="G143:G156" si="4">((C143-C142)^2)</f>
        <v>10.206344958986373</v>
      </c>
      <c r="H143">
        <f t="shared" ref="H143:H156" si="5">(C143^2)</f>
        <v>232.20287519053196</v>
      </c>
    </row>
    <row r="144" spans="1:8" x14ac:dyDescent="0.25">
      <c r="A144">
        <v>132</v>
      </c>
      <c r="B144" s="29">
        <v>398.25267469777384</v>
      </c>
      <c r="C144" s="29">
        <v>6.7473253022261588</v>
      </c>
      <c r="F144">
        <v>405</v>
      </c>
      <c r="G144">
        <f t="shared" si="4"/>
        <v>483.36351896291012</v>
      </c>
      <c r="H144">
        <f t="shared" si="5"/>
        <v>45.526398734061324</v>
      </c>
    </row>
    <row r="145" spans="1:8" x14ac:dyDescent="0.25">
      <c r="A145">
        <v>133</v>
      </c>
      <c r="B145" s="29">
        <v>416.72768703501515</v>
      </c>
      <c r="C145" s="29">
        <v>0.2723129649848488</v>
      </c>
      <c r="F145">
        <v>417</v>
      </c>
      <c r="G145">
        <f t="shared" si="4"/>
        <v>41.925784767427174</v>
      </c>
      <c r="H145">
        <f t="shared" si="5"/>
        <v>7.4154350898839497E-2</v>
      </c>
    </row>
    <row r="146" spans="1:8" x14ac:dyDescent="0.25">
      <c r="A146">
        <v>134</v>
      </c>
      <c r="B146" s="29">
        <v>414.10187249532015</v>
      </c>
      <c r="C146" s="29">
        <v>-23.101872495320151</v>
      </c>
      <c r="F146">
        <v>391</v>
      </c>
      <c r="G146">
        <f t="shared" si="4"/>
        <v>546.35254593273362</v>
      </c>
      <c r="H146">
        <f t="shared" si="5"/>
        <v>533.69651279002971</v>
      </c>
    </row>
    <row r="147" spans="1:8" x14ac:dyDescent="0.25">
      <c r="A147">
        <v>135</v>
      </c>
      <c r="B147" s="29">
        <v>435.52426328180212</v>
      </c>
      <c r="C147" s="29">
        <v>-16.524263281802121</v>
      </c>
      <c r="F147">
        <v>419</v>
      </c>
      <c r="G147">
        <f t="shared" si="4"/>
        <v>43.264942965757285</v>
      </c>
      <c r="H147">
        <f t="shared" si="5"/>
        <v>273.0512770063138</v>
      </c>
    </row>
    <row r="148" spans="1:8" x14ac:dyDescent="0.25">
      <c r="A148">
        <v>136</v>
      </c>
      <c r="B148" s="29">
        <v>427.44978546818601</v>
      </c>
      <c r="C148" s="29">
        <v>33.550214531813992</v>
      </c>
      <c r="F148">
        <v>461</v>
      </c>
      <c r="G148">
        <f t="shared" si="4"/>
        <v>2507.4533283063324</v>
      </c>
      <c r="H148">
        <f t="shared" si="5"/>
        <v>1125.6168951307427</v>
      </c>
    </row>
    <row r="149" spans="1:8" x14ac:dyDescent="0.25">
      <c r="A149">
        <v>137</v>
      </c>
      <c r="B149" s="29">
        <v>465.05838848954807</v>
      </c>
      <c r="C149" s="29">
        <v>6.9416115104519349</v>
      </c>
      <c r="F149">
        <v>472</v>
      </c>
      <c r="G149">
        <f t="shared" si="4"/>
        <v>708.01775474843805</v>
      </c>
      <c r="H149">
        <f t="shared" si="5"/>
        <v>48.185970362038795</v>
      </c>
    </row>
    <row r="150" spans="1:8" x14ac:dyDescent="0.25">
      <c r="A150">
        <v>138</v>
      </c>
      <c r="B150" s="29">
        <v>509.61957151766205</v>
      </c>
      <c r="C150" s="29">
        <v>25.380428482337948</v>
      </c>
      <c r="F150">
        <v>535</v>
      </c>
      <c r="G150">
        <f t="shared" si="4"/>
        <v>339.98997132271165</v>
      </c>
      <c r="H150">
        <f t="shared" si="5"/>
        <v>644.16614994707129</v>
      </c>
    </row>
    <row r="151" spans="1:8" x14ac:dyDescent="0.25">
      <c r="A151">
        <v>139</v>
      </c>
      <c r="B151" s="29">
        <v>566.26847183897212</v>
      </c>
      <c r="C151" s="29">
        <v>55.731528161027882</v>
      </c>
      <c r="F151">
        <v>622</v>
      </c>
      <c r="G151">
        <f t="shared" si="4"/>
        <v>921.18925170577222</v>
      </c>
      <c r="H151">
        <f t="shared" si="5"/>
        <v>3106.0032311634436</v>
      </c>
    </row>
    <row r="152" spans="1:8" x14ac:dyDescent="0.25">
      <c r="A152">
        <v>140</v>
      </c>
      <c r="B152" s="29">
        <v>600.50696829341939</v>
      </c>
      <c r="C152" s="29">
        <v>5.4930317065806094</v>
      </c>
      <c r="F152">
        <v>606</v>
      </c>
      <c r="G152">
        <f t="shared" si="4"/>
        <v>2523.9065260035113</v>
      </c>
      <c r="H152">
        <f t="shared" si="5"/>
        <v>30.173397329499881</v>
      </c>
    </row>
    <row r="153" spans="1:8" x14ac:dyDescent="0.25">
      <c r="A153">
        <v>141</v>
      </c>
      <c r="B153" s="29">
        <v>540.63141553136711</v>
      </c>
      <c r="C153" s="29">
        <v>-32.631415531367111</v>
      </c>
      <c r="F153">
        <v>508</v>
      </c>
      <c r="G153">
        <f t="shared" si="4"/>
        <v>1453.4734771990595</v>
      </c>
      <c r="H153">
        <f t="shared" si="5"/>
        <v>1064.8092795807468</v>
      </c>
    </row>
    <row r="154" spans="1:8" x14ac:dyDescent="0.25">
      <c r="A154">
        <v>142</v>
      </c>
      <c r="B154" s="29">
        <v>469.26152745326567</v>
      </c>
      <c r="C154" s="29">
        <v>-8.2615274532656713</v>
      </c>
      <c r="F154">
        <v>461</v>
      </c>
      <c r="G154">
        <f t="shared" si="4"/>
        <v>593.89144493919071</v>
      </c>
      <c r="H154">
        <f t="shared" si="5"/>
        <v>68.252835861062366</v>
      </c>
    </row>
    <row r="155" spans="1:8" x14ac:dyDescent="0.25">
      <c r="A155">
        <v>143</v>
      </c>
      <c r="B155" s="29">
        <v>427.6227946474981</v>
      </c>
      <c r="C155" s="29">
        <v>-37.622794647498097</v>
      </c>
      <c r="F155">
        <v>390</v>
      </c>
      <c r="G155">
        <f t="shared" si="4"/>
        <v>862.08401125110925</v>
      </c>
      <c r="H155">
        <f t="shared" si="5"/>
        <v>1415.4746770878114</v>
      </c>
    </row>
    <row r="156" spans="1:8" ht="15.75" thickBot="1" x14ac:dyDescent="0.3">
      <c r="A156" s="19">
        <v>144</v>
      </c>
      <c r="B156" s="30">
        <v>429.83937130263178</v>
      </c>
      <c r="C156" s="30">
        <v>2.1606286973682245</v>
      </c>
      <c r="F156">
        <v>432</v>
      </c>
      <c r="G156">
        <f t="shared" si="4"/>
        <v>1582.7207730368546</v>
      </c>
      <c r="H156">
        <f t="shared" si="5"/>
        <v>4.6683163678911104</v>
      </c>
    </row>
  </sheetData>
  <hyperlinks>
    <hyperlink ref="U75" r:id="rId1" xr:uid="{FE902088-9074-4596-90FC-FE7A4731B592}"/>
  </hyperlinks>
  <pageMargins left="0.7" right="0.7" top="0.75" bottom="0.75" header="0.3" footer="0.3"/>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B48E3-0DBB-435B-8122-8B4FD3961B03}">
  <dimension ref="A1:R145"/>
  <sheetViews>
    <sheetView topLeftCell="J1" zoomScale="85" zoomScaleNormal="85" workbookViewId="0">
      <selection activeCell="AB26" sqref="AB26"/>
    </sheetView>
  </sheetViews>
  <sheetFormatPr defaultRowHeight="15" x14ac:dyDescent="0.25"/>
  <cols>
    <col min="3" max="3" width="11" customWidth="1"/>
    <col min="6" max="6" width="16" bestFit="1" customWidth="1"/>
    <col min="10" max="10" width="9.85546875" customWidth="1"/>
    <col min="14" max="14" width="10.85546875" bestFit="1" customWidth="1"/>
    <col min="15" max="15" width="12.85546875" bestFit="1" customWidth="1"/>
    <col min="17" max="17" width="16" bestFit="1" customWidth="1"/>
  </cols>
  <sheetData>
    <row r="1" spans="1:18" x14ac:dyDescent="0.25">
      <c r="A1" s="20" t="s">
        <v>63</v>
      </c>
      <c r="B1" s="1" t="s">
        <v>114</v>
      </c>
      <c r="C1" s="1" t="s">
        <v>116</v>
      </c>
      <c r="D1" s="1" t="s">
        <v>119</v>
      </c>
      <c r="E1" s="1" t="s">
        <v>122</v>
      </c>
      <c r="F1" s="1" t="s">
        <v>124</v>
      </c>
      <c r="G1" s="1" t="s">
        <v>126</v>
      </c>
      <c r="H1" s="1" t="s">
        <v>127</v>
      </c>
      <c r="I1" s="1" t="s">
        <v>128</v>
      </c>
      <c r="J1" s="1" t="s">
        <v>120</v>
      </c>
      <c r="K1" s="1" t="s">
        <v>129</v>
      </c>
      <c r="L1" s="1" t="s">
        <v>130</v>
      </c>
      <c r="M1" s="1" t="s">
        <v>121</v>
      </c>
      <c r="N1" s="1" t="s">
        <v>115</v>
      </c>
      <c r="O1" s="6">
        <f>CORREL(A3:A145,B3:B145)</f>
        <v>0.26636721892898174</v>
      </c>
    </row>
    <row r="2" spans="1:18" x14ac:dyDescent="0.25">
      <c r="A2" s="29">
        <v>3.4077724559307683</v>
      </c>
      <c r="N2" s="1" t="s">
        <v>117</v>
      </c>
      <c r="O2">
        <f>CORREL(A4:A145,C4:C145)</f>
        <v>2.5043988165914671E-2</v>
      </c>
    </row>
    <row r="3" spans="1:18" x14ac:dyDescent="0.25">
      <c r="A3" s="29">
        <v>21.127087844501546</v>
      </c>
      <c r="B3">
        <f>A2</f>
        <v>3.4077724559307683</v>
      </c>
      <c r="N3" s="1" t="s">
        <v>123</v>
      </c>
      <c r="O3">
        <f>CORREL(A5:A145,D5:D145)</f>
        <v>-0.16403474929721346</v>
      </c>
    </row>
    <row r="4" spans="1:18" x14ac:dyDescent="0.25">
      <c r="A4" s="29">
        <v>-9.075273673437124</v>
      </c>
      <c r="B4">
        <f>A3</f>
        <v>21.127087844501546</v>
      </c>
      <c r="C4">
        <f>B3</f>
        <v>3.4077724559307683</v>
      </c>
      <c r="N4" s="1" t="s">
        <v>125</v>
      </c>
      <c r="O4" s="10">
        <f>CORREL(A6:A145,E6:E145)</f>
        <v>-0.31643160925677249</v>
      </c>
      <c r="Q4" t="s">
        <v>118</v>
      </c>
      <c r="R4">
        <f>2*(1-O1)</f>
        <v>1.4672655621420365</v>
      </c>
    </row>
    <row r="5" spans="1:18" x14ac:dyDescent="0.25">
      <c r="A5" s="29">
        <v>6.5414991517971828</v>
      </c>
      <c r="B5">
        <f t="shared" ref="B5:D67" si="0">A4</f>
        <v>-9.075273673437124</v>
      </c>
      <c r="C5">
        <f t="shared" si="0"/>
        <v>21.127087844501546</v>
      </c>
      <c r="D5">
        <f>C4</f>
        <v>3.4077724559307683</v>
      </c>
      <c r="N5" s="1" t="s">
        <v>131</v>
      </c>
      <c r="O5">
        <f>CORREL(A7:A145,F7:F145)</f>
        <v>-0.16720149812977456</v>
      </c>
    </row>
    <row r="6" spans="1:18" x14ac:dyDescent="0.25">
      <c r="A6" s="29">
        <v>-6.0684993354396823</v>
      </c>
      <c r="B6">
        <f t="shared" si="0"/>
        <v>6.5414991517971828</v>
      </c>
      <c r="C6">
        <f t="shared" si="0"/>
        <v>-9.075273673437124</v>
      </c>
      <c r="D6">
        <f t="shared" si="0"/>
        <v>21.127087844501546</v>
      </c>
      <c r="E6">
        <f>D5</f>
        <v>3.4077724559307683</v>
      </c>
      <c r="N6" s="1" t="s">
        <v>132</v>
      </c>
      <c r="O6">
        <f>CORREL(A8:A145,G8:G145)</f>
        <v>-0.17065035600396178</v>
      </c>
    </row>
    <row r="7" spans="1:18" x14ac:dyDescent="0.25">
      <c r="A7" s="29">
        <v>-22.465401945079549</v>
      </c>
      <c r="B7">
        <f t="shared" si="0"/>
        <v>-6.0684993354396823</v>
      </c>
      <c r="C7">
        <f t="shared" si="0"/>
        <v>6.5414991517971828</v>
      </c>
      <c r="D7">
        <f t="shared" si="0"/>
        <v>-9.075273673437124</v>
      </c>
      <c r="E7">
        <f t="shared" ref="E7:F70" si="1">D6</f>
        <v>21.127087844501546</v>
      </c>
      <c r="F7">
        <f>E6</f>
        <v>3.4077724559307683</v>
      </c>
      <c r="N7" s="1" t="s">
        <v>133</v>
      </c>
      <c r="O7">
        <f>CORREL(A9:A145,H9:H145)</f>
        <v>-0.14736383797093114</v>
      </c>
    </row>
    <row r="8" spans="1:18" x14ac:dyDescent="0.25">
      <c r="A8" s="29">
        <v>-30.218109406779632</v>
      </c>
      <c r="B8">
        <f t="shared" si="0"/>
        <v>-22.465401945079549</v>
      </c>
      <c r="C8">
        <f t="shared" si="0"/>
        <v>-6.0684993354396823</v>
      </c>
      <c r="D8">
        <f t="shared" si="0"/>
        <v>6.5414991517971828</v>
      </c>
      <c r="E8">
        <f t="shared" si="1"/>
        <v>-9.075273673437124</v>
      </c>
      <c r="F8">
        <f t="shared" si="1"/>
        <v>21.127087844501546</v>
      </c>
      <c r="G8">
        <f>A2</f>
        <v>3.4077724559307683</v>
      </c>
      <c r="N8" s="1" t="s">
        <v>134</v>
      </c>
      <c r="O8" s="6">
        <f>CORREL(A10:A145,I10:I145)</f>
        <v>-0.2385253139708533</v>
      </c>
    </row>
    <row r="9" spans="1:18" x14ac:dyDescent="0.25">
      <c r="A9" s="29">
        <v>-10.450485967337045</v>
      </c>
      <c r="B9">
        <f t="shared" si="0"/>
        <v>-30.218109406779632</v>
      </c>
      <c r="C9">
        <f t="shared" si="0"/>
        <v>-22.465401945079549</v>
      </c>
      <c r="D9">
        <f t="shared" si="0"/>
        <v>-6.0684993354396823</v>
      </c>
      <c r="E9">
        <f t="shared" si="1"/>
        <v>6.5414991517971828</v>
      </c>
      <c r="F9">
        <f t="shared" si="1"/>
        <v>-9.075273673437124</v>
      </c>
      <c r="G9">
        <f t="shared" ref="G9:G72" si="2">A3</f>
        <v>21.127087844501546</v>
      </c>
      <c r="H9">
        <f>G8</f>
        <v>3.4077724559307683</v>
      </c>
      <c r="N9" s="1" t="s">
        <v>135</v>
      </c>
      <c r="O9">
        <f>CORREL(A11:A145,J11:J145)</f>
        <v>-7.1778766221536658E-2</v>
      </c>
    </row>
    <row r="10" spans="1:18" x14ac:dyDescent="0.25">
      <c r="A10" s="29">
        <v>26.235449365197525</v>
      </c>
      <c r="B10">
        <f t="shared" si="0"/>
        <v>-10.450485967337045</v>
      </c>
      <c r="C10">
        <f t="shared" si="0"/>
        <v>-30.218109406779632</v>
      </c>
      <c r="D10">
        <f t="shared" si="0"/>
        <v>-22.465401945079549</v>
      </c>
      <c r="E10">
        <f t="shared" si="1"/>
        <v>-6.0684993354396823</v>
      </c>
      <c r="F10">
        <f t="shared" si="1"/>
        <v>6.5414991517971828</v>
      </c>
      <c r="G10">
        <f t="shared" si="2"/>
        <v>-9.075273673437124</v>
      </c>
      <c r="H10">
        <f t="shared" ref="H10:L73" si="3">G9</f>
        <v>21.127087844501546</v>
      </c>
      <c r="I10">
        <f>H9</f>
        <v>3.4077724559307683</v>
      </c>
      <c r="N10" s="1" t="s">
        <v>136</v>
      </c>
      <c r="O10">
        <f>CORREL(A12:A145,K12:K145)</f>
        <v>-4.573696571293296E-2</v>
      </c>
    </row>
    <row r="11" spans="1:18" x14ac:dyDescent="0.25">
      <c r="A11" s="29">
        <v>18.70792431779779</v>
      </c>
      <c r="B11">
        <f t="shared" si="0"/>
        <v>26.235449365197525</v>
      </c>
      <c r="C11">
        <f t="shared" si="0"/>
        <v>-10.450485967337045</v>
      </c>
      <c r="D11">
        <f t="shared" si="0"/>
        <v>-30.218109406779632</v>
      </c>
      <c r="E11">
        <f t="shared" si="1"/>
        <v>-22.465401945079549</v>
      </c>
      <c r="F11">
        <f t="shared" si="1"/>
        <v>-6.0684993354396823</v>
      </c>
      <c r="G11">
        <f t="shared" si="2"/>
        <v>6.5414991517971828</v>
      </c>
      <c r="H11">
        <f t="shared" si="3"/>
        <v>-9.075273673437124</v>
      </c>
      <c r="I11">
        <f t="shared" si="3"/>
        <v>21.127087844501546</v>
      </c>
      <c r="J11">
        <f>I10</f>
        <v>3.4077724559307683</v>
      </c>
      <c r="N11" s="1" t="s">
        <v>137</v>
      </c>
      <c r="O11" s="6">
        <f>CORREL(A13:A145,L13:L145)</f>
        <v>0.31556692536606312</v>
      </c>
    </row>
    <row r="12" spans="1:18" x14ac:dyDescent="0.25">
      <c r="A12" s="29">
        <v>24.015480554851052</v>
      </c>
      <c r="B12">
        <f t="shared" si="0"/>
        <v>18.70792431779779</v>
      </c>
      <c r="C12">
        <f t="shared" si="0"/>
        <v>26.235449365197525</v>
      </c>
      <c r="D12">
        <f t="shared" si="0"/>
        <v>-10.450485967337045</v>
      </c>
      <c r="E12">
        <f t="shared" si="1"/>
        <v>-30.218109406779632</v>
      </c>
      <c r="F12">
        <f t="shared" si="1"/>
        <v>-22.465401945079549</v>
      </c>
      <c r="G12">
        <f t="shared" si="2"/>
        <v>-6.0684993354396823</v>
      </c>
      <c r="H12">
        <f t="shared" si="3"/>
        <v>6.5414991517971828</v>
      </c>
      <c r="I12">
        <f t="shared" si="3"/>
        <v>-9.075273673437124</v>
      </c>
      <c r="J12">
        <f t="shared" si="3"/>
        <v>21.127087844501546</v>
      </c>
      <c r="K12">
        <f>J11</f>
        <v>3.4077724559307683</v>
      </c>
      <c r="N12" s="1" t="s">
        <v>138</v>
      </c>
      <c r="O12" s="10">
        <f>CORREL(A14:A145,M14:M145)</f>
        <v>0.70871286863915961</v>
      </c>
    </row>
    <row r="13" spans="1:18" x14ac:dyDescent="0.25">
      <c r="A13" s="29">
        <v>-4.3665967846480669</v>
      </c>
      <c r="B13">
        <f t="shared" si="0"/>
        <v>24.015480554851052</v>
      </c>
      <c r="C13">
        <f t="shared" si="0"/>
        <v>18.70792431779779</v>
      </c>
      <c r="D13">
        <f t="shared" si="0"/>
        <v>26.235449365197525</v>
      </c>
      <c r="E13">
        <f t="shared" si="1"/>
        <v>-10.450485967337045</v>
      </c>
      <c r="F13">
        <f t="shared" si="1"/>
        <v>-30.218109406779632</v>
      </c>
      <c r="G13">
        <f t="shared" si="2"/>
        <v>-22.465401945079549</v>
      </c>
      <c r="H13">
        <f t="shared" si="3"/>
        <v>-6.0684993354396823</v>
      </c>
      <c r="I13">
        <f t="shared" si="3"/>
        <v>6.5414991517971828</v>
      </c>
      <c r="J13">
        <f t="shared" si="3"/>
        <v>-9.075273673437124</v>
      </c>
      <c r="K13">
        <f t="shared" si="3"/>
        <v>21.127087844501546</v>
      </c>
      <c r="L13">
        <f>K12</f>
        <v>3.4077724559307683</v>
      </c>
    </row>
    <row r="14" spans="1:18" x14ac:dyDescent="0.25">
      <c r="A14" s="29">
        <v>-4.469788423559848</v>
      </c>
      <c r="B14">
        <f t="shared" si="0"/>
        <v>-4.3665967846480669</v>
      </c>
      <c r="C14">
        <f t="shared" si="0"/>
        <v>24.015480554851052</v>
      </c>
      <c r="D14">
        <f t="shared" si="0"/>
        <v>18.70792431779779</v>
      </c>
      <c r="E14">
        <f t="shared" si="1"/>
        <v>26.235449365197525</v>
      </c>
      <c r="F14">
        <f t="shared" si="1"/>
        <v>-10.450485967337045</v>
      </c>
      <c r="G14">
        <f t="shared" si="2"/>
        <v>-30.218109406779632</v>
      </c>
      <c r="H14">
        <f t="shared" si="3"/>
        <v>-22.465401945079549</v>
      </c>
      <c r="I14">
        <f t="shared" si="3"/>
        <v>-6.0684993354396823</v>
      </c>
      <c r="J14">
        <f t="shared" si="3"/>
        <v>6.5414991517971828</v>
      </c>
      <c r="K14">
        <f t="shared" si="3"/>
        <v>-9.075273673437124</v>
      </c>
      <c r="L14">
        <f t="shared" si="3"/>
        <v>21.127087844501546</v>
      </c>
      <c r="M14">
        <f>L13</f>
        <v>3.4077724559307683</v>
      </c>
    </row>
    <row r="15" spans="1:18" x14ac:dyDescent="0.25">
      <c r="A15" s="29">
        <v>20.386287675268022</v>
      </c>
      <c r="B15">
        <f t="shared" si="0"/>
        <v>-4.469788423559848</v>
      </c>
      <c r="C15">
        <f t="shared" si="0"/>
        <v>-4.3665967846480669</v>
      </c>
      <c r="D15">
        <f t="shared" si="0"/>
        <v>24.015480554851052</v>
      </c>
      <c r="E15">
        <f t="shared" si="1"/>
        <v>18.70792431779779</v>
      </c>
      <c r="F15">
        <f t="shared" si="1"/>
        <v>26.235449365197525</v>
      </c>
      <c r="G15">
        <f t="shared" si="2"/>
        <v>-10.450485967337045</v>
      </c>
      <c r="H15">
        <f t="shared" si="3"/>
        <v>-30.218109406779632</v>
      </c>
      <c r="I15">
        <f t="shared" si="3"/>
        <v>-22.465401945079549</v>
      </c>
      <c r="J15">
        <f t="shared" si="3"/>
        <v>-6.0684993354396823</v>
      </c>
      <c r="K15">
        <f t="shared" si="3"/>
        <v>6.5414991517971828</v>
      </c>
      <c r="L15">
        <f t="shared" si="3"/>
        <v>-9.075273673437124</v>
      </c>
      <c r="M15">
        <f t="shared" ref="M15:M78" si="4">L14</f>
        <v>21.127087844501546</v>
      </c>
    </row>
    <row r="16" spans="1:18" x14ac:dyDescent="0.25">
      <c r="A16" s="29">
        <v>-12.47448978338312</v>
      </c>
      <c r="B16">
        <f t="shared" si="0"/>
        <v>20.386287675268022</v>
      </c>
      <c r="C16">
        <f t="shared" si="0"/>
        <v>-4.469788423559848</v>
      </c>
      <c r="D16">
        <f t="shared" si="0"/>
        <v>-4.3665967846480669</v>
      </c>
      <c r="E16">
        <f t="shared" si="1"/>
        <v>24.015480554851052</v>
      </c>
      <c r="F16">
        <f t="shared" si="1"/>
        <v>18.70792431779779</v>
      </c>
      <c r="G16">
        <f t="shared" si="2"/>
        <v>26.235449365197525</v>
      </c>
      <c r="H16">
        <f t="shared" si="3"/>
        <v>-10.450485967337045</v>
      </c>
      <c r="I16">
        <f t="shared" si="3"/>
        <v>-30.218109406779632</v>
      </c>
      <c r="J16">
        <f t="shared" si="3"/>
        <v>-22.465401945079549</v>
      </c>
      <c r="K16">
        <f t="shared" si="3"/>
        <v>-6.0684993354396823</v>
      </c>
      <c r="L16">
        <f t="shared" si="3"/>
        <v>6.5414991517971828</v>
      </c>
      <c r="M16">
        <f t="shared" si="4"/>
        <v>-9.075273673437124</v>
      </c>
    </row>
    <row r="17" spans="1:13" x14ac:dyDescent="0.25">
      <c r="A17" s="29">
        <v>-0.6185445733765107</v>
      </c>
      <c r="B17">
        <f t="shared" si="0"/>
        <v>-12.47448978338312</v>
      </c>
      <c r="C17">
        <f t="shared" si="0"/>
        <v>20.386287675268022</v>
      </c>
      <c r="D17">
        <f t="shared" si="0"/>
        <v>-4.469788423559848</v>
      </c>
      <c r="E17">
        <f t="shared" si="1"/>
        <v>-4.3665967846480669</v>
      </c>
      <c r="F17">
        <f t="shared" si="1"/>
        <v>24.015480554851052</v>
      </c>
      <c r="G17">
        <f t="shared" si="2"/>
        <v>18.70792431779779</v>
      </c>
      <c r="H17">
        <f t="shared" si="3"/>
        <v>26.235449365197525</v>
      </c>
      <c r="I17">
        <f t="shared" si="3"/>
        <v>-10.450485967337045</v>
      </c>
      <c r="J17">
        <f t="shared" si="3"/>
        <v>-30.218109406779632</v>
      </c>
      <c r="K17">
        <f t="shared" si="3"/>
        <v>-22.465401945079549</v>
      </c>
      <c r="L17">
        <f t="shared" si="3"/>
        <v>-6.0684993354396823</v>
      </c>
      <c r="M17">
        <f t="shared" si="4"/>
        <v>6.5414991517971828</v>
      </c>
    </row>
    <row r="18" spans="1:13" x14ac:dyDescent="0.25">
      <c r="A18" s="29">
        <v>-13.091782350356254</v>
      </c>
      <c r="B18">
        <f t="shared" si="0"/>
        <v>-0.6185445733765107</v>
      </c>
      <c r="C18">
        <f t="shared" si="0"/>
        <v>-12.47448978338312</v>
      </c>
      <c r="D18">
        <f t="shared" si="0"/>
        <v>20.386287675268022</v>
      </c>
      <c r="E18">
        <f t="shared" si="1"/>
        <v>-4.469788423559848</v>
      </c>
      <c r="F18">
        <f t="shared" si="1"/>
        <v>-4.3665967846480669</v>
      </c>
      <c r="G18">
        <f t="shared" si="2"/>
        <v>24.015480554851052</v>
      </c>
      <c r="H18">
        <f t="shared" si="3"/>
        <v>18.70792431779779</v>
      </c>
      <c r="I18">
        <f t="shared" si="3"/>
        <v>26.235449365197525</v>
      </c>
      <c r="J18">
        <f t="shared" si="3"/>
        <v>-10.450485967337045</v>
      </c>
      <c r="K18">
        <f t="shared" si="3"/>
        <v>-30.218109406779632</v>
      </c>
      <c r="L18">
        <f t="shared" si="3"/>
        <v>-22.465401945079549</v>
      </c>
      <c r="M18">
        <f t="shared" si="4"/>
        <v>-6.0684993354396823</v>
      </c>
    </row>
    <row r="19" spans="1:13" x14ac:dyDescent="0.25">
      <c r="A19" s="29">
        <v>-18.07632133111025</v>
      </c>
      <c r="B19">
        <f t="shared" si="0"/>
        <v>-13.091782350356254</v>
      </c>
      <c r="C19">
        <f t="shared" si="0"/>
        <v>-0.6185445733765107</v>
      </c>
      <c r="D19">
        <f t="shared" si="0"/>
        <v>-12.47448978338312</v>
      </c>
      <c r="E19">
        <f t="shared" si="1"/>
        <v>20.386287675268022</v>
      </c>
      <c r="F19">
        <f t="shared" si="1"/>
        <v>-4.469788423559848</v>
      </c>
      <c r="G19">
        <f t="shared" si="2"/>
        <v>-4.3665967846480669</v>
      </c>
      <c r="H19">
        <f t="shared" si="3"/>
        <v>24.015480554851052</v>
      </c>
      <c r="I19">
        <f t="shared" si="3"/>
        <v>18.70792431779779</v>
      </c>
      <c r="J19">
        <f t="shared" si="3"/>
        <v>26.235449365197525</v>
      </c>
      <c r="K19">
        <f t="shared" si="3"/>
        <v>-10.450485967337045</v>
      </c>
      <c r="L19">
        <f t="shared" ref="L19:M82" si="5">K18</f>
        <v>-30.218109406779632</v>
      </c>
      <c r="M19">
        <f t="shared" si="4"/>
        <v>-22.465401945079549</v>
      </c>
    </row>
    <row r="20" spans="1:13" x14ac:dyDescent="0.25">
      <c r="A20" s="29">
        <v>-25.109430140378805</v>
      </c>
      <c r="B20">
        <f t="shared" si="0"/>
        <v>-18.07632133111025</v>
      </c>
      <c r="C20">
        <f t="shared" si="0"/>
        <v>-13.091782350356254</v>
      </c>
      <c r="D20">
        <f t="shared" si="0"/>
        <v>-0.6185445733765107</v>
      </c>
      <c r="E20">
        <f t="shared" si="1"/>
        <v>-12.47448978338312</v>
      </c>
      <c r="F20">
        <f t="shared" si="1"/>
        <v>20.386287675268022</v>
      </c>
      <c r="G20">
        <f t="shared" si="2"/>
        <v>-4.469788423559848</v>
      </c>
      <c r="H20">
        <f t="shared" si="3"/>
        <v>-4.3665967846480669</v>
      </c>
      <c r="I20">
        <f t="shared" si="3"/>
        <v>24.015480554851052</v>
      </c>
      <c r="J20">
        <f t="shared" si="3"/>
        <v>18.70792431779779</v>
      </c>
      <c r="K20">
        <f t="shared" si="3"/>
        <v>26.235449365197525</v>
      </c>
      <c r="L20">
        <f t="shared" si="5"/>
        <v>-10.450485967337045</v>
      </c>
      <c r="M20">
        <f t="shared" si="4"/>
        <v>-30.218109406779632</v>
      </c>
    </row>
    <row r="21" spans="1:13" x14ac:dyDescent="0.25">
      <c r="A21" s="29">
        <v>-11.173413885762272</v>
      </c>
      <c r="B21">
        <f t="shared" si="0"/>
        <v>-25.109430140378805</v>
      </c>
      <c r="C21">
        <f t="shared" si="0"/>
        <v>-18.07632133111025</v>
      </c>
      <c r="D21">
        <f t="shared" si="0"/>
        <v>-13.091782350356254</v>
      </c>
      <c r="E21">
        <f t="shared" si="1"/>
        <v>-0.6185445733765107</v>
      </c>
      <c r="F21">
        <f t="shared" si="1"/>
        <v>-12.47448978338312</v>
      </c>
      <c r="G21">
        <f t="shared" si="2"/>
        <v>20.386287675268022</v>
      </c>
      <c r="H21">
        <f t="shared" si="3"/>
        <v>-4.469788423559848</v>
      </c>
      <c r="I21">
        <f t="shared" si="3"/>
        <v>-4.3665967846480669</v>
      </c>
      <c r="J21">
        <f t="shared" si="3"/>
        <v>24.015480554851052</v>
      </c>
      <c r="K21">
        <f t="shared" si="3"/>
        <v>18.70792431779779</v>
      </c>
      <c r="L21">
        <f t="shared" si="5"/>
        <v>26.235449365197525</v>
      </c>
      <c r="M21">
        <f t="shared" si="4"/>
        <v>-10.450485967337045</v>
      </c>
    </row>
    <row r="22" spans="1:13" x14ac:dyDescent="0.25">
      <c r="A22" s="29">
        <v>25.476090912915822</v>
      </c>
      <c r="B22">
        <f t="shared" si="0"/>
        <v>-11.173413885762272</v>
      </c>
      <c r="C22">
        <f t="shared" si="0"/>
        <v>-25.109430140378805</v>
      </c>
      <c r="D22">
        <f t="shared" si="0"/>
        <v>-18.07632133111025</v>
      </c>
      <c r="E22">
        <f t="shared" si="1"/>
        <v>-13.091782350356254</v>
      </c>
      <c r="F22">
        <f t="shared" si="1"/>
        <v>-0.6185445733765107</v>
      </c>
      <c r="G22">
        <f t="shared" si="2"/>
        <v>-12.47448978338312</v>
      </c>
      <c r="H22">
        <f t="shared" si="3"/>
        <v>20.386287675268022</v>
      </c>
      <c r="I22">
        <f t="shared" si="3"/>
        <v>-4.469788423559848</v>
      </c>
      <c r="J22">
        <f t="shared" si="3"/>
        <v>-4.3665967846480669</v>
      </c>
      <c r="K22">
        <f t="shared" si="3"/>
        <v>24.015480554851052</v>
      </c>
      <c r="L22">
        <f t="shared" si="5"/>
        <v>18.70792431779779</v>
      </c>
      <c r="M22">
        <f t="shared" si="4"/>
        <v>26.235449365197525</v>
      </c>
    </row>
    <row r="23" spans="1:13" x14ac:dyDescent="0.25">
      <c r="A23" s="29">
        <v>9.9121353316596128</v>
      </c>
      <c r="B23">
        <f t="shared" si="0"/>
        <v>25.476090912915822</v>
      </c>
      <c r="C23">
        <f t="shared" si="0"/>
        <v>-11.173413885762272</v>
      </c>
      <c r="D23">
        <f t="shared" si="0"/>
        <v>-25.109430140378805</v>
      </c>
      <c r="E23">
        <f t="shared" si="1"/>
        <v>-18.07632133111025</v>
      </c>
      <c r="F23">
        <f t="shared" si="1"/>
        <v>-13.091782350356254</v>
      </c>
      <c r="G23">
        <f t="shared" si="2"/>
        <v>-0.6185445733765107</v>
      </c>
      <c r="H23">
        <f t="shared" si="3"/>
        <v>-12.47448978338312</v>
      </c>
      <c r="I23">
        <f t="shared" si="3"/>
        <v>20.386287675268022</v>
      </c>
      <c r="J23">
        <f t="shared" si="3"/>
        <v>-4.469788423559848</v>
      </c>
      <c r="K23">
        <f t="shared" si="3"/>
        <v>-4.3665967846480669</v>
      </c>
      <c r="L23">
        <f t="shared" si="5"/>
        <v>24.015480554851052</v>
      </c>
      <c r="M23">
        <f t="shared" si="4"/>
        <v>18.70792431779779</v>
      </c>
    </row>
    <row r="24" spans="1:13" x14ac:dyDescent="0.25">
      <c r="A24" s="29">
        <v>16.978437685825924</v>
      </c>
      <c r="B24">
        <f t="shared" si="0"/>
        <v>9.9121353316596128</v>
      </c>
      <c r="C24">
        <f t="shared" si="0"/>
        <v>25.476090912915822</v>
      </c>
      <c r="D24">
        <f t="shared" si="0"/>
        <v>-11.173413885762272</v>
      </c>
      <c r="E24">
        <f t="shared" si="1"/>
        <v>-25.109430140378805</v>
      </c>
      <c r="F24">
        <f t="shared" si="1"/>
        <v>-18.07632133111025</v>
      </c>
      <c r="G24">
        <f t="shared" si="2"/>
        <v>-13.091782350356254</v>
      </c>
      <c r="H24">
        <f t="shared" si="3"/>
        <v>-0.6185445733765107</v>
      </c>
      <c r="I24">
        <f t="shared" si="3"/>
        <v>-12.47448978338312</v>
      </c>
      <c r="J24">
        <f t="shared" si="3"/>
        <v>20.386287675268022</v>
      </c>
      <c r="K24">
        <f t="shared" si="3"/>
        <v>-4.469788423559848</v>
      </c>
      <c r="L24">
        <f t="shared" si="5"/>
        <v>-4.3665967846480669</v>
      </c>
      <c r="M24">
        <f t="shared" si="4"/>
        <v>24.015480554851052</v>
      </c>
    </row>
    <row r="25" spans="1:13" x14ac:dyDescent="0.25">
      <c r="A25" s="29">
        <v>3.457518137955077</v>
      </c>
      <c r="B25">
        <f t="shared" si="0"/>
        <v>16.978437685825924</v>
      </c>
      <c r="C25">
        <f t="shared" si="0"/>
        <v>9.9121353316596128</v>
      </c>
      <c r="D25">
        <f t="shared" si="0"/>
        <v>25.476090912915822</v>
      </c>
      <c r="E25">
        <f t="shared" si="1"/>
        <v>-11.173413885762272</v>
      </c>
      <c r="F25">
        <f t="shared" si="1"/>
        <v>-25.109430140378805</v>
      </c>
      <c r="G25">
        <f t="shared" si="2"/>
        <v>-18.07632133111025</v>
      </c>
      <c r="H25">
        <f t="shared" si="3"/>
        <v>-13.091782350356254</v>
      </c>
      <c r="I25">
        <f t="shared" si="3"/>
        <v>-0.6185445733765107</v>
      </c>
      <c r="J25">
        <f t="shared" si="3"/>
        <v>-12.47448978338312</v>
      </c>
      <c r="K25">
        <f t="shared" si="3"/>
        <v>20.386287675268022</v>
      </c>
      <c r="L25">
        <f t="shared" si="5"/>
        <v>-4.469788423559848</v>
      </c>
      <c r="M25">
        <f t="shared" si="4"/>
        <v>-4.3665967846480669</v>
      </c>
    </row>
    <row r="26" spans="1:13" x14ac:dyDescent="0.25">
      <c r="A26" s="29">
        <v>2.625130988732451</v>
      </c>
      <c r="B26">
        <f t="shared" si="0"/>
        <v>3.457518137955077</v>
      </c>
      <c r="C26">
        <f t="shared" si="0"/>
        <v>16.978437685825924</v>
      </c>
      <c r="D26">
        <f t="shared" si="0"/>
        <v>9.9121353316596128</v>
      </c>
      <c r="E26">
        <f t="shared" si="1"/>
        <v>25.476090912915822</v>
      </c>
      <c r="F26">
        <f t="shared" si="1"/>
        <v>-11.173413885762272</v>
      </c>
      <c r="G26">
        <f t="shared" si="2"/>
        <v>-25.109430140378805</v>
      </c>
      <c r="H26">
        <f t="shared" si="3"/>
        <v>-18.07632133111025</v>
      </c>
      <c r="I26">
        <f t="shared" si="3"/>
        <v>-13.091782350356254</v>
      </c>
      <c r="J26">
        <f t="shared" si="3"/>
        <v>-0.6185445733765107</v>
      </c>
      <c r="K26">
        <f t="shared" si="3"/>
        <v>-12.47448978338312</v>
      </c>
      <c r="L26">
        <f t="shared" si="5"/>
        <v>20.386287675268022</v>
      </c>
      <c r="M26">
        <f t="shared" si="4"/>
        <v>-4.469788423559848</v>
      </c>
    </row>
    <row r="27" spans="1:13" x14ac:dyDescent="0.25">
      <c r="A27" s="29">
        <v>15.64959990273428</v>
      </c>
      <c r="B27">
        <f t="shared" si="0"/>
        <v>2.625130988732451</v>
      </c>
      <c r="C27">
        <f t="shared" si="0"/>
        <v>3.457518137955077</v>
      </c>
      <c r="D27">
        <f t="shared" si="0"/>
        <v>16.978437685825924</v>
      </c>
      <c r="E27">
        <f t="shared" si="1"/>
        <v>9.9121353316596128</v>
      </c>
      <c r="F27">
        <f t="shared" si="1"/>
        <v>25.476090912915822</v>
      </c>
      <c r="G27">
        <f t="shared" si="2"/>
        <v>-11.173413885762272</v>
      </c>
      <c r="H27">
        <f t="shared" si="3"/>
        <v>-25.109430140378805</v>
      </c>
      <c r="I27">
        <f t="shared" si="3"/>
        <v>-18.07632133111025</v>
      </c>
      <c r="J27">
        <f t="shared" si="3"/>
        <v>-13.091782350356254</v>
      </c>
      <c r="K27">
        <f t="shared" si="3"/>
        <v>-0.6185445733765107</v>
      </c>
      <c r="L27">
        <f t="shared" si="5"/>
        <v>-12.47448978338312</v>
      </c>
      <c r="M27">
        <f t="shared" si="4"/>
        <v>20.386287675268022</v>
      </c>
    </row>
    <row r="28" spans="1:13" x14ac:dyDescent="0.25">
      <c r="A28" s="29">
        <v>9.877439845379854E-2</v>
      </c>
      <c r="B28">
        <f t="shared" si="0"/>
        <v>15.64959990273428</v>
      </c>
      <c r="C28">
        <f t="shared" si="0"/>
        <v>2.625130988732451</v>
      </c>
      <c r="D28">
        <f t="shared" si="0"/>
        <v>3.457518137955077</v>
      </c>
      <c r="E28">
        <f t="shared" si="1"/>
        <v>16.978437685825924</v>
      </c>
      <c r="F28">
        <f t="shared" si="1"/>
        <v>9.9121353316596128</v>
      </c>
      <c r="G28">
        <f t="shared" si="2"/>
        <v>25.476090912915822</v>
      </c>
      <c r="H28">
        <f t="shared" si="3"/>
        <v>-11.173413885762272</v>
      </c>
      <c r="I28">
        <f t="shared" si="3"/>
        <v>-25.109430140378805</v>
      </c>
      <c r="J28">
        <f t="shared" si="3"/>
        <v>-18.07632133111025</v>
      </c>
      <c r="K28">
        <f t="shared" si="3"/>
        <v>-13.091782350356254</v>
      </c>
      <c r="L28">
        <f t="shared" si="5"/>
        <v>-0.6185445733765107</v>
      </c>
      <c r="M28">
        <f t="shared" si="4"/>
        <v>-12.47448978338312</v>
      </c>
    </row>
    <row r="29" spans="1:13" x14ac:dyDescent="0.25">
      <c r="A29" s="29">
        <v>-6.4988729832215881</v>
      </c>
      <c r="B29">
        <f t="shared" si="0"/>
        <v>9.877439845379854E-2</v>
      </c>
      <c r="C29">
        <f t="shared" si="0"/>
        <v>15.64959990273428</v>
      </c>
      <c r="D29">
        <f t="shared" si="0"/>
        <v>2.625130988732451</v>
      </c>
      <c r="E29">
        <f t="shared" si="1"/>
        <v>3.457518137955077</v>
      </c>
      <c r="F29">
        <f t="shared" si="1"/>
        <v>16.978437685825924</v>
      </c>
      <c r="G29">
        <f t="shared" si="2"/>
        <v>9.9121353316596128</v>
      </c>
      <c r="H29">
        <f t="shared" si="3"/>
        <v>25.476090912915822</v>
      </c>
      <c r="I29">
        <f t="shared" si="3"/>
        <v>-11.173413885762272</v>
      </c>
      <c r="J29">
        <f t="shared" si="3"/>
        <v>-25.109430140378805</v>
      </c>
      <c r="K29">
        <f t="shared" si="3"/>
        <v>-18.07632133111025</v>
      </c>
      <c r="L29">
        <f t="shared" si="5"/>
        <v>-13.091782350356254</v>
      </c>
      <c r="M29">
        <f t="shared" si="4"/>
        <v>-0.6185445733765107</v>
      </c>
    </row>
    <row r="30" spans="1:13" x14ac:dyDescent="0.25">
      <c r="A30" s="29">
        <v>6.5110324382828821</v>
      </c>
      <c r="B30">
        <f t="shared" si="0"/>
        <v>-6.4988729832215881</v>
      </c>
      <c r="C30">
        <f t="shared" si="0"/>
        <v>9.877439845379854E-2</v>
      </c>
      <c r="D30">
        <f t="shared" si="0"/>
        <v>15.64959990273428</v>
      </c>
      <c r="E30">
        <f t="shared" si="1"/>
        <v>2.625130988732451</v>
      </c>
      <c r="F30">
        <f t="shared" si="1"/>
        <v>3.457518137955077</v>
      </c>
      <c r="G30">
        <f t="shared" si="2"/>
        <v>16.978437685825924</v>
      </c>
      <c r="H30">
        <f t="shared" si="3"/>
        <v>9.9121353316596128</v>
      </c>
      <c r="I30">
        <f t="shared" si="3"/>
        <v>25.476090912915822</v>
      </c>
      <c r="J30">
        <f t="shared" si="3"/>
        <v>-11.173413885762272</v>
      </c>
      <c r="K30">
        <f t="shared" si="3"/>
        <v>-25.109430140378805</v>
      </c>
      <c r="L30">
        <f t="shared" si="5"/>
        <v>-18.07632133111025</v>
      </c>
      <c r="M30">
        <f t="shared" si="4"/>
        <v>-13.091782350356254</v>
      </c>
    </row>
    <row r="31" spans="1:13" x14ac:dyDescent="0.25">
      <c r="A31" s="29">
        <v>-30.273481622380274</v>
      </c>
      <c r="B31">
        <f t="shared" si="0"/>
        <v>6.5110324382828821</v>
      </c>
      <c r="C31">
        <f t="shared" si="0"/>
        <v>-6.4988729832215881</v>
      </c>
      <c r="D31">
        <f t="shared" si="0"/>
        <v>9.877439845379854E-2</v>
      </c>
      <c r="E31">
        <f t="shared" si="1"/>
        <v>15.64959990273428</v>
      </c>
      <c r="F31">
        <f t="shared" si="1"/>
        <v>2.625130988732451</v>
      </c>
      <c r="G31">
        <f t="shared" si="2"/>
        <v>3.457518137955077</v>
      </c>
      <c r="H31">
        <f t="shared" si="3"/>
        <v>16.978437685825924</v>
      </c>
      <c r="I31">
        <f t="shared" si="3"/>
        <v>9.9121353316596128</v>
      </c>
      <c r="J31">
        <f t="shared" si="3"/>
        <v>25.476090912915822</v>
      </c>
      <c r="K31">
        <f t="shared" si="3"/>
        <v>-11.173413885762272</v>
      </c>
      <c r="L31">
        <f t="shared" si="5"/>
        <v>-25.109430140378805</v>
      </c>
      <c r="M31">
        <f t="shared" si="4"/>
        <v>-18.07632133111025</v>
      </c>
    </row>
    <row r="32" spans="1:13" x14ac:dyDescent="0.25">
      <c r="A32" s="29">
        <v>-24.303873500823812</v>
      </c>
      <c r="B32">
        <f t="shared" si="0"/>
        <v>-30.273481622380274</v>
      </c>
      <c r="C32">
        <f t="shared" si="0"/>
        <v>6.5110324382828821</v>
      </c>
      <c r="D32">
        <f t="shared" si="0"/>
        <v>-6.4988729832215881</v>
      </c>
      <c r="E32">
        <f t="shared" si="1"/>
        <v>9.877439845379854E-2</v>
      </c>
      <c r="F32">
        <f t="shared" si="1"/>
        <v>15.64959990273428</v>
      </c>
      <c r="G32">
        <f t="shared" si="2"/>
        <v>2.625130988732451</v>
      </c>
      <c r="H32">
        <f t="shared" si="3"/>
        <v>3.457518137955077</v>
      </c>
      <c r="I32">
        <f t="shared" si="3"/>
        <v>16.978437685825924</v>
      </c>
      <c r="J32">
        <f t="shared" si="3"/>
        <v>9.9121353316596128</v>
      </c>
      <c r="K32">
        <f t="shared" si="3"/>
        <v>25.476090912915822</v>
      </c>
      <c r="L32">
        <f t="shared" si="5"/>
        <v>-11.173413885762272</v>
      </c>
      <c r="M32">
        <f t="shared" si="4"/>
        <v>-25.109430140378805</v>
      </c>
    </row>
    <row r="33" spans="1:13" x14ac:dyDescent="0.25">
      <c r="A33" s="29">
        <v>-10.404287780063783</v>
      </c>
      <c r="B33">
        <f t="shared" si="0"/>
        <v>-24.303873500823812</v>
      </c>
      <c r="C33">
        <f t="shared" si="0"/>
        <v>-30.273481622380274</v>
      </c>
      <c r="D33">
        <f t="shared" si="0"/>
        <v>6.5110324382828821</v>
      </c>
      <c r="E33">
        <f t="shared" si="1"/>
        <v>-6.4988729832215881</v>
      </c>
      <c r="F33">
        <f t="shared" si="1"/>
        <v>9.877439845379854E-2</v>
      </c>
      <c r="G33">
        <f t="shared" si="2"/>
        <v>15.64959990273428</v>
      </c>
      <c r="H33">
        <f t="shared" si="3"/>
        <v>2.625130988732451</v>
      </c>
      <c r="I33">
        <f t="shared" si="3"/>
        <v>3.457518137955077</v>
      </c>
      <c r="J33">
        <f t="shared" si="3"/>
        <v>16.978437685825924</v>
      </c>
      <c r="K33">
        <f t="shared" si="3"/>
        <v>9.9121353316596128</v>
      </c>
      <c r="L33">
        <f t="shared" si="5"/>
        <v>25.476090912915822</v>
      </c>
      <c r="M33">
        <f t="shared" si="4"/>
        <v>-11.173413885762272</v>
      </c>
    </row>
    <row r="34" spans="1:13" x14ac:dyDescent="0.25">
      <c r="A34" s="29">
        <v>23.208786484757837</v>
      </c>
      <c r="B34">
        <f t="shared" si="0"/>
        <v>-10.404287780063783</v>
      </c>
      <c r="C34">
        <f t="shared" si="0"/>
        <v>-24.303873500823812</v>
      </c>
      <c r="D34">
        <f t="shared" si="0"/>
        <v>-30.273481622380274</v>
      </c>
      <c r="E34">
        <f t="shared" si="1"/>
        <v>6.5110324382828821</v>
      </c>
      <c r="F34">
        <f t="shared" si="1"/>
        <v>-6.4988729832215881</v>
      </c>
      <c r="G34">
        <f t="shared" si="2"/>
        <v>9.877439845379854E-2</v>
      </c>
      <c r="H34">
        <f t="shared" si="3"/>
        <v>15.64959990273428</v>
      </c>
      <c r="I34">
        <f t="shared" si="3"/>
        <v>2.625130988732451</v>
      </c>
      <c r="J34">
        <f t="shared" si="3"/>
        <v>3.457518137955077</v>
      </c>
      <c r="K34">
        <f t="shared" si="3"/>
        <v>16.978437685825924</v>
      </c>
      <c r="L34">
        <f t="shared" si="5"/>
        <v>9.9121353316596128</v>
      </c>
      <c r="M34">
        <f t="shared" si="4"/>
        <v>25.476090912915822</v>
      </c>
    </row>
    <row r="35" spans="1:13" x14ac:dyDescent="0.25">
      <c r="A35" s="29">
        <v>12.781591613758678</v>
      </c>
      <c r="B35">
        <f t="shared" si="0"/>
        <v>23.208786484757837</v>
      </c>
      <c r="C35">
        <f t="shared" si="0"/>
        <v>-10.404287780063783</v>
      </c>
      <c r="D35">
        <f t="shared" si="0"/>
        <v>-24.303873500823812</v>
      </c>
      <c r="E35">
        <f t="shared" si="1"/>
        <v>-30.273481622380274</v>
      </c>
      <c r="F35">
        <f t="shared" si="1"/>
        <v>6.5110324382828821</v>
      </c>
      <c r="G35">
        <f t="shared" si="2"/>
        <v>-6.4988729832215881</v>
      </c>
      <c r="H35">
        <f t="shared" si="3"/>
        <v>9.877439845379854E-2</v>
      </c>
      <c r="I35">
        <f t="shared" si="3"/>
        <v>15.64959990273428</v>
      </c>
      <c r="J35">
        <f t="shared" si="3"/>
        <v>2.625130988732451</v>
      </c>
      <c r="K35">
        <f t="shared" si="3"/>
        <v>3.457518137955077</v>
      </c>
      <c r="L35">
        <f t="shared" si="5"/>
        <v>16.978437685825924</v>
      </c>
      <c r="M35">
        <f t="shared" si="4"/>
        <v>9.9121353316596128</v>
      </c>
    </row>
    <row r="36" spans="1:13" x14ac:dyDescent="0.25">
      <c r="A36" s="29">
        <v>20.638272189954904</v>
      </c>
      <c r="B36">
        <f t="shared" si="0"/>
        <v>12.781591613758678</v>
      </c>
      <c r="C36">
        <f t="shared" si="0"/>
        <v>23.208786484757837</v>
      </c>
      <c r="D36">
        <f t="shared" si="0"/>
        <v>-10.404287780063783</v>
      </c>
      <c r="E36">
        <f t="shared" si="1"/>
        <v>-24.303873500823812</v>
      </c>
      <c r="F36">
        <f t="shared" si="1"/>
        <v>-30.273481622380274</v>
      </c>
      <c r="G36">
        <f t="shared" si="2"/>
        <v>6.5110324382828821</v>
      </c>
      <c r="H36">
        <f t="shared" si="3"/>
        <v>-6.4988729832215881</v>
      </c>
      <c r="I36">
        <f t="shared" si="3"/>
        <v>9.877439845379854E-2</v>
      </c>
      <c r="J36">
        <f t="shared" si="3"/>
        <v>15.64959990273428</v>
      </c>
      <c r="K36">
        <f t="shared" si="3"/>
        <v>2.625130988732451</v>
      </c>
      <c r="L36">
        <f t="shared" si="5"/>
        <v>3.457518137955077</v>
      </c>
      <c r="M36">
        <f t="shared" si="4"/>
        <v>16.978437685825924</v>
      </c>
    </row>
    <row r="37" spans="1:13" x14ac:dyDescent="0.25">
      <c r="A37" s="29">
        <v>-1.0922691358860277</v>
      </c>
      <c r="B37">
        <f t="shared" si="0"/>
        <v>20.638272189954904</v>
      </c>
      <c r="C37">
        <f t="shared" si="0"/>
        <v>12.781591613758678</v>
      </c>
      <c r="D37">
        <f t="shared" si="0"/>
        <v>23.208786484757837</v>
      </c>
      <c r="E37">
        <f t="shared" si="1"/>
        <v>-10.404287780063783</v>
      </c>
      <c r="F37">
        <f t="shared" si="1"/>
        <v>-24.303873500823812</v>
      </c>
      <c r="G37">
        <f t="shared" si="2"/>
        <v>-30.273481622380274</v>
      </c>
      <c r="H37">
        <f t="shared" si="3"/>
        <v>6.5110324382828821</v>
      </c>
      <c r="I37">
        <f t="shared" si="3"/>
        <v>-6.4988729832215881</v>
      </c>
      <c r="J37">
        <f t="shared" si="3"/>
        <v>9.877439845379854E-2</v>
      </c>
      <c r="K37">
        <f t="shared" si="3"/>
        <v>15.64959990273428</v>
      </c>
      <c r="L37">
        <f t="shared" si="5"/>
        <v>2.625130988732451</v>
      </c>
      <c r="M37">
        <f t="shared" si="4"/>
        <v>3.457518137955077</v>
      </c>
    </row>
    <row r="38" spans="1:13" x14ac:dyDescent="0.25">
      <c r="A38" s="29">
        <v>2.3852956692620353</v>
      </c>
      <c r="B38">
        <f t="shared" si="0"/>
        <v>-1.0922691358860277</v>
      </c>
      <c r="C38">
        <f t="shared" si="0"/>
        <v>20.638272189954904</v>
      </c>
      <c r="D38">
        <f t="shared" si="0"/>
        <v>12.781591613758678</v>
      </c>
      <c r="E38">
        <f t="shared" si="1"/>
        <v>23.208786484757837</v>
      </c>
      <c r="F38">
        <f t="shared" si="1"/>
        <v>-10.404287780063783</v>
      </c>
      <c r="G38">
        <f t="shared" si="2"/>
        <v>-24.303873500823812</v>
      </c>
      <c r="H38">
        <f t="shared" si="3"/>
        <v>-30.273481622380274</v>
      </c>
      <c r="I38">
        <f t="shared" si="3"/>
        <v>6.5110324382828821</v>
      </c>
      <c r="J38">
        <f t="shared" si="3"/>
        <v>-6.4988729832215881</v>
      </c>
      <c r="K38">
        <f t="shared" si="3"/>
        <v>9.877439845379854E-2</v>
      </c>
      <c r="L38">
        <f t="shared" si="5"/>
        <v>15.64959990273428</v>
      </c>
      <c r="M38">
        <f t="shared" si="4"/>
        <v>2.625130988732451</v>
      </c>
    </row>
    <row r="39" spans="1:13" x14ac:dyDescent="0.25">
      <c r="A39" s="29">
        <v>19.373334049407362</v>
      </c>
      <c r="B39">
        <f t="shared" si="0"/>
        <v>2.3852956692620353</v>
      </c>
      <c r="C39">
        <f t="shared" si="0"/>
        <v>-1.0922691358860277</v>
      </c>
      <c r="D39">
        <f t="shared" si="0"/>
        <v>20.638272189954904</v>
      </c>
      <c r="E39">
        <f t="shared" si="1"/>
        <v>12.781591613758678</v>
      </c>
      <c r="F39">
        <f t="shared" si="1"/>
        <v>23.208786484757837</v>
      </c>
      <c r="G39">
        <f t="shared" si="2"/>
        <v>-10.404287780063783</v>
      </c>
      <c r="H39">
        <f t="shared" si="3"/>
        <v>-24.303873500823812</v>
      </c>
      <c r="I39">
        <f t="shared" si="3"/>
        <v>-30.273481622380274</v>
      </c>
      <c r="J39">
        <f t="shared" si="3"/>
        <v>6.5110324382828821</v>
      </c>
      <c r="K39">
        <f t="shared" si="3"/>
        <v>-6.4988729832215881</v>
      </c>
      <c r="L39">
        <f t="shared" si="5"/>
        <v>9.877439845379854E-2</v>
      </c>
      <c r="M39">
        <f t="shared" si="4"/>
        <v>15.64959990273428</v>
      </c>
    </row>
    <row r="40" spans="1:13" x14ac:dyDescent="0.25">
      <c r="A40" s="29">
        <v>-14.111510314214399</v>
      </c>
      <c r="B40">
        <f t="shared" si="0"/>
        <v>19.373334049407362</v>
      </c>
      <c r="C40">
        <f t="shared" si="0"/>
        <v>2.3852956692620353</v>
      </c>
      <c r="D40">
        <f t="shared" si="0"/>
        <v>-1.0922691358860277</v>
      </c>
      <c r="E40">
        <f t="shared" si="1"/>
        <v>20.638272189954904</v>
      </c>
      <c r="F40">
        <f t="shared" si="1"/>
        <v>12.781591613758678</v>
      </c>
      <c r="G40">
        <f t="shared" si="2"/>
        <v>23.208786484757837</v>
      </c>
      <c r="H40">
        <f t="shared" si="3"/>
        <v>-10.404287780063783</v>
      </c>
      <c r="I40">
        <f t="shared" si="3"/>
        <v>-24.303873500823812</v>
      </c>
      <c r="J40">
        <f t="shared" si="3"/>
        <v>-30.273481622380274</v>
      </c>
      <c r="K40">
        <f t="shared" si="3"/>
        <v>6.5110324382828821</v>
      </c>
      <c r="L40">
        <f t="shared" si="5"/>
        <v>-6.4988729832215881</v>
      </c>
      <c r="M40">
        <f t="shared" si="4"/>
        <v>9.877439845379854E-2</v>
      </c>
    </row>
    <row r="41" spans="1:13" x14ac:dyDescent="0.25">
      <c r="A41" s="29">
        <v>-6.8796320091783514</v>
      </c>
      <c r="B41">
        <f t="shared" si="0"/>
        <v>-14.111510314214399</v>
      </c>
      <c r="C41">
        <f t="shared" si="0"/>
        <v>19.373334049407362</v>
      </c>
      <c r="D41">
        <f t="shared" si="0"/>
        <v>2.3852956692620353</v>
      </c>
      <c r="E41">
        <f t="shared" si="1"/>
        <v>-1.0922691358860277</v>
      </c>
      <c r="F41">
        <f t="shared" si="1"/>
        <v>20.638272189954904</v>
      </c>
      <c r="G41">
        <f t="shared" si="2"/>
        <v>12.781591613758678</v>
      </c>
      <c r="H41">
        <f t="shared" si="3"/>
        <v>23.208786484757837</v>
      </c>
      <c r="I41">
        <f t="shared" si="3"/>
        <v>-10.404287780063783</v>
      </c>
      <c r="J41">
        <f t="shared" si="3"/>
        <v>-24.303873500823812</v>
      </c>
      <c r="K41">
        <f t="shared" si="3"/>
        <v>-30.273481622380274</v>
      </c>
      <c r="L41">
        <f t="shared" si="5"/>
        <v>6.5110324382828821</v>
      </c>
      <c r="M41">
        <f t="shared" si="4"/>
        <v>-6.4988729832215881</v>
      </c>
    </row>
    <row r="42" spans="1:13" x14ac:dyDescent="0.25">
      <c r="A42" s="29">
        <v>-3.0793483656439662</v>
      </c>
      <c r="B42">
        <f t="shared" si="0"/>
        <v>-6.8796320091783514</v>
      </c>
      <c r="C42">
        <f t="shared" si="0"/>
        <v>-14.111510314214399</v>
      </c>
      <c r="D42">
        <f t="shared" si="0"/>
        <v>19.373334049407362</v>
      </c>
      <c r="E42">
        <f t="shared" si="1"/>
        <v>2.3852956692620353</v>
      </c>
      <c r="F42">
        <f t="shared" si="1"/>
        <v>-1.0922691358860277</v>
      </c>
      <c r="G42">
        <f t="shared" si="2"/>
        <v>20.638272189954904</v>
      </c>
      <c r="H42">
        <f t="shared" si="3"/>
        <v>12.781591613758678</v>
      </c>
      <c r="I42">
        <f t="shared" si="3"/>
        <v>23.208786484757837</v>
      </c>
      <c r="J42">
        <f t="shared" si="3"/>
        <v>-10.404287780063783</v>
      </c>
      <c r="K42">
        <f t="shared" si="3"/>
        <v>-24.303873500823812</v>
      </c>
      <c r="L42">
        <f t="shared" si="5"/>
        <v>-30.273481622380274</v>
      </c>
      <c r="M42">
        <f t="shared" si="4"/>
        <v>6.5110324382828821</v>
      </c>
    </row>
    <row r="43" spans="1:13" x14ac:dyDescent="0.25">
      <c r="A43" s="29">
        <v>-5.829513390565296</v>
      </c>
      <c r="B43">
        <f t="shared" si="0"/>
        <v>-3.0793483656439662</v>
      </c>
      <c r="C43">
        <f t="shared" si="0"/>
        <v>-6.8796320091783514</v>
      </c>
      <c r="D43">
        <f t="shared" si="0"/>
        <v>-14.111510314214399</v>
      </c>
      <c r="E43">
        <f t="shared" si="1"/>
        <v>19.373334049407362</v>
      </c>
      <c r="F43">
        <f t="shared" si="1"/>
        <v>2.3852956692620353</v>
      </c>
      <c r="G43">
        <f t="shared" si="2"/>
        <v>-1.0922691358860277</v>
      </c>
      <c r="H43">
        <f t="shared" si="3"/>
        <v>20.638272189954904</v>
      </c>
      <c r="I43">
        <f t="shared" si="3"/>
        <v>12.781591613758678</v>
      </c>
      <c r="J43">
        <f t="shared" si="3"/>
        <v>23.208786484757837</v>
      </c>
      <c r="K43">
        <f t="shared" si="3"/>
        <v>-10.404287780063783</v>
      </c>
      <c r="L43">
        <f t="shared" si="5"/>
        <v>-24.303873500823812</v>
      </c>
      <c r="M43">
        <f t="shared" si="4"/>
        <v>-30.273481622380274</v>
      </c>
    </row>
    <row r="44" spans="1:13" x14ac:dyDescent="0.25">
      <c r="A44" s="29">
        <v>-29.903851162629962</v>
      </c>
      <c r="B44">
        <f t="shared" si="0"/>
        <v>-5.829513390565296</v>
      </c>
      <c r="C44">
        <f t="shared" si="0"/>
        <v>-3.0793483656439662</v>
      </c>
      <c r="D44">
        <f t="shared" si="0"/>
        <v>-6.8796320091783514</v>
      </c>
      <c r="E44">
        <f t="shared" si="1"/>
        <v>-14.111510314214399</v>
      </c>
      <c r="F44">
        <f t="shared" si="1"/>
        <v>19.373334049407362</v>
      </c>
      <c r="G44">
        <f t="shared" si="2"/>
        <v>2.3852956692620353</v>
      </c>
      <c r="H44">
        <f t="shared" si="3"/>
        <v>-1.0922691358860277</v>
      </c>
      <c r="I44">
        <f t="shared" si="3"/>
        <v>20.638272189954904</v>
      </c>
      <c r="J44">
        <f t="shared" si="3"/>
        <v>12.781591613758678</v>
      </c>
      <c r="K44">
        <f t="shared" si="3"/>
        <v>23.208786484757837</v>
      </c>
      <c r="L44">
        <f t="shared" si="5"/>
        <v>-10.404287780063783</v>
      </c>
      <c r="M44">
        <f t="shared" si="4"/>
        <v>-24.303873500823812</v>
      </c>
    </row>
    <row r="45" spans="1:13" x14ac:dyDescent="0.25">
      <c r="A45" s="29">
        <v>2.4788777566143381</v>
      </c>
      <c r="B45">
        <f t="shared" si="0"/>
        <v>-29.903851162629962</v>
      </c>
      <c r="C45">
        <f t="shared" si="0"/>
        <v>-5.829513390565296</v>
      </c>
      <c r="D45">
        <f t="shared" si="0"/>
        <v>-3.0793483656439662</v>
      </c>
      <c r="E45">
        <f t="shared" si="1"/>
        <v>-6.8796320091783514</v>
      </c>
      <c r="F45">
        <f t="shared" si="1"/>
        <v>-14.111510314214399</v>
      </c>
      <c r="G45">
        <f t="shared" si="2"/>
        <v>19.373334049407362</v>
      </c>
      <c r="H45">
        <f t="shared" si="3"/>
        <v>2.3852956692620353</v>
      </c>
      <c r="I45">
        <f t="shared" si="3"/>
        <v>-1.0922691358860277</v>
      </c>
      <c r="J45">
        <f t="shared" si="3"/>
        <v>20.638272189954904</v>
      </c>
      <c r="K45">
        <f t="shared" si="3"/>
        <v>12.781591613758678</v>
      </c>
      <c r="L45">
        <f t="shared" si="5"/>
        <v>23.208786484757837</v>
      </c>
      <c r="M45">
        <f t="shared" si="4"/>
        <v>-10.404287780063783</v>
      </c>
    </row>
    <row r="46" spans="1:13" x14ac:dyDescent="0.25">
      <c r="A46" s="29">
        <v>9.3627565111251272</v>
      </c>
      <c r="B46">
        <f t="shared" si="0"/>
        <v>2.4788777566143381</v>
      </c>
      <c r="C46">
        <f t="shared" si="0"/>
        <v>-29.903851162629962</v>
      </c>
      <c r="D46">
        <f t="shared" si="0"/>
        <v>-5.829513390565296</v>
      </c>
      <c r="E46">
        <f t="shared" si="1"/>
        <v>-3.0793483656439662</v>
      </c>
      <c r="F46">
        <f t="shared" si="1"/>
        <v>-6.8796320091783514</v>
      </c>
      <c r="G46">
        <f t="shared" si="2"/>
        <v>-14.111510314214399</v>
      </c>
      <c r="H46">
        <f t="shared" si="3"/>
        <v>19.373334049407362</v>
      </c>
      <c r="I46">
        <f t="shared" si="3"/>
        <v>2.3852956692620353</v>
      </c>
      <c r="J46">
        <f t="shared" si="3"/>
        <v>-1.0922691358860277</v>
      </c>
      <c r="K46">
        <f t="shared" si="3"/>
        <v>20.638272189954904</v>
      </c>
      <c r="L46">
        <f t="shared" si="5"/>
        <v>12.781591613758678</v>
      </c>
      <c r="M46">
        <f t="shared" si="4"/>
        <v>23.208786484757837</v>
      </c>
    </row>
    <row r="47" spans="1:13" x14ac:dyDescent="0.25">
      <c r="A47" s="29">
        <v>15.938278570950985</v>
      </c>
      <c r="B47">
        <f t="shared" si="0"/>
        <v>9.3627565111251272</v>
      </c>
      <c r="C47">
        <f t="shared" si="0"/>
        <v>2.4788777566143381</v>
      </c>
      <c r="D47">
        <f t="shared" si="0"/>
        <v>-29.903851162629962</v>
      </c>
      <c r="E47">
        <f t="shared" si="1"/>
        <v>-5.829513390565296</v>
      </c>
      <c r="F47">
        <f t="shared" si="1"/>
        <v>-3.0793483656439662</v>
      </c>
      <c r="G47">
        <f t="shared" si="2"/>
        <v>-6.8796320091783514</v>
      </c>
      <c r="H47">
        <f t="shared" si="3"/>
        <v>-14.111510314214399</v>
      </c>
      <c r="I47">
        <f t="shared" si="3"/>
        <v>19.373334049407362</v>
      </c>
      <c r="J47">
        <f t="shared" si="3"/>
        <v>2.3852956692620353</v>
      </c>
      <c r="K47">
        <f t="shared" si="3"/>
        <v>-1.0922691358860277</v>
      </c>
      <c r="L47">
        <f t="shared" si="5"/>
        <v>20.638272189954904</v>
      </c>
      <c r="M47">
        <f t="shared" si="4"/>
        <v>12.781591613758678</v>
      </c>
    </row>
    <row r="48" spans="1:13" x14ac:dyDescent="0.25">
      <c r="A48" s="29">
        <v>17.860940287805931</v>
      </c>
      <c r="B48">
        <f t="shared" si="0"/>
        <v>15.938278570950985</v>
      </c>
      <c r="C48">
        <f t="shared" si="0"/>
        <v>9.3627565111251272</v>
      </c>
      <c r="D48">
        <f t="shared" si="0"/>
        <v>2.4788777566143381</v>
      </c>
      <c r="E48">
        <f t="shared" si="1"/>
        <v>-29.903851162629962</v>
      </c>
      <c r="F48">
        <f t="shared" si="1"/>
        <v>-5.829513390565296</v>
      </c>
      <c r="G48">
        <f t="shared" si="2"/>
        <v>-3.0793483656439662</v>
      </c>
      <c r="H48">
        <f t="shared" si="3"/>
        <v>-6.8796320091783514</v>
      </c>
      <c r="I48">
        <f t="shared" si="3"/>
        <v>-14.111510314214399</v>
      </c>
      <c r="J48">
        <f t="shared" si="3"/>
        <v>19.373334049407362</v>
      </c>
      <c r="K48">
        <f t="shared" si="3"/>
        <v>2.3852956692620353</v>
      </c>
      <c r="L48">
        <f t="shared" si="5"/>
        <v>-1.0922691358860277</v>
      </c>
      <c r="M48">
        <f t="shared" si="4"/>
        <v>20.638272189954904</v>
      </c>
    </row>
    <row r="49" spans="1:13" x14ac:dyDescent="0.25">
      <c r="A49" s="29">
        <v>0.26715967222207837</v>
      </c>
      <c r="B49">
        <f t="shared" si="0"/>
        <v>17.860940287805931</v>
      </c>
      <c r="C49">
        <f t="shared" si="0"/>
        <v>15.938278570950985</v>
      </c>
      <c r="D49">
        <f t="shared" si="0"/>
        <v>9.3627565111251272</v>
      </c>
      <c r="E49">
        <f t="shared" si="1"/>
        <v>2.4788777566143381</v>
      </c>
      <c r="F49">
        <f t="shared" si="1"/>
        <v>-29.903851162629962</v>
      </c>
      <c r="G49">
        <f t="shared" si="2"/>
        <v>-5.829513390565296</v>
      </c>
      <c r="H49">
        <f t="shared" si="3"/>
        <v>-3.0793483656439662</v>
      </c>
      <c r="I49">
        <f t="shared" si="3"/>
        <v>-6.8796320091783514</v>
      </c>
      <c r="J49">
        <f t="shared" si="3"/>
        <v>-14.111510314214399</v>
      </c>
      <c r="K49">
        <f t="shared" si="3"/>
        <v>19.373334049407362</v>
      </c>
      <c r="L49">
        <f t="shared" si="5"/>
        <v>2.3852956692620353</v>
      </c>
      <c r="M49">
        <f t="shared" si="4"/>
        <v>-1.0922691358860277</v>
      </c>
    </row>
    <row r="50" spans="1:13" x14ac:dyDescent="0.25">
      <c r="A50" s="29">
        <v>-0.74050021922872133</v>
      </c>
      <c r="B50">
        <f t="shared" si="0"/>
        <v>0.26715967222207837</v>
      </c>
      <c r="C50">
        <f t="shared" si="0"/>
        <v>17.860940287805931</v>
      </c>
      <c r="D50">
        <f t="shared" si="0"/>
        <v>15.938278570950985</v>
      </c>
      <c r="E50">
        <f t="shared" si="1"/>
        <v>9.3627565111251272</v>
      </c>
      <c r="F50">
        <f t="shared" si="1"/>
        <v>2.4788777566143381</v>
      </c>
      <c r="G50">
        <f t="shared" si="2"/>
        <v>-29.903851162629962</v>
      </c>
      <c r="H50">
        <f t="shared" si="3"/>
        <v>-5.829513390565296</v>
      </c>
      <c r="I50">
        <f t="shared" si="3"/>
        <v>-3.0793483656439662</v>
      </c>
      <c r="J50">
        <f t="shared" si="3"/>
        <v>-6.8796320091783514</v>
      </c>
      <c r="K50">
        <f t="shared" si="3"/>
        <v>-14.111510314214399</v>
      </c>
      <c r="L50">
        <f t="shared" si="5"/>
        <v>19.373334049407362</v>
      </c>
      <c r="M50">
        <f t="shared" si="4"/>
        <v>2.3852956692620353</v>
      </c>
    </row>
    <row r="51" spans="1:13" x14ac:dyDescent="0.25">
      <c r="A51" s="29">
        <v>9.3842988711736552</v>
      </c>
      <c r="B51">
        <f t="shared" si="0"/>
        <v>-0.74050021922872133</v>
      </c>
      <c r="C51">
        <f t="shared" si="0"/>
        <v>0.26715967222207837</v>
      </c>
      <c r="D51">
        <f t="shared" si="0"/>
        <v>17.860940287805931</v>
      </c>
      <c r="E51">
        <f t="shared" si="1"/>
        <v>15.938278570950985</v>
      </c>
      <c r="F51">
        <f t="shared" si="1"/>
        <v>9.3627565111251272</v>
      </c>
      <c r="G51">
        <f t="shared" si="2"/>
        <v>2.4788777566143381</v>
      </c>
      <c r="H51">
        <f t="shared" si="3"/>
        <v>-29.903851162629962</v>
      </c>
      <c r="I51">
        <f t="shared" si="3"/>
        <v>-5.829513390565296</v>
      </c>
      <c r="J51">
        <f t="shared" si="3"/>
        <v>-3.0793483656439662</v>
      </c>
      <c r="K51">
        <f t="shared" si="3"/>
        <v>-6.8796320091783514</v>
      </c>
      <c r="L51">
        <f t="shared" si="5"/>
        <v>-14.111510314214399</v>
      </c>
      <c r="M51">
        <f t="shared" si="4"/>
        <v>19.373334049407362</v>
      </c>
    </row>
    <row r="52" spans="1:13" x14ac:dyDescent="0.25">
      <c r="A52" s="29">
        <v>9.3825977060361652</v>
      </c>
      <c r="B52">
        <f t="shared" si="0"/>
        <v>9.3842988711736552</v>
      </c>
      <c r="C52">
        <f t="shared" si="0"/>
        <v>-0.74050021922872133</v>
      </c>
      <c r="D52">
        <f t="shared" si="0"/>
        <v>0.26715967222207837</v>
      </c>
      <c r="E52">
        <f t="shared" si="1"/>
        <v>17.860940287805931</v>
      </c>
      <c r="F52">
        <f t="shared" si="1"/>
        <v>15.938278570950985</v>
      </c>
      <c r="G52">
        <f t="shared" si="2"/>
        <v>9.3627565111251272</v>
      </c>
      <c r="H52">
        <f t="shared" si="3"/>
        <v>2.4788777566143381</v>
      </c>
      <c r="I52">
        <f t="shared" si="3"/>
        <v>-29.903851162629962</v>
      </c>
      <c r="J52">
        <f t="shared" si="3"/>
        <v>-5.829513390565296</v>
      </c>
      <c r="K52">
        <f t="shared" si="3"/>
        <v>-3.0793483656439662</v>
      </c>
      <c r="L52">
        <f t="shared" si="5"/>
        <v>-6.8796320091783514</v>
      </c>
      <c r="M52">
        <f t="shared" si="4"/>
        <v>-14.111510314214399</v>
      </c>
    </row>
    <row r="53" spans="1:13" x14ac:dyDescent="0.25">
      <c r="A53" s="29">
        <v>8.019324280193473</v>
      </c>
      <c r="B53">
        <f t="shared" si="0"/>
        <v>9.3825977060361652</v>
      </c>
      <c r="C53">
        <f t="shared" si="0"/>
        <v>9.3842988711736552</v>
      </c>
      <c r="D53">
        <f t="shared" si="0"/>
        <v>-0.74050021922872133</v>
      </c>
      <c r="E53">
        <f t="shared" si="1"/>
        <v>0.26715967222207837</v>
      </c>
      <c r="F53">
        <f t="shared" si="1"/>
        <v>17.860940287805931</v>
      </c>
      <c r="G53">
        <f t="shared" si="2"/>
        <v>15.938278570950985</v>
      </c>
      <c r="H53">
        <f t="shared" si="3"/>
        <v>9.3627565111251272</v>
      </c>
      <c r="I53">
        <f t="shared" si="3"/>
        <v>2.4788777566143381</v>
      </c>
      <c r="J53">
        <f t="shared" si="3"/>
        <v>-29.903851162629962</v>
      </c>
      <c r="K53">
        <f t="shared" si="3"/>
        <v>-5.829513390565296</v>
      </c>
      <c r="L53">
        <f t="shared" si="5"/>
        <v>-3.0793483656439662</v>
      </c>
      <c r="M53">
        <f t="shared" si="4"/>
        <v>-6.8796320091783514</v>
      </c>
    </row>
    <row r="54" spans="1:13" x14ac:dyDescent="0.25">
      <c r="A54" s="29">
        <v>-4.1851905052117786</v>
      </c>
      <c r="B54">
        <f t="shared" si="0"/>
        <v>8.019324280193473</v>
      </c>
      <c r="C54">
        <f t="shared" si="0"/>
        <v>9.3825977060361652</v>
      </c>
      <c r="D54">
        <f t="shared" si="0"/>
        <v>9.3842988711736552</v>
      </c>
      <c r="E54">
        <f t="shared" si="1"/>
        <v>-0.74050021922872133</v>
      </c>
      <c r="F54">
        <f t="shared" si="1"/>
        <v>0.26715967222207837</v>
      </c>
      <c r="G54">
        <f t="shared" si="2"/>
        <v>17.860940287805931</v>
      </c>
      <c r="H54">
        <f t="shared" si="3"/>
        <v>15.938278570950985</v>
      </c>
      <c r="I54">
        <f t="shared" si="3"/>
        <v>9.3627565111251272</v>
      </c>
      <c r="J54">
        <f t="shared" si="3"/>
        <v>2.4788777566143381</v>
      </c>
      <c r="K54">
        <f t="shared" si="3"/>
        <v>-29.903851162629962</v>
      </c>
      <c r="L54">
        <f t="shared" si="5"/>
        <v>-5.829513390565296</v>
      </c>
      <c r="M54">
        <f t="shared" si="4"/>
        <v>-3.0793483656439662</v>
      </c>
    </row>
    <row r="55" spans="1:13" x14ac:dyDescent="0.25">
      <c r="A55" s="29">
        <v>-22.17660941302006</v>
      </c>
      <c r="B55">
        <f t="shared" si="0"/>
        <v>-4.1851905052117786</v>
      </c>
      <c r="C55">
        <f t="shared" si="0"/>
        <v>8.019324280193473</v>
      </c>
      <c r="D55">
        <f t="shared" si="0"/>
        <v>9.3825977060361652</v>
      </c>
      <c r="E55">
        <f t="shared" si="1"/>
        <v>9.3842988711736552</v>
      </c>
      <c r="F55">
        <f t="shared" si="1"/>
        <v>-0.74050021922872133</v>
      </c>
      <c r="G55">
        <f t="shared" si="2"/>
        <v>0.26715967222207837</v>
      </c>
      <c r="H55">
        <f t="shared" si="3"/>
        <v>17.860940287805931</v>
      </c>
      <c r="I55">
        <f t="shared" si="3"/>
        <v>15.938278570950985</v>
      </c>
      <c r="J55">
        <f t="shared" si="3"/>
        <v>9.3627565111251272</v>
      </c>
      <c r="K55">
        <f t="shared" si="3"/>
        <v>2.4788777566143381</v>
      </c>
      <c r="L55">
        <f t="shared" si="5"/>
        <v>-29.903851162629962</v>
      </c>
      <c r="M55">
        <f t="shared" si="4"/>
        <v>-5.829513390565296</v>
      </c>
    </row>
    <row r="56" spans="1:13" x14ac:dyDescent="0.25">
      <c r="A56" s="29">
        <v>-22.075039010146099</v>
      </c>
      <c r="B56">
        <f t="shared" si="0"/>
        <v>-22.17660941302006</v>
      </c>
      <c r="C56">
        <f t="shared" si="0"/>
        <v>-4.1851905052117786</v>
      </c>
      <c r="D56">
        <f t="shared" si="0"/>
        <v>8.019324280193473</v>
      </c>
      <c r="E56">
        <f t="shared" si="1"/>
        <v>9.3825977060361652</v>
      </c>
      <c r="F56">
        <f t="shared" si="1"/>
        <v>9.3842988711736552</v>
      </c>
      <c r="G56">
        <f t="shared" si="2"/>
        <v>-0.74050021922872133</v>
      </c>
      <c r="H56">
        <f t="shared" si="3"/>
        <v>0.26715967222207837</v>
      </c>
      <c r="I56">
        <f t="shared" si="3"/>
        <v>17.860940287805931</v>
      </c>
      <c r="J56">
        <f t="shared" si="3"/>
        <v>15.938278570950985</v>
      </c>
      <c r="K56">
        <f t="shared" si="3"/>
        <v>9.3627565111251272</v>
      </c>
      <c r="L56">
        <f t="shared" si="5"/>
        <v>2.4788777566143381</v>
      </c>
      <c r="M56">
        <f t="shared" si="4"/>
        <v>-29.903851162629962</v>
      </c>
    </row>
    <row r="57" spans="1:13" x14ac:dyDescent="0.25">
      <c r="A57" s="29">
        <v>-0.24831435709904781</v>
      </c>
      <c r="B57">
        <f t="shared" si="0"/>
        <v>-22.075039010146099</v>
      </c>
      <c r="C57">
        <f t="shared" si="0"/>
        <v>-22.17660941302006</v>
      </c>
      <c r="D57">
        <f t="shared" si="0"/>
        <v>-4.1851905052117786</v>
      </c>
      <c r="E57">
        <f t="shared" si="1"/>
        <v>8.019324280193473</v>
      </c>
      <c r="F57">
        <f t="shared" si="1"/>
        <v>9.3825977060361652</v>
      </c>
      <c r="G57">
        <f t="shared" si="2"/>
        <v>9.3842988711736552</v>
      </c>
      <c r="H57">
        <f t="shared" si="3"/>
        <v>-0.74050021922872133</v>
      </c>
      <c r="I57">
        <f t="shared" si="3"/>
        <v>0.26715967222207837</v>
      </c>
      <c r="J57">
        <f t="shared" si="3"/>
        <v>17.860940287805931</v>
      </c>
      <c r="K57">
        <f t="shared" si="3"/>
        <v>15.938278570950985</v>
      </c>
      <c r="L57">
        <f t="shared" si="5"/>
        <v>9.3627565111251272</v>
      </c>
      <c r="M57">
        <f t="shared" si="4"/>
        <v>2.4788777566143381</v>
      </c>
    </row>
    <row r="58" spans="1:13" x14ac:dyDescent="0.25">
      <c r="A58" s="29">
        <v>7.4967221890399571</v>
      </c>
      <c r="B58">
        <f t="shared" si="0"/>
        <v>-0.24831435709904781</v>
      </c>
      <c r="C58">
        <f t="shared" si="0"/>
        <v>-22.075039010146099</v>
      </c>
      <c r="D58">
        <f t="shared" si="0"/>
        <v>-22.17660941302006</v>
      </c>
      <c r="E58">
        <f t="shared" si="1"/>
        <v>-4.1851905052117786</v>
      </c>
      <c r="F58">
        <f t="shared" si="1"/>
        <v>8.019324280193473</v>
      </c>
      <c r="G58">
        <f t="shared" si="2"/>
        <v>9.3825977060361652</v>
      </c>
      <c r="H58">
        <f t="shared" si="3"/>
        <v>9.3842988711736552</v>
      </c>
      <c r="I58">
        <f t="shared" si="3"/>
        <v>-0.74050021922872133</v>
      </c>
      <c r="J58">
        <f t="shared" si="3"/>
        <v>0.26715967222207837</v>
      </c>
      <c r="K58">
        <f t="shared" si="3"/>
        <v>17.860940287805931</v>
      </c>
      <c r="L58">
        <f t="shared" si="5"/>
        <v>15.938278570950985</v>
      </c>
      <c r="M58">
        <f t="shared" si="4"/>
        <v>9.3627565111251272</v>
      </c>
    </row>
    <row r="59" spans="1:13" x14ac:dyDescent="0.25">
      <c r="A59" s="29">
        <v>7.4846078777517278</v>
      </c>
      <c r="B59">
        <f t="shared" si="0"/>
        <v>7.4967221890399571</v>
      </c>
      <c r="C59">
        <f t="shared" si="0"/>
        <v>-0.24831435709904781</v>
      </c>
      <c r="D59">
        <f t="shared" si="0"/>
        <v>-22.075039010146099</v>
      </c>
      <c r="E59">
        <f t="shared" si="1"/>
        <v>-22.17660941302006</v>
      </c>
      <c r="F59">
        <f t="shared" si="1"/>
        <v>-4.1851905052117786</v>
      </c>
      <c r="G59">
        <f t="shared" si="2"/>
        <v>8.019324280193473</v>
      </c>
      <c r="H59">
        <f t="shared" si="3"/>
        <v>9.3825977060361652</v>
      </c>
      <c r="I59">
        <f t="shared" si="3"/>
        <v>9.3842988711736552</v>
      </c>
      <c r="J59">
        <f t="shared" si="3"/>
        <v>-0.74050021922872133</v>
      </c>
      <c r="K59">
        <f t="shared" si="3"/>
        <v>0.26715967222207837</v>
      </c>
      <c r="L59">
        <f t="shared" si="5"/>
        <v>17.860940287805931</v>
      </c>
      <c r="M59">
        <f t="shared" si="4"/>
        <v>15.938278570950985</v>
      </c>
    </row>
    <row r="60" spans="1:13" x14ac:dyDescent="0.25">
      <c r="A60" s="29">
        <v>3.1660157117197514</v>
      </c>
      <c r="B60">
        <f t="shared" si="0"/>
        <v>7.4846078777517278</v>
      </c>
      <c r="C60">
        <f t="shared" si="0"/>
        <v>7.4967221890399571</v>
      </c>
      <c r="D60">
        <f t="shared" si="0"/>
        <v>-0.24831435709904781</v>
      </c>
      <c r="E60">
        <f t="shared" si="1"/>
        <v>-22.075039010146099</v>
      </c>
      <c r="F60">
        <f t="shared" si="1"/>
        <v>-22.17660941302006</v>
      </c>
      <c r="G60">
        <f t="shared" si="2"/>
        <v>-4.1851905052117786</v>
      </c>
      <c r="H60">
        <f t="shared" si="3"/>
        <v>8.019324280193473</v>
      </c>
      <c r="I60">
        <f t="shared" si="3"/>
        <v>9.3825977060361652</v>
      </c>
      <c r="J60">
        <f t="shared" si="3"/>
        <v>9.3842988711736552</v>
      </c>
      <c r="K60">
        <f t="shared" si="3"/>
        <v>-0.74050021922872133</v>
      </c>
      <c r="L60">
        <f t="shared" si="5"/>
        <v>0.26715967222207837</v>
      </c>
      <c r="M60">
        <f t="shared" si="4"/>
        <v>17.860940287805931</v>
      </c>
    </row>
    <row r="61" spans="1:13" x14ac:dyDescent="0.25">
      <c r="A61" s="29">
        <v>-6.7714304612663057</v>
      </c>
      <c r="B61">
        <f t="shared" si="0"/>
        <v>3.1660157117197514</v>
      </c>
      <c r="C61">
        <f t="shared" si="0"/>
        <v>7.4846078777517278</v>
      </c>
      <c r="D61">
        <f t="shared" si="0"/>
        <v>7.4967221890399571</v>
      </c>
      <c r="E61">
        <f t="shared" si="1"/>
        <v>-0.24831435709904781</v>
      </c>
      <c r="F61">
        <f t="shared" si="1"/>
        <v>-22.075039010146099</v>
      </c>
      <c r="G61">
        <f t="shared" si="2"/>
        <v>-22.17660941302006</v>
      </c>
      <c r="H61">
        <f t="shared" si="3"/>
        <v>-4.1851905052117786</v>
      </c>
      <c r="I61">
        <f t="shared" si="3"/>
        <v>8.019324280193473</v>
      </c>
      <c r="J61">
        <f t="shared" si="3"/>
        <v>9.3825977060361652</v>
      </c>
      <c r="K61">
        <f t="shared" si="3"/>
        <v>9.3842988711736552</v>
      </c>
      <c r="L61">
        <f t="shared" si="5"/>
        <v>-0.74050021922872133</v>
      </c>
      <c r="M61">
        <f t="shared" si="4"/>
        <v>0.26715967222207837</v>
      </c>
    </row>
    <row r="62" spans="1:13" x14ac:dyDescent="0.25">
      <c r="A62" s="29">
        <v>-6.0911238052023862</v>
      </c>
      <c r="B62">
        <f t="shared" si="0"/>
        <v>-6.7714304612663057</v>
      </c>
      <c r="C62">
        <f t="shared" si="0"/>
        <v>3.1660157117197514</v>
      </c>
      <c r="D62">
        <f t="shared" si="0"/>
        <v>7.4846078777517278</v>
      </c>
      <c r="E62">
        <f t="shared" si="1"/>
        <v>7.4967221890399571</v>
      </c>
      <c r="F62">
        <f t="shared" si="1"/>
        <v>-0.24831435709904781</v>
      </c>
      <c r="G62">
        <f t="shared" si="2"/>
        <v>-22.075039010146099</v>
      </c>
      <c r="H62">
        <f t="shared" si="3"/>
        <v>-22.17660941302006</v>
      </c>
      <c r="I62">
        <f t="shared" si="3"/>
        <v>-4.1851905052117786</v>
      </c>
      <c r="J62">
        <f t="shared" si="3"/>
        <v>8.019324280193473</v>
      </c>
      <c r="K62">
        <f t="shared" si="3"/>
        <v>9.3825977060361652</v>
      </c>
      <c r="L62">
        <f t="shared" si="5"/>
        <v>9.3842988711736552</v>
      </c>
      <c r="M62">
        <f t="shared" si="4"/>
        <v>-0.74050021922872133</v>
      </c>
    </row>
    <row r="63" spans="1:13" x14ac:dyDescent="0.25">
      <c r="A63" s="29">
        <v>-12.727152330027707</v>
      </c>
      <c r="B63">
        <f t="shared" si="0"/>
        <v>-6.0911238052023862</v>
      </c>
      <c r="C63">
        <f t="shared" si="0"/>
        <v>-6.7714304612663057</v>
      </c>
      <c r="D63">
        <f t="shared" si="0"/>
        <v>3.1660157117197514</v>
      </c>
      <c r="E63">
        <f t="shared" si="1"/>
        <v>7.4846078777517278</v>
      </c>
      <c r="F63">
        <f t="shared" si="1"/>
        <v>7.4967221890399571</v>
      </c>
      <c r="G63">
        <f t="shared" si="2"/>
        <v>-0.24831435709904781</v>
      </c>
      <c r="H63">
        <f t="shared" si="3"/>
        <v>-22.075039010146099</v>
      </c>
      <c r="I63">
        <f t="shared" si="3"/>
        <v>-22.17660941302006</v>
      </c>
      <c r="J63">
        <f t="shared" si="3"/>
        <v>-4.1851905052117786</v>
      </c>
      <c r="K63">
        <f t="shared" si="3"/>
        <v>8.019324280193473</v>
      </c>
      <c r="L63">
        <f t="shared" si="5"/>
        <v>9.3825977060361652</v>
      </c>
      <c r="M63">
        <f t="shared" si="4"/>
        <v>9.3842988711736552</v>
      </c>
    </row>
    <row r="64" spans="1:13" x14ac:dyDescent="0.25">
      <c r="A64" s="29">
        <v>5.8250692729174034</v>
      </c>
      <c r="B64">
        <f t="shared" si="0"/>
        <v>-12.727152330027707</v>
      </c>
      <c r="C64">
        <f t="shared" si="0"/>
        <v>-6.0911238052023862</v>
      </c>
      <c r="D64">
        <f t="shared" si="0"/>
        <v>-6.7714304612663057</v>
      </c>
      <c r="E64">
        <f t="shared" si="1"/>
        <v>3.1660157117197514</v>
      </c>
      <c r="F64">
        <f t="shared" si="1"/>
        <v>7.4846078777517278</v>
      </c>
      <c r="G64">
        <f t="shared" si="2"/>
        <v>7.4967221890399571</v>
      </c>
      <c r="H64">
        <f t="shared" si="3"/>
        <v>-0.24831435709904781</v>
      </c>
      <c r="I64">
        <f t="shared" si="3"/>
        <v>-22.075039010146099</v>
      </c>
      <c r="J64">
        <f t="shared" si="3"/>
        <v>-22.17660941302006</v>
      </c>
      <c r="K64">
        <f t="shared" si="3"/>
        <v>-4.1851905052117786</v>
      </c>
      <c r="L64">
        <f t="shared" si="5"/>
        <v>8.019324280193473</v>
      </c>
      <c r="M64">
        <f t="shared" si="4"/>
        <v>9.3825977060361652</v>
      </c>
    </row>
    <row r="65" spans="1:13" x14ac:dyDescent="0.25">
      <c r="A65" s="29">
        <v>-7.6454142563801213</v>
      </c>
      <c r="B65">
        <f t="shared" si="0"/>
        <v>5.8250692729174034</v>
      </c>
      <c r="C65">
        <f t="shared" si="0"/>
        <v>-12.727152330027707</v>
      </c>
      <c r="D65">
        <f t="shared" si="0"/>
        <v>-6.0911238052023862</v>
      </c>
      <c r="E65">
        <f t="shared" si="1"/>
        <v>-6.7714304612663057</v>
      </c>
      <c r="F65">
        <f t="shared" si="1"/>
        <v>3.1660157117197514</v>
      </c>
      <c r="G65">
        <f t="shared" si="2"/>
        <v>7.4846078777517278</v>
      </c>
      <c r="H65">
        <f t="shared" si="3"/>
        <v>7.4967221890399571</v>
      </c>
      <c r="I65">
        <f t="shared" si="3"/>
        <v>-0.24831435709904781</v>
      </c>
      <c r="J65">
        <f t="shared" si="3"/>
        <v>-22.075039010146099</v>
      </c>
      <c r="K65">
        <f t="shared" si="3"/>
        <v>-22.17660941302006</v>
      </c>
      <c r="L65">
        <f t="shared" si="5"/>
        <v>-4.1851905052117786</v>
      </c>
      <c r="M65">
        <f t="shared" si="4"/>
        <v>8.019324280193473</v>
      </c>
    </row>
    <row r="66" spans="1:13" x14ac:dyDescent="0.25">
      <c r="A66" s="29">
        <v>-1.8155800060435467</v>
      </c>
      <c r="B66">
        <f t="shared" si="0"/>
        <v>-7.6454142563801213</v>
      </c>
      <c r="C66">
        <f t="shared" si="0"/>
        <v>5.8250692729174034</v>
      </c>
      <c r="D66">
        <f t="shared" si="0"/>
        <v>-12.727152330027707</v>
      </c>
      <c r="E66">
        <f t="shared" si="1"/>
        <v>-6.0911238052023862</v>
      </c>
      <c r="F66">
        <f t="shared" si="1"/>
        <v>-6.7714304612663057</v>
      </c>
      <c r="G66">
        <f t="shared" si="2"/>
        <v>3.1660157117197514</v>
      </c>
      <c r="H66">
        <f t="shared" si="3"/>
        <v>7.4846078777517278</v>
      </c>
      <c r="I66">
        <f t="shared" si="3"/>
        <v>7.4967221890399571</v>
      </c>
      <c r="J66">
        <f t="shared" si="3"/>
        <v>-0.24831435709904781</v>
      </c>
      <c r="K66">
        <f t="shared" si="3"/>
        <v>-22.075039010146099</v>
      </c>
      <c r="L66">
        <f t="shared" si="5"/>
        <v>-22.17660941302006</v>
      </c>
      <c r="M66">
        <f t="shared" si="4"/>
        <v>-4.1851905052117786</v>
      </c>
    </row>
    <row r="67" spans="1:13" x14ac:dyDescent="0.25">
      <c r="A67" s="29">
        <v>-13.260591505533796</v>
      </c>
      <c r="B67">
        <f t="shared" si="0"/>
        <v>-1.8155800060435467</v>
      </c>
      <c r="C67">
        <f t="shared" si="0"/>
        <v>-7.6454142563801213</v>
      </c>
      <c r="D67">
        <f t="shared" si="0"/>
        <v>5.8250692729174034</v>
      </c>
      <c r="E67">
        <f t="shared" si="1"/>
        <v>-12.727152330027707</v>
      </c>
      <c r="F67">
        <f t="shared" si="1"/>
        <v>-6.0911238052023862</v>
      </c>
      <c r="G67">
        <f t="shared" si="2"/>
        <v>-6.7714304612663057</v>
      </c>
      <c r="H67">
        <f t="shared" si="3"/>
        <v>3.1660157117197514</v>
      </c>
      <c r="I67">
        <f t="shared" si="3"/>
        <v>7.4846078777517278</v>
      </c>
      <c r="J67">
        <f t="shared" si="3"/>
        <v>7.4967221890399571</v>
      </c>
      <c r="K67">
        <f t="shared" si="3"/>
        <v>-0.24831435709904781</v>
      </c>
      <c r="L67">
        <f t="shared" si="5"/>
        <v>-22.075039010146099</v>
      </c>
      <c r="M67">
        <f t="shared" si="4"/>
        <v>-22.17660941302006</v>
      </c>
    </row>
    <row r="68" spans="1:13" x14ac:dyDescent="0.25">
      <c r="A68" s="29">
        <v>-7.7858049384554988</v>
      </c>
      <c r="B68">
        <f t="shared" ref="B68:D131" si="6">A67</f>
        <v>-13.260591505533796</v>
      </c>
      <c r="C68">
        <f t="shared" si="6"/>
        <v>-1.8155800060435467</v>
      </c>
      <c r="D68">
        <f t="shared" si="6"/>
        <v>-7.6454142563801213</v>
      </c>
      <c r="E68">
        <f t="shared" si="1"/>
        <v>5.8250692729174034</v>
      </c>
      <c r="F68">
        <f t="shared" si="1"/>
        <v>-12.727152330027707</v>
      </c>
      <c r="G68">
        <f t="shared" si="2"/>
        <v>-6.0911238052023862</v>
      </c>
      <c r="H68">
        <f t="shared" si="3"/>
        <v>-6.7714304612663057</v>
      </c>
      <c r="I68">
        <f t="shared" si="3"/>
        <v>3.1660157117197514</v>
      </c>
      <c r="J68">
        <f t="shared" si="3"/>
        <v>7.4846078777517278</v>
      </c>
      <c r="K68">
        <f t="shared" si="3"/>
        <v>7.4967221890399571</v>
      </c>
      <c r="L68">
        <f t="shared" si="5"/>
        <v>-0.24831435709904781</v>
      </c>
      <c r="M68">
        <f t="shared" si="4"/>
        <v>-22.075039010146099</v>
      </c>
    </row>
    <row r="69" spans="1:13" x14ac:dyDescent="0.25">
      <c r="A69" s="29">
        <v>-15.310261202575248</v>
      </c>
      <c r="B69">
        <f t="shared" si="6"/>
        <v>-7.7858049384554988</v>
      </c>
      <c r="C69">
        <f t="shared" si="6"/>
        <v>-13.260591505533796</v>
      </c>
      <c r="D69">
        <f t="shared" si="6"/>
        <v>-1.8155800060435467</v>
      </c>
      <c r="E69">
        <f t="shared" si="1"/>
        <v>-7.6454142563801213</v>
      </c>
      <c r="F69">
        <f t="shared" si="1"/>
        <v>5.8250692729174034</v>
      </c>
      <c r="G69">
        <f t="shared" si="2"/>
        <v>-12.727152330027707</v>
      </c>
      <c r="H69">
        <f t="shared" si="3"/>
        <v>-6.0911238052023862</v>
      </c>
      <c r="I69">
        <f t="shared" si="3"/>
        <v>-6.7714304612663057</v>
      </c>
      <c r="J69">
        <f t="shared" si="3"/>
        <v>3.1660157117197514</v>
      </c>
      <c r="K69">
        <f t="shared" si="3"/>
        <v>7.4846078777517278</v>
      </c>
      <c r="L69">
        <f t="shared" si="5"/>
        <v>7.4967221890399571</v>
      </c>
      <c r="M69">
        <f t="shared" si="4"/>
        <v>-0.24831435709904781</v>
      </c>
    </row>
    <row r="70" spans="1:13" x14ac:dyDescent="0.25">
      <c r="A70" s="29">
        <v>5.7130951930176082</v>
      </c>
      <c r="B70">
        <f t="shared" si="6"/>
        <v>-15.310261202575248</v>
      </c>
      <c r="C70">
        <f t="shared" si="6"/>
        <v>-7.7858049384554988</v>
      </c>
      <c r="D70">
        <f t="shared" si="6"/>
        <v>-13.260591505533796</v>
      </c>
      <c r="E70">
        <f t="shared" si="1"/>
        <v>-1.8155800060435467</v>
      </c>
      <c r="F70">
        <f t="shared" si="1"/>
        <v>-7.6454142563801213</v>
      </c>
      <c r="G70">
        <f t="shared" si="2"/>
        <v>5.8250692729174034</v>
      </c>
      <c r="H70">
        <f t="shared" si="3"/>
        <v>-12.727152330027707</v>
      </c>
      <c r="I70">
        <f t="shared" si="3"/>
        <v>-6.0911238052023862</v>
      </c>
      <c r="J70">
        <f t="shared" si="3"/>
        <v>-6.7714304612663057</v>
      </c>
      <c r="K70">
        <f t="shared" si="3"/>
        <v>3.1660157117197514</v>
      </c>
      <c r="L70">
        <f t="shared" si="5"/>
        <v>7.4846078777517278</v>
      </c>
      <c r="M70">
        <f t="shared" si="4"/>
        <v>7.4967221890399571</v>
      </c>
    </row>
    <row r="71" spans="1:13" x14ac:dyDescent="0.25">
      <c r="A71" s="29">
        <v>0.94015326650162478</v>
      </c>
      <c r="B71">
        <f t="shared" si="6"/>
        <v>5.7130951930176082</v>
      </c>
      <c r="C71">
        <f t="shared" si="6"/>
        <v>-15.310261202575248</v>
      </c>
      <c r="D71">
        <f t="shared" si="6"/>
        <v>-7.7858049384554988</v>
      </c>
      <c r="E71">
        <f t="shared" ref="E71:F134" si="7">D70</f>
        <v>-13.260591505533796</v>
      </c>
      <c r="F71">
        <f t="shared" si="7"/>
        <v>-1.8155800060435467</v>
      </c>
      <c r="G71">
        <f t="shared" si="2"/>
        <v>-7.6454142563801213</v>
      </c>
      <c r="H71">
        <f t="shared" si="3"/>
        <v>5.8250692729174034</v>
      </c>
      <c r="I71">
        <f t="shared" si="3"/>
        <v>-12.727152330027707</v>
      </c>
      <c r="J71">
        <f t="shared" si="3"/>
        <v>-6.0911238052023862</v>
      </c>
      <c r="K71">
        <f t="shared" si="3"/>
        <v>-6.7714304612663057</v>
      </c>
      <c r="L71">
        <f t="shared" si="5"/>
        <v>3.1660157117197514</v>
      </c>
      <c r="M71">
        <f t="shared" si="4"/>
        <v>7.4846078777517278</v>
      </c>
    </row>
    <row r="72" spans="1:13" x14ac:dyDescent="0.25">
      <c r="A72" s="29">
        <v>4.4827188920979495</v>
      </c>
      <c r="B72">
        <f t="shared" si="6"/>
        <v>0.94015326650162478</v>
      </c>
      <c r="C72">
        <f t="shared" si="6"/>
        <v>5.7130951930176082</v>
      </c>
      <c r="D72">
        <f t="shared" si="6"/>
        <v>-15.310261202575248</v>
      </c>
      <c r="E72">
        <f t="shared" si="7"/>
        <v>-7.7858049384554988</v>
      </c>
      <c r="F72">
        <f t="shared" si="7"/>
        <v>-13.260591505533796</v>
      </c>
      <c r="G72">
        <f t="shared" si="2"/>
        <v>-1.8155800060435467</v>
      </c>
      <c r="H72">
        <f t="shared" si="3"/>
        <v>-7.6454142563801213</v>
      </c>
      <c r="I72">
        <f t="shared" si="3"/>
        <v>5.8250692729174034</v>
      </c>
      <c r="J72">
        <f t="shared" si="3"/>
        <v>-12.727152330027707</v>
      </c>
      <c r="K72">
        <f t="shared" si="3"/>
        <v>-6.0911238052023862</v>
      </c>
      <c r="L72">
        <f t="shared" si="5"/>
        <v>-6.7714304612663057</v>
      </c>
      <c r="M72">
        <f t="shared" si="4"/>
        <v>3.1660157117197514</v>
      </c>
    </row>
    <row r="73" spans="1:13" x14ac:dyDescent="0.25">
      <c r="A73" s="29">
        <v>-4.1131432216005237</v>
      </c>
      <c r="B73">
        <f t="shared" si="6"/>
        <v>4.4827188920979495</v>
      </c>
      <c r="C73">
        <f t="shared" si="6"/>
        <v>0.94015326650162478</v>
      </c>
      <c r="D73">
        <f t="shared" si="6"/>
        <v>5.7130951930176082</v>
      </c>
      <c r="E73">
        <f t="shared" si="7"/>
        <v>-15.310261202575248</v>
      </c>
      <c r="F73">
        <f t="shared" si="7"/>
        <v>-7.7858049384554988</v>
      </c>
      <c r="G73">
        <f t="shared" ref="G73:G136" si="8">A67</f>
        <v>-13.260591505533796</v>
      </c>
      <c r="H73">
        <f t="shared" si="3"/>
        <v>-1.8155800060435467</v>
      </c>
      <c r="I73">
        <f t="shared" si="3"/>
        <v>-7.6454142563801213</v>
      </c>
      <c r="J73">
        <f t="shared" si="3"/>
        <v>5.8250692729174034</v>
      </c>
      <c r="K73">
        <f t="shared" si="3"/>
        <v>-12.727152330027707</v>
      </c>
      <c r="L73">
        <f t="shared" si="5"/>
        <v>-6.0911238052023862</v>
      </c>
      <c r="M73">
        <f t="shared" si="4"/>
        <v>-6.7714304612663057</v>
      </c>
    </row>
    <row r="74" spans="1:13" x14ac:dyDescent="0.25">
      <c r="A74" s="29">
        <v>2.9087474937508659</v>
      </c>
      <c r="B74">
        <f t="shared" si="6"/>
        <v>-4.1131432216005237</v>
      </c>
      <c r="C74">
        <f t="shared" si="6"/>
        <v>4.4827188920979495</v>
      </c>
      <c r="D74">
        <f t="shared" si="6"/>
        <v>0.94015326650162478</v>
      </c>
      <c r="E74">
        <f t="shared" si="7"/>
        <v>5.7130951930176082</v>
      </c>
      <c r="F74">
        <f t="shared" si="7"/>
        <v>-15.310261202575248</v>
      </c>
      <c r="G74">
        <f t="shared" si="8"/>
        <v>-7.7858049384554988</v>
      </c>
      <c r="H74">
        <f t="shared" ref="H74:K137" si="9">G73</f>
        <v>-13.260591505533796</v>
      </c>
      <c r="I74">
        <f t="shared" si="9"/>
        <v>-1.8155800060435467</v>
      </c>
      <c r="J74">
        <f t="shared" si="9"/>
        <v>-7.6454142563801213</v>
      </c>
      <c r="K74">
        <f t="shared" si="9"/>
        <v>5.8250692729174034</v>
      </c>
      <c r="L74">
        <f t="shared" si="5"/>
        <v>-12.727152330027707</v>
      </c>
      <c r="M74">
        <f t="shared" si="4"/>
        <v>-6.0911238052023862</v>
      </c>
    </row>
    <row r="75" spans="1:13" x14ac:dyDescent="0.25">
      <c r="A75" s="29">
        <v>-4.007682378642869</v>
      </c>
      <c r="B75">
        <f t="shared" si="6"/>
        <v>2.9087474937508659</v>
      </c>
      <c r="C75">
        <f t="shared" si="6"/>
        <v>-4.1131432216005237</v>
      </c>
      <c r="D75">
        <f t="shared" si="6"/>
        <v>4.4827188920979495</v>
      </c>
      <c r="E75">
        <f t="shared" si="7"/>
        <v>0.94015326650162478</v>
      </c>
      <c r="F75">
        <f t="shared" si="7"/>
        <v>5.7130951930176082</v>
      </c>
      <c r="G75">
        <f t="shared" si="8"/>
        <v>-15.310261202575248</v>
      </c>
      <c r="H75">
        <f t="shared" si="9"/>
        <v>-7.7858049384554988</v>
      </c>
      <c r="I75">
        <f t="shared" si="9"/>
        <v>-13.260591505533796</v>
      </c>
      <c r="J75">
        <f t="shared" si="9"/>
        <v>-1.8155800060435467</v>
      </c>
      <c r="K75">
        <f t="shared" si="9"/>
        <v>-7.6454142563801213</v>
      </c>
      <c r="L75">
        <f t="shared" si="5"/>
        <v>5.8250692729174034</v>
      </c>
      <c r="M75">
        <f t="shared" si="4"/>
        <v>-12.727152330027707</v>
      </c>
    </row>
    <row r="76" spans="1:13" x14ac:dyDescent="0.25">
      <c r="A76" s="29">
        <v>-3.562670879152563</v>
      </c>
      <c r="B76">
        <f t="shared" si="6"/>
        <v>-4.007682378642869</v>
      </c>
      <c r="C76">
        <f t="shared" si="6"/>
        <v>2.9087474937508659</v>
      </c>
      <c r="D76">
        <f t="shared" si="6"/>
        <v>-4.1131432216005237</v>
      </c>
      <c r="E76">
        <f t="shared" si="7"/>
        <v>4.4827188920979495</v>
      </c>
      <c r="F76">
        <f t="shared" si="7"/>
        <v>0.94015326650162478</v>
      </c>
      <c r="G76">
        <f t="shared" si="8"/>
        <v>5.7130951930176082</v>
      </c>
      <c r="H76">
        <f t="shared" si="9"/>
        <v>-15.310261202575248</v>
      </c>
      <c r="I76">
        <f t="shared" si="9"/>
        <v>-7.7858049384554988</v>
      </c>
      <c r="J76">
        <f t="shared" si="9"/>
        <v>-13.260591505533796</v>
      </c>
      <c r="K76">
        <f t="shared" si="9"/>
        <v>-1.8155800060435467</v>
      </c>
      <c r="L76">
        <f t="shared" si="5"/>
        <v>-7.6454142563801213</v>
      </c>
      <c r="M76">
        <f t="shared" si="4"/>
        <v>5.8250692729174034</v>
      </c>
    </row>
    <row r="77" spans="1:13" x14ac:dyDescent="0.25">
      <c r="A77" s="29">
        <v>2.3475771155188454</v>
      </c>
      <c r="B77">
        <f t="shared" si="6"/>
        <v>-3.562670879152563</v>
      </c>
      <c r="C77">
        <f t="shared" si="6"/>
        <v>-4.007682378642869</v>
      </c>
      <c r="D77">
        <f t="shared" si="6"/>
        <v>2.9087474937508659</v>
      </c>
      <c r="E77">
        <f t="shared" si="7"/>
        <v>-4.1131432216005237</v>
      </c>
      <c r="F77">
        <f t="shared" si="7"/>
        <v>4.4827188920979495</v>
      </c>
      <c r="G77">
        <f t="shared" si="8"/>
        <v>0.94015326650162478</v>
      </c>
      <c r="H77">
        <f t="shared" si="9"/>
        <v>5.7130951930176082</v>
      </c>
      <c r="I77">
        <f t="shared" si="9"/>
        <v>-15.310261202575248</v>
      </c>
      <c r="J77">
        <f t="shared" si="9"/>
        <v>-7.7858049384554988</v>
      </c>
      <c r="K77">
        <f t="shared" si="9"/>
        <v>-13.260591505533796</v>
      </c>
      <c r="L77">
        <f t="shared" si="5"/>
        <v>-1.8155800060435467</v>
      </c>
      <c r="M77">
        <f t="shared" si="4"/>
        <v>-7.6454142563801213</v>
      </c>
    </row>
    <row r="78" spans="1:13" x14ac:dyDescent="0.25">
      <c r="A78" s="29">
        <v>-5.1029899817129944</v>
      </c>
      <c r="B78">
        <f t="shared" si="6"/>
        <v>2.3475771155188454</v>
      </c>
      <c r="C78">
        <f t="shared" si="6"/>
        <v>-3.562670879152563</v>
      </c>
      <c r="D78">
        <f t="shared" si="6"/>
        <v>-4.007682378642869</v>
      </c>
      <c r="E78">
        <f t="shared" si="7"/>
        <v>2.9087474937508659</v>
      </c>
      <c r="F78">
        <f t="shared" si="7"/>
        <v>-4.1131432216005237</v>
      </c>
      <c r="G78">
        <f t="shared" si="8"/>
        <v>4.4827188920979495</v>
      </c>
      <c r="H78">
        <f t="shared" si="9"/>
        <v>0.94015326650162478</v>
      </c>
      <c r="I78">
        <f t="shared" si="9"/>
        <v>5.7130951930176082</v>
      </c>
      <c r="J78">
        <f t="shared" si="9"/>
        <v>-15.310261202575248</v>
      </c>
      <c r="K78">
        <f t="shared" si="9"/>
        <v>-7.7858049384554988</v>
      </c>
      <c r="L78">
        <f t="shared" si="5"/>
        <v>-13.260591505533796</v>
      </c>
      <c r="M78">
        <f t="shared" si="4"/>
        <v>-1.8155800060435467</v>
      </c>
    </row>
    <row r="79" spans="1:13" x14ac:dyDescent="0.25">
      <c r="A79" s="29">
        <v>2.7619504731674169</v>
      </c>
      <c r="B79">
        <f t="shared" si="6"/>
        <v>-5.1029899817129944</v>
      </c>
      <c r="C79">
        <f t="shared" si="6"/>
        <v>2.3475771155188454</v>
      </c>
      <c r="D79">
        <f t="shared" si="6"/>
        <v>-3.562670879152563</v>
      </c>
      <c r="E79">
        <f t="shared" si="7"/>
        <v>-4.007682378642869</v>
      </c>
      <c r="F79">
        <f t="shared" si="7"/>
        <v>2.9087474937508659</v>
      </c>
      <c r="G79">
        <f t="shared" si="8"/>
        <v>-4.1131432216005237</v>
      </c>
      <c r="H79">
        <f t="shared" si="9"/>
        <v>4.4827188920979495</v>
      </c>
      <c r="I79">
        <f t="shared" si="9"/>
        <v>0.94015326650162478</v>
      </c>
      <c r="J79">
        <f t="shared" si="9"/>
        <v>5.7130951930176082</v>
      </c>
      <c r="K79">
        <f t="shared" si="9"/>
        <v>-15.310261202575248</v>
      </c>
      <c r="L79">
        <f t="shared" si="5"/>
        <v>-7.7858049384554988</v>
      </c>
      <c r="M79">
        <f t="shared" si="5"/>
        <v>-13.260591505533796</v>
      </c>
    </row>
    <row r="80" spans="1:13" x14ac:dyDescent="0.25">
      <c r="A80" s="29">
        <v>8.3343502858213014</v>
      </c>
      <c r="B80">
        <f t="shared" si="6"/>
        <v>2.7619504731674169</v>
      </c>
      <c r="C80">
        <f t="shared" si="6"/>
        <v>-5.1029899817129944</v>
      </c>
      <c r="D80">
        <f t="shared" si="6"/>
        <v>2.3475771155188454</v>
      </c>
      <c r="E80">
        <f t="shared" si="7"/>
        <v>-3.562670879152563</v>
      </c>
      <c r="F80">
        <f t="shared" si="7"/>
        <v>-4.007682378642869</v>
      </c>
      <c r="G80">
        <f t="shared" si="8"/>
        <v>2.9087474937508659</v>
      </c>
      <c r="H80">
        <f t="shared" si="9"/>
        <v>-4.1131432216005237</v>
      </c>
      <c r="I80">
        <f t="shared" si="9"/>
        <v>4.4827188920979495</v>
      </c>
      <c r="J80">
        <f t="shared" si="9"/>
        <v>0.94015326650162478</v>
      </c>
      <c r="K80">
        <f t="shared" si="9"/>
        <v>5.7130951930176082</v>
      </c>
      <c r="L80">
        <f t="shared" si="5"/>
        <v>-15.310261202575248</v>
      </c>
      <c r="M80">
        <f t="shared" si="5"/>
        <v>-7.7858049384554988</v>
      </c>
    </row>
    <row r="81" spans="1:13" x14ac:dyDescent="0.25">
      <c r="A81" s="29">
        <v>-15.194904407238027</v>
      </c>
      <c r="B81">
        <f t="shared" si="6"/>
        <v>8.3343502858213014</v>
      </c>
      <c r="C81">
        <f t="shared" si="6"/>
        <v>2.7619504731674169</v>
      </c>
      <c r="D81">
        <f t="shared" si="6"/>
        <v>-5.1029899817129944</v>
      </c>
      <c r="E81">
        <f t="shared" si="7"/>
        <v>2.3475771155188454</v>
      </c>
      <c r="F81">
        <f t="shared" si="7"/>
        <v>-3.562670879152563</v>
      </c>
      <c r="G81">
        <f t="shared" si="8"/>
        <v>-4.007682378642869</v>
      </c>
      <c r="H81">
        <f t="shared" si="9"/>
        <v>2.9087474937508659</v>
      </c>
      <c r="I81">
        <f t="shared" si="9"/>
        <v>-4.1131432216005237</v>
      </c>
      <c r="J81">
        <f t="shared" si="9"/>
        <v>4.4827188920979495</v>
      </c>
      <c r="K81">
        <f t="shared" si="9"/>
        <v>0.94015326650162478</v>
      </c>
      <c r="L81">
        <f t="shared" si="5"/>
        <v>5.7130951930176082</v>
      </c>
      <c r="M81">
        <f t="shared" si="5"/>
        <v>-15.310261202575248</v>
      </c>
    </row>
    <row r="82" spans="1:13" x14ac:dyDescent="0.25">
      <c r="A82" s="29">
        <v>10.587198105467849</v>
      </c>
      <c r="B82">
        <f t="shared" si="6"/>
        <v>-15.194904407238027</v>
      </c>
      <c r="C82">
        <f t="shared" si="6"/>
        <v>8.3343502858213014</v>
      </c>
      <c r="D82">
        <f t="shared" si="6"/>
        <v>2.7619504731674169</v>
      </c>
      <c r="E82">
        <f t="shared" si="7"/>
        <v>-5.1029899817129944</v>
      </c>
      <c r="F82">
        <f t="shared" si="7"/>
        <v>2.3475771155188454</v>
      </c>
      <c r="G82">
        <f t="shared" si="8"/>
        <v>-3.562670879152563</v>
      </c>
      <c r="H82">
        <f t="shared" si="9"/>
        <v>-4.007682378642869</v>
      </c>
      <c r="I82">
        <f t="shared" si="9"/>
        <v>2.9087474937508659</v>
      </c>
      <c r="J82">
        <f t="shared" si="9"/>
        <v>-4.1131432216005237</v>
      </c>
      <c r="K82">
        <f t="shared" si="9"/>
        <v>4.4827188920979495</v>
      </c>
      <c r="L82">
        <f t="shared" si="5"/>
        <v>0.94015326650162478</v>
      </c>
      <c r="M82">
        <f t="shared" si="5"/>
        <v>5.7130951930176082</v>
      </c>
    </row>
    <row r="83" spans="1:13" x14ac:dyDescent="0.25">
      <c r="A83" s="29">
        <v>-1.4977772735334156</v>
      </c>
      <c r="B83">
        <f t="shared" si="6"/>
        <v>10.587198105467849</v>
      </c>
      <c r="C83">
        <f t="shared" si="6"/>
        <v>-15.194904407238027</v>
      </c>
      <c r="D83">
        <f t="shared" si="6"/>
        <v>8.3343502858213014</v>
      </c>
      <c r="E83">
        <f t="shared" si="7"/>
        <v>2.7619504731674169</v>
      </c>
      <c r="F83">
        <f t="shared" si="7"/>
        <v>-5.1029899817129944</v>
      </c>
      <c r="G83">
        <f t="shared" si="8"/>
        <v>2.3475771155188454</v>
      </c>
      <c r="H83">
        <f t="shared" si="9"/>
        <v>-3.562670879152563</v>
      </c>
      <c r="I83">
        <f t="shared" si="9"/>
        <v>-4.007682378642869</v>
      </c>
      <c r="J83">
        <f t="shared" si="9"/>
        <v>2.9087474937508659</v>
      </c>
      <c r="K83">
        <f t="shared" si="9"/>
        <v>-4.1131432216005237</v>
      </c>
      <c r="L83">
        <f t="shared" ref="L83:M145" si="10">K82</f>
        <v>4.4827188920979495</v>
      </c>
      <c r="M83">
        <f t="shared" si="10"/>
        <v>0.94015326650162478</v>
      </c>
    </row>
    <row r="84" spans="1:13" x14ac:dyDescent="0.25">
      <c r="A84" s="29">
        <v>-3.196465530824014</v>
      </c>
      <c r="B84">
        <f t="shared" si="6"/>
        <v>-1.4977772735334156</v>
      </c>
      <c r="C84">
        <f t="shared" si="6"/>
        <v>10.587198105467849</v>
      </c>
      <c r="D84">
        <f t="shared" si="6"/>
        <v>-15.194904407238027</v>
      </c>
      <c r="E84">
        <f t="shared" si="7"/>
        <v>8.3343502858213014</v>
      </c>
      <c r="F84">
        <f t="shared" si="7"/>
        <v>2.7619504731674169</v>
      </c>
      <c r="G84">
        <f t="shared" si="8"/>
        <v>-5.1029899817129944</v>
      </c>
      <c r="H84">
        <f t="shared" si="9"/>
        <v>2.3475771155188454</v>
      </c>
      <c r="I84">
        <f t="shared" si="9"/>
        <v>-3.562670879152563</v>
      </c>
      <c r="J84">
        <f t="shared" si="9"/>
        <v>-4.007682378642869</v>
      </c>
      <c r="K84">
        <f t="shared" si="9"/>
        <v>2.9087474937508659</v>
      </c>
      <c r="L84">
        <f t="shared" si="10"/>
        <v>-4.1131432216005237</v>
      </c>
      <c r="M84">
        <f t="shared" si="10"/>
        <v>4.4827188920979495</v>
      </c>
    </row>
    <row r="85" spans="1:13" x14ac:dyDescent="0.25">
      <c r="A85" s="29">
        <v>11.139609716704115</v>
      </c>
      <c r="B85">
        <f t="shared" si="6"/>
        <v>-3.196465530824014</v>
      </c>
      <c r="C85">
        <f t="shared" si="6"/>
        <v>-1.4977772735334156</v>
      </c>
      <c r="D85">
        <f t="shared" si="6"/>
        <v>10.587198105467849</v>
      </c>
      <c r="E85">
        <f t="shared" si="7"/>
        <v>-15.194904407238027</v>
      </c>
      <c r="F85">
        <f t="shared" si="7"/>
        <v>8.3343502858213014</v>
      </c>
      <c r="G85">
        <f t="shared" si="8"/>
        <v>2.7619504731674169</v>
      </c>
      <c r="H85">
        <f t="shared" si="9"/>
        <v>-5.1029899817129944</v>
      </c>
      <c r="I85">
        <f t="shared" si="9"/>
        <v>2.3475771155188454</v>
      </c>
      <c r="J85">
        <f t="shared" si="9"/>
        <v>-3.562670879152563</v>
      </c>
      <c r="K85">
        <f t="shared" si="9"/>
        <v>-4.007682378642869</v>
      </c>
      <c r="L85">
        <f t="shared" si="10"/>
        <v>2.9087474937508659</v>
      </c>
      <c r="M85">
        <f t="shared" si="10"/>
        <v>-4.1131432216005237</v>
      </c>
    </row>
    <row r="86" spans="1:13" x14ac:dyDescent="0.25">
      <c r="A86" s="29">
        <v>0.25911367763114868</v>
      </c>
      <c r="B86">
        <f t="shared" si="6"/>
        <v>11.139609716704115</v>
      </c>
      <c r="C86">
        <f t="shared" si="6"/>
        <v>-3.196465530824014</v>
      </c>
      <c r="D86">
        <f t="shared" si="6"/>
        <v>-1.4977772735334156</v>
      </c>
      <c r="E86">
        <f t="shared" si="7"/>
        <v>10.587198105467849</v>
      </c>
      <c r="F86">
        <f t="shared" si="7"/>
        <v>-15.194904407238027</v>
      </c>
      <c r="G86">
        <f t="shared" si="8"/>
        <v>8.3343502858213014</v>
      </c>
      <c r="H86">
        <f t="shared" si="9"/>
        <v>2.7619504731674169</v>
      </c>
      <c r="I86">
        <f t="shared" si="9"/>
        <v>-5.1029899817129944</v>
      </c>
      <c r="J86">
        <f t="shared" si="9"/>
        <v>2.3475771155188454</v>
      </c>
      <c r="K86">
        <f t="shared" si="9"/>
        <v>-3.562670879152563</v>
      </c>
      <c r="L86">
        <f t="shared" si="10"/>
        <v>-4.007682378642869</v>
      </c>
      <c r="M86">
        <f t="shared" si="10"/>
        <v>2.9087474937508659</v>
      </c>
    </row>
    <row r="87" spans="1:13" x14ac:dyDescent="0.25">
      <c r="A87" s="29">
        <v>0.37703284097921141</v>
      </c>
      <c r="B87">
        <f t="shared" si="6"/>
        <v>0.25911367763114868</v>
      </c>
      <c r="C87">
        <f t="shared" si="6"/>
        <v>11.139609716704115</v>
      </c>
      <c r="D87">
        <f t="shared" si="6"/>
        <v>-3.196465530824014</v>
      </c>
      <c r="E87">
        <f t="shared" si="7"/>
        <v>-1.4977772735334156</v>
      </c>
      <c r="F87">
        <f t="shared" si="7"/>
        <v>10.587198105467849</v>
      </c>
      <c r="G87">
        <f t="shared" si="8"/>
        <v>-15.194904407238027</v>
      </c>
      <c r="H87">
        <f t="shared" si="9"/>
        <v>8.3343502858213014</v>
      </c>
      <c r="I87">
        <f t="shared" si="9"/>
        <v>2.7619504731674169</v>
      </c>
      <c r="J87">
        <f t="shared" si="9"/>
        <v>-5.1029899817129944</v>
      </c>
      <c r="K87">
        <f t="shared" si="9"/>
        <v>2.3475771155188454</v>
      </c>
      <c r="L87">
        <f t="shared" si="10"/>
        <v>-3.562670879152563</v>
      </c>
      <c r="M87">
        <f t="shared" si="10"/>
        <v>-4.007682378642869</v>
      </c>
    </row>
    <row r="88" spans="1:13" x14ac:dyDescent="0.25">
      <c r="A88" s="29">
        <v>5.3368196438706264</v>
      </c>
      <c r="B88">
        <f t="shared" si="6"/>
        <v>0.37703284097921141</v>
      </c>
      <c r="C88">
        <f t="shared" si="6"/>
        <v>0.25911367763114868</v>
      </c>
      <c r="D88">
        <f t="shared" si="6"/>
        <v>11.139609716704115</v>
      </c>
      <c r="E88">
        <f t="shared" si="7"/>
        <v>-3.196465530824014</v>
      </c>
      <c r="F88">
        <f t="shared" si="7"/>
        <v>-1.4977772735334156</v>
      </c>
      <c r="G88">
        <f t="shared" si="8"/>
        <v>10.587198105467849</v>
      </c>
      <c r="H88">
        <f t="shared" si="9"/>
        <v>-15.194904407238027</v>
      </c>
      <c r="I88">
        <f t="shared" si="9"/>
        <v>8.3343502858213014</v>
      </c>
      <c r="J88">
        <f t="shared" si="9"/>
        <v>2.7619504731674169</v>
      </c>
      <c r="K88">
        <f t="shared" si="9"/>
        <v>-5.1029899817129944</v>
      </c>
      <c r="L88">
        <f t="shared" si="10"/>
        <v>2.3475771155188454</v>
      </c>
      <c r="M88">
        <f t="shared" si="10"/>
        <v>-3.562670879152563</v>
      </c>
    </row>
    <row r="89" spans="1:13" x14ac:dyDescent="0.25">
      <c r="A89" s="29">
        <v>0.86425461645842461</v>
      </c>
      <c r="B89">
        <f t="shared" si="6"/>
        <v>5.3368196438706264</v>
      </c>
      <c r="C89">
        <f t="shared" si="6"/>
        <v>0.37703284097921141</v>
      </c>
      <c r="D89">
        <f t="shared" si="6"/>
        <v>0.25911367763114868</v>
      </c>
      <c r="E89">
        <f t="shared" si="7"/>
        <v>11.139609716704115</v>
      </c>
      <c r="F89">
        <f t="shared" si="7"/>
        <v>-3.196465530824014</v>
      </c>
      <c r="G89">
        <f t="shared" si="8"/>
        <v>-1.4977772735334156</v>
      </c>
      <c r="H89">
        <f t="shared" si="9"/>
        <v>10.587198105467849</v>
      </c>
      <c r="I89">
        <f t="shared" si="9"/>
        <v>-15.194904407238027</v>
      </c>
      <c r="J89">
        <f t="shared" si="9"/>
        <v>8.3343502858213014</v>
      </c>
      <c r="K89">
        <f t="shared" si="9"/>
        <v>2.7619504731674169</v>
      </c>
      <c r="L89">
        <f t="shared" si="10"/>
        <v>-5.1029899817129944</v>
      </c>
      <c r="M89">
        <f t="shared" si="10"/>
        <v>2.3475771155188454</v>
      </c>
    </row>
    <row r="90" spans="1:13" x14ac:dyDescent="0.25">
      <c r="A90" s="29">
        <v>1.7236394735972453</v>
      </c>
      <c r="B90">
        <f t="shared" si="6"/>
        <v>0.86425461645842461</v>
      </c>
      <c r="C90">
        <f t="shared" si="6"/>
        <v>5.3368196438706264</v>
      </c>
      <c r="D90">
        <f t="shared" si="6"/>
        <v>0.37703284097921141</v>
      </c>
      <c r="E90">
        <f t="shared" si="7"/>
        <v>0.25911367763114868</v>
      </c>
      <c r="F90">
        <f t="shared" si="7"/>
        <v>11.139609716704115</v>
      </c>
      <c r="G90">
        <f t="shared" si="8"/>
        <v>-3.196465530824014</v>
      </c>
      <c r="H90">
        <f t="shared" si="9"/>
        <v>-1.4977772735334156</v>
      </c>
      <c r="I90">
        <f t="shared" si="9"/>
        <v>10.587198105467849</v>
      </c>
      <c r="J90">
        <f t="shared" si="9"/>
        <v>-15.194904407238027</v>
      </c>
      <c r="K90">
        <f t="shared" si="9"/>
        <v>8.3343502858213014</v>
      </c>
      <c r="L90">
        <f t="shared" si="10"/>
        <v>2.7619504731674169</v>
      </c>
      <c r="M90">
        <f t="shared" si="10"/>
        <v>-5.1029899817129944</v>
      </c>
    </row>
    <row r="91" spans="1:13" x14ac:dyDescent="0.25">
      <c r="A91" s="29">
        <v>17.654561069136378</v>
      </c>
      <c r="B91">
        <f t="shared" si="6"/>
        <v>1.7236394735972453</v>
      </c>
      <c r="C91">
        <f t="shared" si="6"/>
        <v>0.86425461645842461</v>
      </c>
      <c r="D91">
        <f t="shared" si="6"/>
        <v>5.3368196438706264</v>
      </c>
      <c r="E91">
        <f t="shared" si="7"/>
        <v>0.37703284097921141</v>
      </c>
      <c r="F91">
        <f t="shared" si="7"/>
        <v>0.25911367763114868</v>
      </c>
      <c r="G91">
        <f t="shared" si="8"/>
        <v>11.139609716704115</v>
      </c>
      <c r="H91">
        <f t="shared" si="9"/>
        <v>-3.196465530824014</v>
      </c>
      <c r="I91">
        <f t="shared" si="9"/>
        <v>-1.4977772735334156</v>
      </c>
      <c r="J91">
        <f t="shared" si="9"/>
        <v>10.587198105467849</v>
      </c>
      <c r="K91">
        <f t="shared" si="9"/>
        <v>-15.194904407238027</v>
      </c>
      <c r="L91">
        <f t="shared" si="10"/>
        <v>8.3343502858213014</v>
      </c>
      <c r="M91">
        <f t="shared" si="10"/>
        <v>2.7619504731674169</v>
      </c>
    </row>
    <row r="92" spans="1:13" x14ac:dyDescent="0.25">
      <c r="A92" s="29">
        <v>5.2221624528506254</v>
      </c>
      <c r="B92">
        <f t="shared" si="6"/>
        <v>17.654561069136378</v>
      </c>
      <c r="C92">
        <f t="shared" si="6"/>
        <v>1.7236394735972453</v>
      </c>
      <c r="D92">
        <f t="shared" si="6"/>
        <v>0.86425461645842461</v>
      </c>
      <c r="E92">
        <f t="shared" si="7"/>
        <v>5.3368196438706264</v>
      </c>
      <c r="F92">
        <f t="shared" si="7"/>
        <v>0.37703284097921141</v>
      </c>
      <c r="G92">
        <f t="shared" si="8"/>
        <v>0.25911367763114868</v>
      </c>
      <c r="H92">
        <f t="shared" si="9"/>
        <v>11.139609716704115</v>
      </c>
      <c r="I92">
        <f t="shared" si="9"/>
        <v>-3.196465530824014</v>
      </c>
      <c r="J92">
        <f t="shared" si="9"/>
        <v>-1.4977772735334156</v>
      </c>
      <c r="K92">
        <f t="shared" si="9"/>
        <v>10.587198105467849</v>
      </c>
      <c r="L92">
        <f t="shared" si="10"/>
        <v>-15.194904407238027</v>
      </c>
      <c r="M92">
        <f t="shared" si="10"/>
        <v>8.3343502858213014</v>
      </c>
    </row>
    <row r="93" spans="1:13" x14ac:dyDescent="0.25">
      <c r="A93" s="29">
        <v>-2.0995519603532102</v>
      </c>
      <c r="B93">
        <f t="shared" si="6"/>
        <v>5.2221624528506254</v>
      </c>
      <c r="C93">
        <f t="shared" si="6"/>
        <v>17.654561069136378</v>
      </c>
      <c r="D93">
        <f t="shared" si="6"/>
        <v>1.7236394735972453</v>
      </c>
      <c r="E93">
        <f t="shared" si="7"/>
        <v>0.86425461645842461</v>
      </c>
      <c r="F93">
        <f t="shared" si="7"/>
        <v>5.3368196438706264</v>
      </c>
      <c r="G93">
        <f t="shared" si="8"/>
        <v>0.37703284097921141</v>
      </c>
      <c r="H93">
        <f t="shared" si="9"/>
        <v>0.25911367763114868</v>
      </c>
      <c r="I93">
        <f t="shared" si="9"/>
        <v>11.139609716704115</v>
      </c>
      <c r="J93">
        <f t="shared" si="9"/>
        <v>-3.196465530824014</v>
      </c>
      <c r="K93">
        <f t="shared" si="9"/>
        <v>-1.4977772735334156</v>
      </c>
      <c r="L93">
        <f t="shared" si="10"/>
        <v>10.587198105467849</v>
      </c>
      <c r="M93">
        <f t="shared" si="10"/>
        <v>-15.194904407238027</v>
      </c>
    </row>
    <row r="94" spans="1:13" x14ac:dyDescent="0.25">
      <c r="A94" s="29">
        <v>2.1265462861553601</v>
      </c>
      <c r="B94">
        <f t="shared" si="6"/>
        <v>-2.0995519603532102</v>
      </c>
      <c r="C94">
        <f t="shared" si="6"/>
        <v>5.2221624528506254</v>
      </c>
      <c r="D94">
        <f t="shared" si="6"/>
        <v>17.654561069136378</v>
      </c>
      <c r="E94">
        <f t="shared" si="7"/>
        <v>1.7236394735972453</v>
      </c>
      <c r="F94">
        <f t="shared" si="7"/>
        <v>0.86425461645842461</v>
      </c>
      <c r="G94">
        <f t="shared" si="8"/>
        <v>5.3368196438706264</v>
      </c>
      <c r="H94">
        <f t="shared" si="9"/>
        <v>0.37703284097921141</v>
      </c>
      <c r="I94">
        <f t="shared" si="9"/>
        <v>0.25911367763114868</v>
      </c>
      <c r="J94">
        <f t="shared" si="9"/>
        <v>11.139609716704115</v>
      </c>
      <c r="K94">
        <f t="shared" si="9"/>
        <v>-3.196465530824014</v>
      </c>
      <c r="L94">
        <f t="shared" si="10"/>
        <v>-1.4977772735334156</v>
      </c>
      <c r="M94">
        <f t="shared" si="10"/>
        <v>10.587198105467849</v>
      </c>
    </row>
    <row r="95" spans="1:13" x14ac:dyDescent="0.25">
      <c r="A95" s="29">
        <v>-10.128903406134441</v>
      </c>
      <c r="B95">
        <f t="shared" si="6"/>
        <v>2.1265462861553601</v>
      </c>
      <c r="C95">
        <f t="shared" si="6"/>
        <v>-2.0995519603532102</v>
      </c>
      <c r="D95">
        <f t="shared" si="6"/>
        <v>5.2221624528506254</v>
      </c>
      <c r="E95">
        <f t="shared" si="7"/>
        <v>17.654561069136378</v>
      </c>
      <c r="F95">
        <f t="shared" si="7"/>
        <v>1.7236394735972453</v>
      </c>
      <c r="G95">
        <f t="shared" si="8"/>
        <v>0.86425461645842461</v>
      </c>
      <c r="H95">
        <f t="shared" si="9"/>
        <v>5.3368196438706264</v>
      </c>
      <c r="I95">
        <f t="shared" si="9"/>
        <v>0.37703284097921141</v>
      </c>
      <c r="J95">
        <f t="shared" si="9"/>
        <v>0.25911367763114868</v>
      </c>
      <c r="K95">
        <f t="shared" si="9"/>
        <v>11.139609716704115</v>
      </c>
      <c r="L95">
        <f t="shared" si="10"/>
        <v>-3.196465530824014</v>
      </c>
      <c r="M95">
        <f t="shared" si="10"/>
        <v>-1.4977772735334156</v>
      </c>
    </row>
    <row r="96" spans="1:13" x14ac:dyDescent="0.25">
      <c r="A96" s="29">
        <v>-1.8956543021984658</v>
      </c>
      <c r="B96">
        <f t="shared" si="6"/>
        <v>-10.128903406134441</v>
      </c>
      <c r="C96">
        <f t="shared" si="6"/>
        <v>2.1265462861553601</v>
      </c>
      <c r="D96">
        <f t="shared" si="6"/>
        <v>-2.0995519603532102</v>
      </c>
      <c r="E96">
        <f t="shared" si="7"/>
        <v>5.2221624528506254</v>
      </c>
      <c r="F96">
        <f t="shared" si="7"/>
        <v>17.654561069136378</v>
      </c>
      <c r="G96">
        <f t="shared" si="8"/>
        <v>1.7236394735972453</v>
      </c>
      <c r="H96">
        <f t="shared" si="9"/>
        <v>0.86425461645842461</v>
      </c>
      <c r="I96">
        <f t="shared" si="9"/>
        <v>5.3368196438706264</v>
      </c>
      <c r="J96">
        <f t="shared" si="9"/>
        <v>0.37703284097921141</v>
      </c>
      <c r="K96">
        <f t="shared" si="9"/>
        <v>0.25911367763114868</v>
      </c>
      <c r="L96">
        <f t="shared" si="10"/>
        <v>11.139609716704115</v>
      </c>
      <c r="M96">
        <f t="shared" si="10"/>
        <v>-3.196465530824014</v>
      </c>
    </row>
    <row r="97" spans="1:13" x14ac:dyDescent="0.25">
      <c r="A97" s="29">
        <v>4.9551962487307719</v>
      </c>
      <c r="B97">
        <f t="shared" si="6"/>
        <v>-1.8956543021984658</v>
      </c>
      <c r="C97">
        <f t="shared" si="6"/>
        <v>-10.128903406134441</v>
      </c>
      <c r="D97">
        <f t="shared" si="6"/>
        <v>2.1265462861553601</v>
      </c>
      <c r="E97">
        <f t="shared" si="7"/>
        <v>-2.0995519603532102</v>
      </c>
      <c r="F97">
        <f t="shared" si="7"/>
        <v>5.2221624528506254</v>
      </c>
      <c r="G97">
        <f t="shared" si="8"/>
        <v>17.654561069136378</v>
      </c>
      <c r="H97">
        <f t="shared" si="9"/>
        <v>1.7236394735972453</v>
      </c>
      <c r="I97">
        <f t="shared" si="9"/>
        <v>0.86425461645842461</v>
      </c>
      <c r="J97">
        <f t="shared" si="9"/>
        <v>5.3368196438706264</v>
      </c>
      <c r="K97">
        <f t="shared" si="9"/>
        <v>0.37703284097921141</v>
      </c>
      <c r="L97">
        <f t="shared" si="10"/>
        <v>0.25911367763114868</v>
      </c>
      <c r="M97">
        <f t="shared" si="10"/>
        <v>11.139609716704115</v>
      </c>
    </row>
    <row r="98" spans="1:13" x14ac:dyDescent="0.25">
      <c r="A98" s="29">
        <v>1.3846521640284664</v>
      </c>
      <c r="B98">
        <f t="shared" si="6"/>
        <v>4.9551962487307719</v>
      </c>
      <c r="C98">
        <f t="shared" si="6"/>
        <v>-1.8956543021984658</v>
      </c>
      <c r="D98">
        <f t="shared" si="6"/>
        <v>-10.128903406134441</v>
      </c>
      <c r="E98">
        <f t="shared" si="7"/>
        <v>2.1265462861553601</v>
      </c>
      <c r="F98">
        <f t="shared" si="7"/>
        <v>-2.0995519603532102</v>
      </c>
      <c r="G98">
        <f t="shared" si="8"/>
        <v>5.2221624528506254</v>
      </c>
      <c r="H98">
        <f t="shared" si="9"/>
        <v>17.654561069136378</v>
      </c>
      <c r="I98">
        <f t="shared" si="9"/>
        <v>1.7236394735972453</v>
      </c>
      <c r="J98">
        <f t="shared" si="9"/>
        <v>0.86425461645842461</v>
      </c>
      <c r="K98">
        <f t="shared" si="9"/>
        <v>5.3368196438706264</v>
      </c>
      <c r="L98">
        <f t="shared" si="10"/>
        <v>0.37703284097921141</v>
      </c>
      <c r="M98">
        <f t="shared" si="10"/>
        <v>0.25911367763114868</v>
      </c>
    </row>
    <row r="99" spans="1:13" x14ac:dyDescent="0.25">
      <c r="A99" s="29">
        <v>-7.7070504505934991</v>
      </c>
      <c r="B99">
        <f t="shared" si="6"/>
        <v>1.3846521640284664</v>
      </c>
      <c r="C99">
        <f t="shared" si="6"/>
        <v>4.9551962487307719</v>
      </c>
      <c r="D99">
        <f t="shared" si="6"/>
        <v>-1.8956543021984658</v>
      </c>
      <c r="E99">
        <f t="shared" si="7"/>
        <v>-10.128903406134441</v>
      </c>
      <c r="F99">
        <f t="shared" si="7"/>
        <v>2.1265462861553601</v>
      </c>
      <c r="G99">
        <f t="shared" si="8"/>
        <v>-2.0995519603532102</v>
      </c>
      <c r="H99">
        <f t="shared" si="9"/>
        <v>5.2221624528506254</v>
      </c>
      <c r="I99">
        <f t="shared" si="9"/>
        <v>17.654561069136378</v>
      </c>
      <c r="J99">
        <f t="shared" si="9"/>
        <v>1.7236394735972453</v>
      </c>
      <c r="K99">
        <f t="shared" si="9"/>
        <v>0.86425461645842461</v>
      </c>
      <c r="L99">
        <f t="shared" si="10"/>
        <v>5.3368196438706264</v>
      </c>
      <c r="M99">
        <f t="shared" si="10"/>
        <v>0.37703284097921141</v>
      </c>
    </row>
    <row r="100" spans="1:13" x14ac:dyDescent="0.25">
      <c r="A100" s="29">
        <v>17.28708538803977</v>
      </c>
      <c r="B100">
        <f t="shared" si="6"/>
        <v>-7.7070504505934991</v>
      </c>
      <c r="C100">
        <f t="shared" si="6"/>
        <v>1.3846521640284664</v>
      </c>
      <c r="D100">
        <f t="shared" si="6"/>
        <v>4.9551962487307719</v>
      </c>
      <c r="E100">
        <f t="shared" si="7"/>
        <v>-1.8956543021984658</v>
      </c>
      <c r="F100">
        <f t="shared" si="7"/>
        <v>-10.128903406134441</v>
      </c>
      <c r="G100">
        <f t="shared" si="8"/>
        <v>2.1265462861553601</v>
      </c>
      <c r="H100">
        <f t="shared" si="9"/>
        <v>-2.0995519603532102</v>
      </c>
      <c r="I100">
        <f t="shared" si="9"/>
        <v>5.2221624528506254</v>
      </c>
      <c r="J100">
        <f t="shared" si="9"/>
        <v>17.654561069136378</v>
      </c>
      <c r="K100">
        <f t="shared" si="9"/>
        <v>1.7236394735972453</v>
      </c>
      <c r="L100">
        <f t="shared" si="10"/>
        <v>0.86425461645842461</v>
      </c>
      <c r="M100">
        <f t="shared" si="10"/>
        <v>5.3368196438706264</v>
      </c>
    </row>
    <row r="101" spans="1:13" x14ac:dyDescent="0.25">
      <c r="A101" s="29">
        <v>-2.0878663937969009</v>
      </c>
      <c r="B101">
        <f t="shared" si="6"/>
        <v>17.28708538803977</v>
      </c>
      <c r="C101">
        <f t="shared" si="6"/>
        <v>-7.7070504505934991</v>
      </c>
      <c r="D101">
        <f t="shared" si="6"/>
        <v>1.3846521640284664</v>
      </c>
      <c r="E101">
        <f t="shared" si="7"/>
        <v>4.9551962487307719</v>
      </c>
      <c r="F101">
        <f t="shared" si="7"/>
        <v>-1.8956543021984658</v>
      </c>
      <c r="G101">
        <f t="shared" si="8"/>
        <v>-10.128903406134441</v>
      </c>
      <c r="H101">
        <f t="shared" si="9"/>
        <v>2.1265462861553601</v>
      </c>
      <c r="I101">
        <f t="shared" si="9"/>
        <v>-2.0995519603532102</v>
      </c>
      <c r="J101">
        <f t="shared" si="9"/>
        <v>5.2221624528506254</v>
      </c>
      <c r="K101">
        <f t="shared" si="9"/>
        <v>17.654561069136378</v>
      </c>
      <c r="L101">
        <f t="shared" si="10"/>
        <v>1.7236394735972453</v>
      </c>
      <c r="M101">
        <f t="shared" si="10"/>
        <v>0.86425461645842461</v>
      </c>
    </row>
    <row r="102" spans="1:13" x14ac:dyDescent="0.25">
      <c r="A102" s="29">
        <v>3.6326762549703062</v>
      </c>
      <c r="B102">
        <f t="shared" si="6"/>
        <v>-2.0878663937969009</v>
      </c>
      <c r="C102">
        <f t="shared" si="6"/>
        <v>17.28708538803977</v>
      </c>
      <c r="D102">
        <f t="shared" si="6"/>
        <v>-7.7070504505934991</v>
      </c>
      <c r="E102">
        <f t="shared" si="7"/>
        <v>1.3846521640284664</v>
      </c>
      <c r="F102">
        <f t="shared" si="7"/>
        <v>4.9551962487307719</v>
      </c>
      <c r="G102">
        <f t="shared" si="8"/>
        <v>-1.8956543021984658</v>
      </c>
      <c r="H102">
        <f t="shared" si="9"/>
        <v>-10.128903406134441</v>
      </c>
      <c r="I102">
        <f t="shared" si="9"/>
        <v>2.1265462861553601</v>
      </c>
      <c r="J102">
        <f t="shared" si="9"/>
        <v>-2.0995519603532102</v>
      </c>
      <c r="K102">
        <f t="shared" si="9"/>
        <v>5.2221624528506254</v>
      </c>
      <c r="L102">
        <f t="shared" si="10"/>
        <v>17.654561069136378</v>
      </c>
      <c r="M102">
        <f t="shared" si="10"/>
        <v>1.7236394735972453</v>
      </c>
    </row>
    <row r="103" spans="1:13" x14ac:dyDescent="0.25">
      <c r="A103" s="29">
        <v>29.078373153910491</v>
      </c>
      <c r="B103">
        <f t="shared" si="6"/>
        <v>3.6326762549703062</v>
      </c>
      <c r="C103">
        <f t="shared" si="6"/>
        <v>-2.0878663937969009</v>
      </c>
      <c r="D103">
        <f t="shared" si="6"/>
        <v>17.28708538803977</v>
      </c>
      <c r="E103">
        <f t="shared" si="7"/>
        <v>-7.7070504505934991</v>
      </c>
      <c r="F103">
        <f t="shared" si="7"/>
        <v>1.3846521640284664</v>
      </c>
      <c r="G103">
        <f t="shared" si="8"/>
        <v>4.9551962487307719</v>
      </c>
      <c r="H103">
        <f t="shared" si="9"/>
        <v>-1.8956543021984658</v>
      </c>
      <c r="I103">
        <f t="shared" si="9"/>
        <v>-10.128903406134441</v>
      </c>
      <c r="J103">
        <f t="shared" si="9"/>
        <v>2.1265462861553601</v>
      </c>
      <c r="K103">
        <f t="shared" si="9"/>
        <v>-2.0995519603532102</v>
      </c>
      <c r="L103">
        <f t="shared" si="10"/>
        <v>5.2221624528506254</v>
      </c>
      <c r="M103">
        <f t="shared" si="10"/>
        <v>17.654561069136378</v>
      </c>
    </row>
    <row r="104" spans="1:13" x14ac:dyDescent="0.25">
      <c r="A104" s="29">
        <v>12.641176108685158</v>
      </c>
      <c r="B104">
        <f t="shared" si="6"/>
        <v>29.078373153910491</v>
      </c>
      <c r="C104">
        <f t="shared" si="6"/>
        <v>3.6326762549703062</v>
      </c>
      <c r="D104">
        <f t="shared" si="6"/>
        <v>-2.0878663937969009</v>
      </c>
      <c r="E104">
        <f t="shared" si="7"/>
        <v>17.28708538803977</v>
      </c>
      <c r="F104">
        <f t="shared" si="7"/>
        <v>-7.7070504505934991</v>
      </c>
      <c r="G104">
        <f t="shared" si="8"/>
        <v>1.3846521640284664</v>
      </c>
      <c r="H104">
        <f t="shared" si="9"/>
        <v>4.9551962487307719</v>
      </c>
      <c r="I104">
        <f t="shared" si="9"/>
        <v>-1.8956543021984658</v>
      </c>
      <c r="J104">
        <f t="shared" si="9"/>
        <v>-10.128903406134441</v>
      </c>
      <c r="K104">
        <f t="shared" si="9"/>
        <v>2.1265462861553601</v>
      </c>
      <c r="L104">
        <f t="shared" si="10"/>
        <v>-2.0995519603532102</v>
      </c>
      <c r="M104">
        <f t="shared" si="10"/>
        <v>5.2221624528506254</v>
      </c>
    </row>
    <row r="105" spans="1:13" x14ac:dyDescent="0.25">
      <c r="A105" s="29">
        <v>12.385442836139987</v>
      </c>
      <c r="B105">
        <f t="shared" si="6"/>
        <v>12.641176108685158</v>
      </c>
      <c r="C105">
        <f t="shared" si="6"/>
        <v>29.078373153910491</v>
      </c>
      <c r="D105">
        <f t="shared" si="6"/>
        <v>3.6326762549703062</v>
      </c>
      <c r="E105">
        <f t="shared" si="7"/>
        <v>-2.0878663937969009</v>
      </c>
      <c r="F105">
        <f t="shared" si="7"/>
        <v>17.28708538803977</v>
      </c>
      <c r="G105">
        <f t="shared" si="8"/>
        <v>-7.7070504505934991</v>
      </c>
      <c r="H105">
        <f t="shared" si="9"/>
        <v>1.3846521640284664</v>
      </c>
      <c r="I105">
        <f t="shared" si="9"/>
        <v>4.9551962487307719</v>
      </c>
      <c r="J105">
        <f t="shared" si="9"/>
        <v>-1.8956543021984658</v>
      </c>
      <c r="K105">
        <f t="shared" si="9"/>
        <v>-10.128903406134441</v>
      </c>
      <c r="L105">
        <f t="shared" si="10"/>
        <v>2.1265462861553601</v>
      </c>
      <c r="M105">
        <f t="shared" si="10"/>
        <v>-2.0995519603532102</v>
      </c>
    </row>
    <row r="106" spans="1:13" x14ac:dyDescent="0.25">
      <c r="A106" s="29">
        <v>-3.6688602649198288</v>
      </c>
      <c r="B106">
        <f t="shared" si="6"/>
        <v>12.385442836139987</v>
      </c>
      <c r="C106">
        <f t="shared" si="6"/>
        <v>12.641176108685158</v>
      </c>
      <c r="D106">
        <f t="shared" si="6"/>
        <v>29.078373153910491</v>
      </c>
      <c r="E106">
        <f t="shared" si="7"/>
        <v>3.6326762549703062</v>
      </c>
      <c r="F106">
        <f t="shared" si="7"/>
        <v>-2.0878663937969009</v>
      </c>
      <c r="G106">
        <f t="shared" si="8"/>
        <v>17.28708538803977</v>
      </c>
      <c r="H106">
        <f t="shared" si="9"/>
        <v>-7.7070504505934991</v>
      </c>
      <c r="I106">
        <f t="shared" si="9"/>
        <v>1.3846521640284664</v>
      </c>
      <c r="J106">
        <f t="shared" si="9"/>
        <v>4.9551962487307719</v>
      </c>
      <c r="K106">
        <f t="shared" si="9"/>
        <v>-1.8956543021984658</v>
      </c>
      <c r="L106">
        <f t="shared" si="10"/>
        <v>-10.128903406134441</v>
      </c>
      <c r="M106">
        <f t="shared" si="10"/>
        <v>2.1265462861553601</v>
      </c>
    </row>
    <row r="107" spans="1:13" x14ac:dyDescent="0.25">
      <c r="A107" s="29">
        <v>-14.543578433240612</v>
      </c>
      <c r="B107">
        <f t="shared" si="6"/>
        <v>-3.6688602649198288</v>
      </c>
      <c r="C107">
        <f t="shared" si="6"/>
        <v>12.385442836139987</v>
      </c>
      <c r="D107">
        <f t="shared" si="6"/>
        <v>12.641176108685158</v>
      </c>
      <c r="E107">
        <f t="shared" si="7"/>
        <v>29.078373153910491</v>
      </c>
      <c r="F107">
        <f t="shared" si="7"/>
        <v>3.6326762549703062</v>
      </c>
      <c r="G107">
        <f t="shared" si="8"/>
        <v>-2.0878663937969009</v>
      </c>
      <c r="H107">
        <f t="shared" si="9"/>
        <v>17.28708538803977</v>
      </c>
      <c r="I107">
        <f t="shared" si="9"/>
        <v>-7.7070504505934991</v>
      </c>
      <c r="J107">
        <f t="shared" si="9"/>
        <v>1.3846521640284664</v>
      </c>
      <c r="K107">
        <f t="shared" si="9"/>
        <v>4.9551962487307719</v>
      </c>
      <c r="L107">
        <f t="shared" si="10"/>
        <v>-1.8956543021984658</v>
      </c>
      <c r="M107">
        <f t="shared" si="10"/>
        <v>-10.128903406134441</v>
      </c>
    </row>
    <row r="108" spans="1:13" x14ac:dyDescent="0.25">
      <c r="A108" s="29">
        <v>-7.5515832121915878</v>
      </c>
      <c r="B108">
        <f t="shared" si="6"/>
        <v>-14.543578433240612</v>
      </c>
      <c r="C108">
        <f t="shared" si="6"/>
        <v>-3.6688602649198288</v>
      </c>
      <c r="D108">
        <f t="shared" si="6"/>
        <v>12.385442836139987</v>
      </c>
      <c r="E108">
        <f t="shared" si="7"/>
        <v>12.641176108685158</v>
      </c>
      <c r="F108">
        <f t="shared" si="7"/>
        <v>29.078373153910491</v>
      </c>
      <c r="G108">
        <f t="shared" si="8"/>
        <v>3.6326762549703062</v>
      </c>
      <c r="H108">
        <f t="shared" si="9"/>
        <v>-2.0878663937969009</v>
      </c>
      <c r="I108">
        <f t="shared" si="9"/>
        <v>17.28708538803977</v>
      </c>
      <c r="J108">
        <f t="shared" si="9"/>
        <v>-7.7070504505934991</v>
      </c>
      <c r="K108">
        <f t="shared" si="9"/>
        <v>1.3846521640284664</v>
      </c>
      <c r="L108">
        <f t="shared" si="10"/>
        <v>4.9551962487307719</v>
      </c>
      <c r="M108">
        <f t="shared" si="10"/>
        <v>-1.8956543021984658</v>
      </c>
    </row>
    <row r="109" spans="1:13" x14ac:dyDescent="0.25">
      <c r="A109" s="29">
        <v>0.33361637447950443</v>
      </c>
      <c r="B109">
        <f t="shared" si="6"/>
        <v>-7.5515832121915878</v>
      </c>
      <c r="C109">
        <f t="shared" si="6"/>
        <v>-14.543578433240612</v>
      </c>
      <c r="D109">
        <f t="shared" si="6"/>
        <v>-3.6688602649198288</v>
      </c>
      <c r="E109">
        <f t="shared" si="7"/>
        <v>12.385442836139987</v>
      </c>
      <c r="F109">
        <f t="shared" si="7"/>
        <v>12.641176108685158</v>
      </c>
      <c r="G109">
        <f t="shared" si="8"/>
        <v>29.078373153910491</v>
      </c>
      <c r="H109">
        <f t="shared" si="9"/>
        <v>3.6326762549703062</v>
      </c>
      <c r="I109">
        <f t="shared" si="9"/>
        <v>-2.0878663937969009</v>
      </c>
      <c r="J109">
        <f t="shared" si="9"/>
        <v>17.28708538803977</v>
      </c>
      <c r="K109">
        <f t="shared" si="9"/>
        <v>-7.7070504505934991</v>
      </c>
      <c r="L109">
        <f t="shared" si="10"/>
        <v>1.3846521640284664</v>
      </c>
      <c r="M109">
        <f t="shared" si="10"/>
        <v>4.9551962487307719</v>
      </c>
    </row>
    <row r="110" spans="1:13" x14ac:dyDescent="0.25">
      <c r="A110" s="29">
        <v>-5.3757699185945285</v>
      </c>
      <c r="B110">
        <f t="shared" si="6"/>
        <v>0.33361637447950443</v>
      </c>
      <c r="C110">
        <f t="shared" si="6"/>
        <v>-7.5515832121915878</v>
      </c>
      <c r="D110">
        <f t="shared" si="6"/>
        <v>-14.543578433240612</v>
      </c>
      <c r="E110">
        <f t="shared" si="7"/>
        <v>-3.6688602649198288</v>
      </c>
      <c r="F110">
        <f t="shared" si="7"/>
        <v>12.385442836139987</v>
      </c>
      <c r="G110">
        <f t="shared" si="8"/>
        <v>12.641176108685158</v>
      </c>
      <c r="H110">
        <f t="shared" si="9"/>
        <v>29.078373153910491</v>
      </c>
      <c r="I110">
        <f t="shared" si="9"/>
        <v>3.6326762549703062</v>
      </c>
      <c r="J110">
        <f t="shared" si="9"/>
        <v>-2.0878663937969009</v>
      </c>
      <c r="K110">
        <f t="shared" si="9"/>
        <v>17.28708538803977</v>
      </c>
      <c r="L110">
        <f t="shared" si="10"/>
        <v>-7.7070504505934991</v>
      </c>
      <c r="M110">
        <f t="shared" si="10"/>
        <v>1.3846521640284664</v>
      </c>
    </row>
    <row r="111" spans="1:13" x14ac:dyDescent="0.25">
      <c r="A111" s="29">
        <v>-18.88191766021697</v>
      </c>
      <c r="B111">
        <f t="shared" si="6"/>
        <v>-5.3757699185945285</v>
      </c>
      <c r="C111">
        <f t="shared" si="6"/>
        <v>0.33361637447950443</v>
      </c>
      <c r="D111">
        <f t="shared" si="6"/>
        <v>-7.5515832121915878</v>
      </c>
      <c r="E111">
        <f t="shared" si="7"/>
        <v>-14.543578433240612</v>
      </c>
      <c r="F111">
        <f t="shared" si="7"/>
        <v>-3.6688602649198288</v>
      </c>
      <c r="G111">
        <f t="shared" si="8"/>
        <v>12.385442836139987</v>
      </c>
      <c r="H111">
        <f t="shared" si="9"/>
        <v>12.641176108685158</v>
      </c>
      <c r="I111">
        <f t="shared" si="9"/>
        <v>29.078373153910491</v>
      </c>
      <c r="J111">
        <f t="shared" si="9"/>
        <v>3.6326762549703062</v>
      </c>
      <c r="K111">
        <f t="shared" si="9"/>
        <v>-2.0878663937969009</v>
      </c>
      <c r="L111">
        <f t="shared" si="10"/>
        <v>17.28708538803977</v>
      </c>
      <c r="M111">
        <f t="shared" si="10"/>
        <v>-7.7070504505934991</v>
      </c>
    </row>
    <row r="112" spans="1:13" x14ac:dyDescent="0.25">
      <c r="A112" s="29">
        <v>0.87096429552929067</v>
      </c>
      <c r="B112">
        <f t="shared" si="6"/>
        <v>-18.88191766021697</v>
      </c>
      <c r="C112">
        <f t="shared" si="6"/>
        <v>-5.3757699185945285</v>
      </c>
      <c r="D112">
        <f t="shared" si="6"/>
        <v>0.33361637447950443</v>
      </c>
      <c r="E112">
        <f t="shared" si="7"/>
        <v>-7.5515832121915878</v>
      </c>
      <c r="F112">
        <f t="shared" si="7"/>
        <v>-14.543578433240612</v>
      </c>
      <c r="G112">
        <f t="shared" si="8"/>
        <v>-3.6688602649198288</v>
      </c>
      <c r="H112">
        <f t="shared" si="9"/>
        <v>12.385442836139987</v>
      </c>
      <c r="I112">
        <f t="shared" si="9"/>
        <v>12.641176108685158</v>
      </c>
      <c r="J112">
        <f t="shared" si="9"/>
        <v>29.078373153910491</v>
      </c>
      <c r="K112">
        <f t="shared" si="9"/>
        <v>3.6326762549703062</v>
      </c>
      <c r="L112">
        <f t="shared" si="10"/>
        <v>-2.0878663937969009</v>
      </c>
      <c r="M112">
        <f t="shared" si="10"/>
        <v>17.28708538803977</v>
      </c>
    </row>
    <row r="113" spans="1:13" x14ac:dyDescent="0.25">
      <c r="A113" s="29">
        <v>-16.57205012508075</v>
      </c>
      <c r="B113">
        <f t="shared" si="6"/>
        <v>0.87096429552929067</v>
      </c>
      <c r="C113">
        <f t="shared" si="6"/>
        <v>-18.88191766021697</v>
      </c>
      <c r="D113">
        <f t="shared" si="6"/>
        <v>-5.3757699185945285</v>
      </c>
      <c r="E113">
        <f t="shared" si="7"/>
        <v>0.33361637447950443</v>
      </c>
      <c r="F113">
        <f t="shared" si="7"/>
        <v>-7.5515832121915878</v>
      </c>
      <c r="G113">
        <f t="shared" si="8"/>
        <v>-14.543578433240612</v>
      </c>
      <c r="H113">
        <f t="shared" si="9"/>
        <v>-3.6688602649198288</v>
      </c>
      <c r="I113">
        <f t="shared" si="9"/>
        <v>12.385442836139987</v>
      </c>
      <c r="J113">
        <f t="shared" si="9"/>
        <v>12.641176108685158</v>
      </c>
      <c r="K113">
        <f t="shared" si="9"/>
        <v>29.078373153910491</v>
      </c>
      <c r="L113">
        <f t="shared" si="10"/>
        <v>3.6326762549703062</v>
      </c>
      <c r="M113">
        <f t="shared" si="10"/>
        <v>-2.0878663937969009</v>
      </c>
    </row>
    <row r="114" spans="1:13" x14ac:dyDescent="0.25">
      <c r="A114" s="29">
        <v>1.4584444780571175</v>
      </c>
      <c r="B114">
        <f t="shared" si="6"/>
        <v>-16.57205012508075</v>
      </c>
      <c r="C114">
        <f t="shared" si="6"/>
        <v>0.87096429552929067</v>
      </c>
      <c r="D114">
        <f t="shared" si="6"/>
        <v>-18.88191766021697</v>
      </c>
      <c r="E114">
        <f t="shared" si="7"/>
        <v>-5.3757699185945285</v>
      </c>
      <c r="F114">
        <f t="shared" si="7"/>
        <v>0.33361637447950443</v>
      </c>
      <c r="G114">
        <f t="shared" si="8"/>
        <v>-7.5515832121915878</v>
      </c>
      <c r="H114">
        <f t="shared" si="9"/>
        <v>-14.543578433240612</v>
      </c>
      <c r="I114">
        <f t="shared" si="9"/>
        <v>-3.6688602649198288</v>
      </c>
      <c r="J114">
        <f t="shared" si="9"/>
        <v>12.385442836139987</v>
      </c>
      <c r="K114">
        <f t="shared" si="9"/>
        <v>12.641176108685158</v>
      </c>
      <c r="L114">
        <f t="shared" si="10"/>
        <v>29.078373153910491</v>
      </c>
      <c r="M114">
        <f t="shared" si="10"/>
        <v>3.6326762549703062</v>
      </c>
    </row>
    <row r="115" spans="1:13" x14ac:dyDescent="0.25">
      <c r="A115" s="29">
        <v>26.072534192171247</v>
      </c>
      <c r="B115">
        <f t="shared" si="6"/>
        <v>1.4584444780571175</v>
      </c>
      <c r="C115">
        <f t="shared" si="6"/>
        <v>-16.57205012508075</v>
      </c>
      <c r="D115">
        <f t="shared" si="6"/>
        <v>0.87096429552929067</v>
      </c>
      <c r="E115">
        <f t="shared" si="7"/>
        <v>-18.88191766021697</v>
      </c>
      <c r="F115">
        <f t="shared" si="7"/>
        <v>-5.3757699185945285</v>
      </c>
      <c r="G115">
        <f t="shared" si="8"/>
        <v>0.33361637447950443</v>
      </c>
      <c r="H115">
        <f t="shared" si="9"/>
        <v>-7.5515832121915878</v>
      </c>
      <c r="I115">
        <f t="shared" si="9"/>
        <v>-14.543578433240612</v>
      </c>
      <c r="J115">
        <f t="shared" si="9"/>
        <v>-3.6688602649198288</v>
      </c>
      <c r="K115">
        <f t="shared" si="9"/>
        <v>12.385442836139987</v>
      </c>
      <c r="L115">
        <f t="shared" si="10"/>
        <v>12.641176108685158</v>
      </c>
      <c r="M115">
        <f t="shared" si="10"/>
        <v>29.078373153910491</v>
      </c>
    </row>
    <row r="116" spans="1:13" x14ac:dyDescent="0.25">
      <c r="A116" s="29">
        <v>18.976921206233442</v>
      </c>
      <c r="B116">
        <f t="shared" si="6"/>
        <v>26.072534192171247</v>
      </c>
      <c r="C116">
        <f t="shared" si="6"/>
        <v>1.4584444780571175</v>
      </c>
      <c r="D116">
        <f t="shared" si="6"/>
        <v>-16.57205012508075</v>
      </c>
      <c r="E116">
        <f t="shared" si="7"/>
        <v>0.87096429552929067</v>
      </c>
      <c r="F116">
        <f t="shared" si="7"/>
        <v>-18.88191766021697</v>
      </c>
      <c r="G116">
        <f t="shared" si="8"/>
        <v>-5.3757699185945285</v>
      </c>
      <c r="H116">
        <f t="shared" si="9"/>
        <v>0.33361637447950443</v>
      </c>
      <c r="I116">
        <f t="shared" si="9"/>
        <v>-7.5515832121915878</v>
      </c>
      <c r="J116">
        <f t="shared" si="9"/>
        <v>-14.543578433240612</v>
      </c>
      <c r="K116">
        <f t="shared" si="9"/>
        <v>-3.6688602649198288</v>
      </c>
      <c r="L116">
        <f t="shared" si="10"/>
        <v>12.385442836139987</v>
      </c>
      <c r="M116">
        <f t="shared" si="10"/>
        <v>12.641176108685158</v>
      </c>
    </row>
    <row r="117" spans="1:13" x14ac:dyDescent="0.25">
      <c r="A117" s="29">
        <v>21.267595342006246</v>
      </c>
      <c r="B117">
        <f t="shared" si="6"/>
        <v>18.976921206233442</v>
      </c>
      <c r="C117">
        <f t="shared" si="6"/>
        <v>26.072534192171247</v>
      </c>
      <c r="D117">
        <f t="shared" si="6"/>
        <v>1.4584444780571175</v>
      </c>
      <c r="E117">
        <f t="shared" si="7"/>
        <v>-16.57205012508075</v>
      </c>
      <c r="F117">
        <f t="shared" si="7"/>
        <v>0.87096429552929067</v>
      </c>
      <c r="G117">
        <f t="shared" si="8"/>
        <v>-18.88191766021697</v>
      </c>
      <c r="H117">
        <f t="shared" si="9"/>
        <v>-5.3757699185945285</v>
      </c>
      <c r="I117">
        <f t="shared" si="9"/>
        <v>0.33361637447950443</v>
      </c>
      <c r="J117">
        <f t="shared" si="9"/>
        <v>-7.5515832121915878</v>
      </c>
      <c r="K117">
        <f t="shared" si="9"/>
        <v>-14.543578433240612</v>
      </c>
      <c r="L117">
        <f t="shared" si="10"/>
        <v>-3.6688602649198288</v>
      </c>
      <c r="M117">
        <f t="shared" si="10"/>
        <v>12.385442836139987</v>
      </c>
    </row>
    <row r="118" spans="1:13" x14ac:dyDescent="0.25">
      <c r="A118" s="29">
        <v>-41.515903269364401</v>
      </c>
      <c r="B118">
        <f t="shared" si="6"/>
        <v>21.267595342006246</v>
      </c>
      <c r="C118">
        <f t="shared" si="6"/>
        <v>18.976921206233442</v>
      </c>
      <c r="D118">
        <f t="shared" si="6"/>
        <v>26.072534192171247</v>
      </c>
      <c r="E118">
        <f t="shared" si="7"/>
        <v>1.4584444780571175</v>
      </c>
      <c r="F118">
        <f t="shared" si="7"/>
        <v>-16.57205012508075</v>
      </c>
      <c r="G118">
        <f t="shared" si="8"/>
        <v>0.87096429552929067</v>
      </c>
      <c r="H118">
        <f t="shared" si="9"/>
        <v>-18.88191766021697</v>
      </c>
      <c r="I118">
        <f t="shared" si="9"/>
        <v>-5.3757699185945285</v>
      </c>
      <c r="J118">
        <f t="shared" si="9"/>
        <v>0.33361637447950443</v>
      </c>
      <c r="K118">
        <f t="shared" si="9"/>
        <v>-7.5515832121915878</v>
      </c>
      <c r="L118">
        <f t="shared" si="10"/>
        <v>-14.543578433240612</v>
      </c>
      <c r="M118">
        <f t="shared" si="10"/>
        <v>-3.6688602649198288</v>
      </c>
    </row>
    <row r="119" spans="1:13" x14ac:dyDescent="0.25">
      <c r="A119" s="29">
        <v>-12.899962879436316</v>
      </c>
      <c r="B119">
        <f t="shared" si="6"/>
        <v>-41.515903269364401</v>
      </c>
      <c r="C119">
        <f t="shared" si="6"/>
        <v>21.267595342006246</v>
      </c>
      <c r="D119">
        <f t="shared" si="6"/>
        <v>18.976921206233442</v>
      </c>
      <c r="E119">
        <f t="shared" si="7"/>
        <v>26.072534192171247</v>
      </c>
      <c r="F119">
        <f t="shared" si="7"/>
        <v>1.4584444780571175</v>
      </c>
      <c r="G119">
        <f t="shared" si="8"/>
        <v>-16.57205012508075</v>
      </c>
      <c r="H119">
        <f t="shared" si="9"/>
        <v>0.87096429552929067</v>
      </c>
      <c r="I119">
        <f t="shared" si="9"/>
        <v>-18.88191766021697</v>
      </c>
      <c r="J119">
        <f t="shared" si="9"/>
        <v>-5.3757699185945285</v>
      </c>
      <c r="K119">
        <f t="shared" si="9"/>
        <v>0.33361637447950443</v>
      </c>
      <c r="L119">
        <f t="shared" si="10"/>
        <v>-7.5515832121915878</v>
      </c>
      <c r="M119">
        <f t="shared" si="10"/>
        <v>-14.543578433240612</v>
      </c>
    </row>
    <row r="120" spans="1:13" x14ac:dyDescent="0.25">
      <c r="A120" s="29">
        <v>-21.637163168698123</v>
      </c>
      <c r="B120">
        <f t="shared" si="6"/>
        <v>-12.899962879436316</v>
      </c>
      <c r="C120">
        <f t="shared" si="6"/>
        <v>-41.515903269364401</v>
      </c>
      <c r="D120">
        <f t="shared" si="6"/>
        <v>21.267595342006246</v>
      </c>
      <c r="E120">
        <f t="shared" si="7"/>
        <v>18.976921206233442</v>
      </c>
      <c r="F120">
        <f t="shared" si="7"/>
        <v>26.072534192171247</v>
      </c>
      <c r="G120">
        <f t="shared" si="8"/>
        <v>1.4584444780571175</v>
      </c>
      <c r="H120">
        <f t="shared" si="9"/>
        <v>-16.57205012508075</v>
      </c>
      <c r="I120">
        <f t="shared" si="9"/>
        <v>0.87096429552929067</v>
      </c>
      <c r="J120">
        <f t="shared" si="9"/>
        <v>-18.88191766021697</v>
      </c>
      <c r="K120">
        <f t="shared" si="9"/>
        <v>-5.3757699185945285</v>
      </c>
      <c r="L120">
        <f t="shared" si="10"/>
        <v>0.33361637447950443</v>
      </c>
      <c r="M120">
        <f t="shared" si="10"/>
        <v>-7.5515832121915878</v>
      </c>
    </row>
    <row r="121" spans="1:13" x14ac:dyDescent="0.25">
      <c r="A121" s="29">
        <v>-12.71761454628512</v>
      </c>
      <c r="B121">
        <f t="shared" si="6"/>
        <v>-21.637163168698123</v>
      </c>
      <c r="C121">
        <f t="shared" si="6"/>
        <v>-12.899962879436316</v>
      </c>
      <c r="D121">
        <f t="shared" si="6"/>
        <v>-41.515903269364401</v>
      </c>
      <c r="E121">
        <f t="shared" si="7"/>
        <v>21.267595342006246</v>
      </c>
      <c r="F121">
        <f t="shared" si="7"/>
        <v>18.976921206233442</v>
      </c>
      <c r="G121">
        <f t="shared" si="8"/>
        <v>26.072534192171247</v>
      </c>
      <c r="H121">
        <f t="shared" si="9"/>
        <v>1.4584444780571175</v>
      </c>
      <c r="I121">
        <f t="shared" si="9"/>
        <v>-16.57205012508075</v>
      </c>
      <c r="J121">
        <f t="shared" si="9"/>
        <v>0.87096429552929067</v>
      </c>
      <c r="K121">
        <f t="shared" si="9"/>
        <v>-18.88191766021697</v>
      </c>
      <c r="L121">
        <f t="shared" si="10"/>
        <v>-5.3757699185945285</v>
      </c>
      <c r="M121">
        <f t="shared" si="10"/>
        <v>0.33361637447950443</v>
      </c>
    </row>
    <row r="122" spans="1:13" x14ac:dyDescent="0.25">
      <c r="A122" s="29">
        <v>3.4341569522691202</v>
      </c>
      <c r="B122">
        <f t="shared" si="6"/>
        <v>-12.71761454628512</v>
      </c>
      <c r="C122">
        <f t="shared" si="6"/>
        <v>-21.637163168698123</v>
      </c>
      <c r="D122">
        <f t="shared" si="6"/>
        <v>-12.899962879436316</v>
      </c>
      <c r="E122">
        <f t="shared" si="7"/>
        <v>-41.515903269364401</v>
      </c>
      <c r="F122">
        <f t="shared" si="7"/>
        <v>21.267595342006246</v>
      </c>
      <c r="G122">
        <f t="shared" si="8"/>
        <v>18.976921206233442</v>
      </c>
      <c r="H122">
        <f t="shared" si="9"/>
        <v>26.072534192171247</v>
      </c>
      <c r="I122">
        <f t="shared" si="9"/>
        <v>1.4584444780571175</v>
      </c>
      <c r="J122">
        <f t="shared" si="9"/>
        <v>-16.57205012508075</v>
      </c>
      <c r="K122">
        <f t="shared" si="9"/>
        <v>0.87096429552929067</v>
      </c>
      <c r="L122">
        <f t="shared" si="10"/>
        <v>-18.88191766021697</v>
      </c>
      <c r="M122">
        <f t="shared" si="10"/>
        <v>-5.3757699185945285</v>
      </c>
    </row>
    <row r="123" spans="1:13" x14ac:dyDescent="0.25">
      <c r="A123" s="29">
        <v>-19.871965869262567</v>
      </c>
      <c r="B123">
        <f t="shared" si="6"/>
        <v>3.4341569522691202</v>
      </c>
      <c r="C123">
        <f t="shared" si="6"/>
        <v>-12.71761454628512</v>
      </c>
      <c r="D123">
        <f t="shared" si="6"/>
        <v>-21.637163168698123</v>
      </c>
      <c r="E123">
        <f t="shared" si="7"/>
        <v>-12.899962879436316</v>
      </c>
      <c r="F123">
        <f t="shared" si="7"/>
        <v>-41.515903269364401</v>
      </c>
      <c r="G123">
        <f t="shared" si="8"/>
        <v>21.267595342006246</v>
      </c>
      <c r="H123">
        <f t="shared" si="9"/>
        <v>18.976921206233442</v>
      </c>
      <c r="I123">
        <f t="shared" si="9"/>
        <v>26.072534192171247</v>
      </c>
      <c r="J123">
        <f t="shared" si="9"/>
        <v>1.4584444780571175</v>
      </c>
      <c r="K123">
        <f t="shared" si="9"/>
        <v>-16.57205012508075</v>
      </c>
      <c r="L123">
        <f t="shared" si="10"/>
        <v>0.87096429552929067</v>
      </c>
      <c r="M123">
        <f t="shared" si="10"/>
        <v>-18.88191766021697</v>
      </c>
    </row>
    <row r="124" spans="1:13" x14ac:dyDescent="0.25">
      <c r="A124" s="29">
        <v>16.946897227142472</v>
      </c>
      <c r="B124">
        <f t="shared" si="6"/>
        <v>-19.871965869262567</v>
      </c>
      <c r="C124">
        <f t="shared" si="6"/>
        <v>3.4341569522691202</v>
      </c>
      <c r="D124">
        <f t="shared" si="6"/>
        <v>-12.71761454628512</v>
      </c>
      <c r="E124">
        <f t="shared" si="7"/>
        <v>-21.637163168698123</v>
      </c>
      <c r="F124">
        <f t="shared" si="7"/>
        <v>-12.899962879436316</v>
      </c>
      <c r="G124">
        <f t="shared" si="8"/>
        <v>-41.515903269364401</v>
      </c>
      <c r="H124">
        <f t="shared" si="9"/>
        <v>21.267595342006246</v>
      </c>
      <c r="I124">
        <f t="shared" si="9"/>
        <v>18.976921206233442</v>
      </c>
      <c r="J124">
        <f t="shared" si="9"/>
        <v>26.072534192171247</v>
      </c>
      <c r="K124">
        <f t="shared" si="9"/>
        <v>1.4584444780571175</v>
      </c>
      <c r="L124">
        <f t="shared" si="10"/>
        <v>-16.57205012508075</v>
      </c>
      <c r="M124">
        <f t="shared" si="10"/>
        <v>0.87096429552929067</v>
      </c>
    </row>
    <row r="125" spans="1:13" x14ac:dyDescent="0.25">
      <c r="A125" s="29">
        <v>-11.020489354747838</v>
      </c>
      <c r="B125">
        <f t="shared" si="6"/>
        <v>16.946897227142472</v>
      </c>
      <c r="C125">
        <f t="shared" si="6"/>
        <v>-19.871965869262567</v>
      </c>
      <c r="D125">
        <f t="shared" si="6"/>
        <v>3.4341569522691202</v>
      </c>
      <c r="E125">
        <f t="shared" si="7"/>
        <v>-12.71761454628512</v>
      </c>
      <c r="F125">
        <f t="shared" si="7"/>
        <v>-21.637163168698123</v>
      </c>
      <c r="G125">
        <f t="shared" si="8"/>
        <v>-12.899962879436316</v>
      </c>
      <c r="H125">
        <f t="shared" si="9"/>
        <v>-41.515903269364401</v>
      </c>
      <c r="I125">
        <f t="shared" si="9"/>
        <v>21.267595342006246</v>
      </c>
      <c r="J125">
        <f t="shared" si="9"/>
        <v>18.976921206233442</v>
      </c>
      <c r="K125">
        <f t="shared" si="9"/>
        <v>26.072534192171247</v>
      </c>
      <c r="L125">
        <f t="shared" si="10"/>
        <v>1.4584444780571175</v>
      </c>
      <c r="M125">
        <f t="shared" si="10"/>
        <v>-16.57205012508075</v>
      </c>
    </row>
    <row r="126" spans="1:13" x14ac:dyDescent="0.25">
      <c r="A126" s="29">
        <v>13.075986389048694</v>
      </c>
      <c r="B126">
        <f t="shared" si="6"/>
        <v>-11.020489354747838</v>
      </c>
      <c r="C126">
        <f t="shared" si="6"/>
        <v>16.946897227142472</v>
      </c>
      <c r="D126">
        <f t="shared" si="6"/>
        <v>-19.871965869262567</v>
      </c>
      <c r="E126">
        <f t="shared" si="7"/>
        <v>3.4341569522691202</v>
      </c>
      <c r="F126">
        <f t="shared" si="7"/>
        <v>-12.71761454628512</v>
      </c>
      <c r="G126">
        <f t="shared" si="8"/>
        <v>-21.637163168698123</v>
      </c>
      <c r="H126">
        <f t="shared" si="9"/>
        <v>-12.899962879436316</v>
      </c>
      <c r="I126">
        <f t="shared" si="9"/>
        <v>-41.515903269364401</v>
      </c>
      <c r="J126">
        <f t="shared" si="9"/>
        <v>21.267595342006246</v>
      </c>
      <c r="K126">
        <f t="shared" si="9"/>
        <v>18.976921206233442</v>
      </c>
      <c r="L126">
        <f t="shared" si="10"/>
        <v>26.072534192171247</v>
      </c>
      <c r="M126">
        <f t="shared" si="10"/>
        <v>1.4584444780571175</v>
      </c>
    </row>
    <row r="127" spans="1:13" x14ac:dyDescent="0.25">
      <c r="A127" s="29">
        <v>11.134071836965632</v>
      </c>
      <c r="B127">
        <f t="shared" si="6"/>
        <v>13.075986389048694</v>
      </c>
      <c r="C127">
        <f t="shared" si="6"/>
        <v>-11.020489354747838</v>
      </c>
      <c r="D127">
        <f t="shared" si="6"/>
        <v>16.946897227142472</v>
      </c>
      <c r="E127">
        <f t="shared" si="7"/>
        <v>-19.871965869262567</v>
      </c>
      <c r="F127">
        <f t="shared" si="7"/>
        <v>3.4341569522691202</v>
      </c>
      <c r="G127">
        <f t="shared" si="8"/>
        <v>-12.71761454628512</v>
      </c>
      <c r="H127">
        <f t="shared" si="9"/>
        <v>-21.637163168698123</v>
      </c>
      <c r="I127">
        <f t="shared" si="9"/>
        <v>-12.899962879436316</v>
      </c>
      <c r="J127">
        <f t="shared" si="9"/>
        <v>-41.515903269364401</v>
      </c>
      <c r="K127">
        <f t="shared" si="9"/>
        <v>21.267595342006246</v>
      </c>
      <c r="L127">
        <f t="shared" si="10"/>
        <v>18.976921206233442</v>
      </c>
      <c r="M127">
        <f t="shared" si="10"/>
        <v>26.072534192171247</v>
      </c>
    </row>
    <row r="128" spans="1:13" x14ac:dyDescent="0.25">
      <c r="A128" s="29">
        <v>38.489969944595146</v>
      </c>
      <c r="B128">
        <f t="shared" si="6"/>
        <v>11.134071836965632</v>
      </c>
      <c r="C128">
        <f t="shared" si="6"/>
        <v>13.075986389048694</v>
      </c>
      <c r="D128">
        <f t="shared" si="6"/>
        <v>-11.020489354747838</v>
      </c>
      <c r="E128">
        <f t="shared" si="7"/>
        <v>16.946897227142472</v>
      </c>
      <c r="F128">
        <f t="shared" si="7"/>
        <v>-19.871965869262567</v>
      </c>
      <c r="G128">
        <f t="shared" si="8"/>
        <v>3.4341569522691202</v>
      </c>
      <c r="H128">
        <f t="shared" si="9"/>
        <v>-12.71761454628512</v>
      </c>
      <c r="I128">
        <f t="shared" si="9"/>
        <v>-21.637163168698123</v>
      </c>
      <c r="J128">
        <f t="shared" si="9"/>
        <v>-12.899962879436316</v>
      </c>
      <c r="K128">
        <f t="shared" si="9"/>
        <v>-41.515903269364401</v>
      </c>
      <c r="L128">
        <f t="shared" si="10"/>
        <v>21.267595342006246</v>
      </c>
      <c r="M128">
        <f t="shared" si="10"/>
        <v>18.976921206233442</v>
      </c>
    </row>
    <row r="129" spans="1:13" x14ac:dyDescent="0.25">
      <c r="A129" s="29">
        <v>23.256271919087453</v>
      </c>
      <c r="B129">
        <f t="shared" si="6"/>
        <v>38.489969944595146</v>
      </c>
      <c r="C129">
        <f t="shared" si="6"/>
        <v>11.134071836965632</v>
      </c>
      <c r="D129">
        <f t="shared" si="6"/>
        <v>13.075986389048694</v>
      </c>
      <c r="E129">
        <f t="shared" si="7"/>
        <v>-11.020489354747838</v>
      </c>
      <c r="F129">
        <f t="shared" si="7"/>
        <v>16.946897227142472</v>
      </c>
      <c r="G129">
        <f t="shared" si="8"/>
        <v>-19.871965869262567</v>
      </c>
      <c r="H129">
        <f t="shared" si="9"/>
        <v>3.4341569522691202</v>
      </c>
      <c r="I129">
        <f t="shared" si="9"/>
        <v>-12.71761454628512</v>
      </c>
      <c r="J129">
        <f t="shared" si="9"/>
        <v>-21.637163168698123</v>
      </c>
      <c r="K129">
        <f t="shared" si="9"/>
        <v>-12.899962879436316</v>
      </c>
      <c r="L129">
        <f t="shared" si="10"/>
        <v>-41.515903269364401</v>
      </c>
      <c r="M129">
        <f t="shared" si="10"/>
        <v>21.267595342006246</v>
      </c>
    </row>
    <row r="130" spans="1:13" x14ac:dyDescent="0.25">
      <c r="A130" s="29">
        <v>-32.390465982026001</v>
      </c>
      <c r="B130">
        <f t="shared" si="6"/>
        <v>23.256271919087453</v>
      </c>
      <c r="C130">
        <f t="shared" si="6"/>
        <v>38.489969944595146</v>
      </c>
      <c r="D130">
        <f t="shared" si="6"/>
        <v>11.134071836965632</v>
      </c>
      <c r="E130">
        <f t="shared" si="7"/>
        <v>13.075986389048694</v>
      </c>
      <c r="F130">
        <f t="shared" si="7"/>
        <v>-11.020489354747838</v>
      </c>
      <c r="G130">
        <f t="shared" si="8"/>
        <v>16.946897227142472</v>
      </c>
      <c r="H130">
        <f t="shared" si="9"/>
        <v>-19.871965869262567</v>
      </c>
      <c r="I130">
        <f t="shared" si="9"/>
        <v>3.4341569522691202</v>
      </c>
      <c r="J130">
        <f t="shared" si="9"/>
        <v>-12.71761454628512</v>
      </c>
      <c r="K130">
        <f t="shared" si="9"/>
        <v>-21.637163168698123</v>
      </c>
      <c r="L130">
        <f t="shared" si="10"/>
        <v>-12.899962879436316</v>
      </c>
      <c r="M130">
        <f t="shared" si="10"/>
        <v>-41.515903269364401</v>
      </c>
    </row>
    <row r="131" spans="1:13" x14ac:dyDescent="0.25">
      <c r="A131" s="29">
        <v>-18.432941532810332</v>
      </c>
      <c r="B131">
        <f t="shared" si="6"/>
        <v>-32.390465982026001</v>
      </c>
      <c r="C131">
        <f t="shared" si="6"/>
        <v>23.256271919087453</v>
      </c>
      <c r="D131">
        <f t="shared" si="6"/>
        <v>38.489969944595146</v>
      </c>
      <c r="E131">
        <f t="shared" si="7"/>
        <v>11.134071836965632</v>
      </c>
      <c r="F131">
        <f t="shared" si="7"/>
        <v>13.075986389048694</v>
      </c>
      <c r="G131">
        <f t="shared" si="8"/>
        <v>-11.020489354747838</v>
      </c>
      <c r="H131">
        <f t="shared" si="9"/>
        <v>16.946897227142472</v>
      </c>
      <c r="I131">
        <f t="shared" si="9"/>
        <v>-19.871965869262567</v>
      </c>
      <c r="J131">
        <f t="shared" si="9"/>
        <v>3.4341569522691202</v>
      </c>
      <c r="K131">
        <f t="shared" si="9"/>
        <v>-12.71761454628512</v>
      </c>
      <c r="L131">
        <f t="shared" si="10"/>
        <v>-21.637163168698123</v>
      </c>
      <c r="M131">
        <f t="shared" si="10"/>
        <v>-12.899962879436316</v>
      </c>
    </row>
    <row r="132" spans="1:13" x14ac:dyDescent="0.25">
      <c r="A132" s="29">
        <v>-15.238204460845509</v>
      </c>
      <c r="B132">
        <f t="shared" ref="B132:D145" si="11">A131</f>
        <v>-18.432941532810332</v>
      </c>
      <c r="C132">
        <f t="shared" si="11"/>
        <v>-32.390465982026001</v>
      </c>
      <c r="D132">
        <f t="shared" si="11"/>
        <v>23.256271919087453</v>
      </c>
      <c r="E132">
        <f t="shared" si="7"/>
        <v>38.489969944595146</v>
      </c>
      <c r="F132">
        <f t="shared" si="7"/>
        <v>11.134071836965632</v>
      </c>
      <c r="G132">
        <f t="shared" si="8"/>
        <v>13.075986389048694</v>
      </c>
      <c r="H132">
        <f t="shared" si="9"/>
        <v>-11.020489354747838</v>
      </c>
      <c r="I132">
        <f t="shared" si="9"/>
        <v>16.946897227142472</v>
      </c>
      <c r="J132">
        <f t="shared" si="9"/>
        <v>-19.871965869262567</v>
      </c>
      <c r="K132">
        <f t="shared" si="9"/>
        <v>3.4341569522691202</v>
      </c>
      <c r="L132">
        <f t="shared" si="10"/>
        <v>-12.71761454628512</v>
      </c>
      <c r="M132">
        <f t="shared" si="10"/>
        <v>-21.637163168698123</v>
      </c>
    </row>
    <row r="133" spans="1:13" x14ac:dyDescent="0.25">
      <c r="A133" s="29">
        <v>6.7473253022261588</v>
      </c>
      <c r="B133">
        <f t="shared" si="11"/>
        <v>-15.238204460845509</v>
      </c>
      <c r="C133">
        <f t="shared" si="11"/>
        <v>-18.432941532810332</v>
      </c>
      <c r="D133">
        <f t="shared" si="11"/>
        <v>-32.390465982026001</v>
      </c>
      <c r="E133">
        <f t="shared" si="7"/>
        <v>23.256271919087453</v>
      </c>
      <c r="F133">
        <f t="shared" si="7"/>
        <v>38.489969944595146</v>
      </c>
      <c r="G133">
        <f t="shared" si="8"/>
        <v>11.134071836965632</v>
      </c>
      <c r="H133">
        <f t="shared" si="9"/>
        <v>13.075986389048694</v>
      </c>
      <c r="I133">
        <f t="shared" si="9"/>
        <v>-11.020489354747838</v>
      </c>
      <c r="J133">
        <f t="shared" si="9"/>
        <v>16.946897227142472</v>
      </c>
      <c r="K133">
        <f t="shared" si="9"/>
        <v>-19.871965869262567</v>
      </c>
      <c r="L133">
        <f t="shared" si="10"/>
        <v>3.4341569522691202</v>
      </c>
      <c r="M133">
        <f t="shared" si="10"/>
        <v>-12.71761454628512</v>
      </c>
    </row>
    <row r="134" spans="1:13" x14ac:dyDescent="0.25">
      <c r="A134" s="29">
        <v>0.2723129649848488</v>
      </c>
      <c r="B134">
        <f t="shared" si="11"/>
        <v>6.7473253022261588</v>
      </c>
      <c r="C134">
        <f t="shared" si="11"/>
        <v>-15.238204460845509</v>
      </c>
      <c r="D134">
        <f t="shared" si="11"/>
        <v>-18.432941532810332</v>
      </c>
      <c r="E134">
        <f t="shared" si="7"/>
        <v>-32.390465982026001</v>
      </c>
      <c r="F134">
        <f t="shared" si="7"/>
        <v>23.256271919087453</v>
      </c>
      <c r="G134">
        <f t="shared" si="8"/>
        <v>38.489969944595146</v>
      </c>
      <c r="H134">
        <f t="shared" si="9"/>
        <v>11.134071836965632</v>
      </c>
      <c r="I134">
        <f t="shared" si="9"/>
        <v>13.075986389048694</v>
      </c>
      <c r="J134">
        <f t="shared" si="9"/>
        <v>-11.020489354747838</v>
      </c>
      <c r="K134">
        <f t="shared" si="9"/>
        <v>16.946897227142472</v>
      </c>
      <c r="L134">
        <f t="shared" si="10"/>
        <v>-19.871965869262567</v>
      </c>
      <c r="M134">
        <f t="shared" si="10"/>
        <v>3.4341569522691202</v>
      </c>
    </row>
    <row r="135" spans="1:13" x14ac:dyDescent="0.25">
      <c r="A135" s="29">
        <v>-23.101872495320151</v>
      </c>
      <c r="B135">
        <f t="shared" si="11"/>
        <v>0.2723129649848488</v>
      </c>
      <c r="C135">
        <f t="shared" si="11"/>
        <v>6.7473253022261588</v>
      </c>
      <c r="D135">
        <f t="shared" si="11"/>
        <v>-15.238204460845509</v>
      </c>
      <c r="E135">
        <f t="shared" ref="E135:F145" si="12">D134</f>
        <v>-18.432941532810332</v>
      </c>
      <c r="F135">
        <f t="shared" si="12"/>
        <v>-32.390465982026001</v>
      </c>
      <c r="G135">
        <f t="shared" si="8"/>
        <v>23.256271919087453</v>
      </c>
      <c r="H135">
        <f t="shared" si="9"/>
        <v>38.489969944595146</v>
      </c>
      <c r="I135">
        <f t="shared" si="9"/>
        <v>11.134071836965632</v>
      </c>
      <c r="J135">
        <f t="shared" si="9"/>
        <v>13.075986389048694</v>
      </c>
      <c r="K135">
        <f t="shared" si="9"/>
        <v>-11.020489354747838</v>
      </c>
      <c r="L135">
        <f t="shared" si="10"/>
        <v>16.946897227142472</v>
      </c>
      <c r="M135">
        <f t="shared" si="10"/>
        <v>-19.871965869262567</v>
      </c>
    </row>
    <row r="136" spans="1:13" x14ac:dyDescent="0.25">
      <c r="A136" s="29">
        <v>-16.524263281802121</v>
      </c>
      <c r="B136">
        <f t="shared" si="11"/>
        <v>-23.101872495320151</v>
      </c>
      <c r="C136">
        <f t="shared" si="11"/>
        <v>0.2723129649848488</v>
      </c>
      <c r="D136">
        <f t="shared" si="11"/>
        <v>6.7473253022261588</v>
      </c>
      <c r="E136">
        <f t="shared" si="12"/>
        <v>-15.238204460845509</v>
      </c>
      <c r="F136">
        <f t="shared" si="12"/>
        <v>-18.432941532810332</v>
      </c>
      <c r="G136">
        <f t="shared" si="8"/>
        <v>-32.390465982026001</v>
      </c>
      <c r="H136">
        <f t="shared" si="9"/>
        <v>23.256271919087453</v>
      </c>
      <c r="I136">
        <f t="shared" si="9"/>
        <v>38.489969944595146</v>
      </c>
      <c r="J136">
        <f t="shared" si="9"/>
        <v>11.134071836965632</v>
      </c>
      <c r="K136">
        <f t="shared" si="9"/>
        <v>13.075986389048694</v>
      </c>
      <c r="L136">
        <f t="shared" si="10"/>
        <v>-11.020489354747838</v>
      </c>
      <c r="M136">
        <f t="shared" si="10"/>
        <v>16.946897227142472</v>
      </c>
    </row>
    <row r="137" spans="1:13" x14ac:dyDescent="0.25">
      <c r="A137" s="29">
        <v>33.550214531813992</v>
      </c>
      <c r="B137">
        <f t="shared" si="11"/>
        <v>-16.524263281802121</v>
      </c>
      <c r="C137">
        <f t="shared" si="11"/>
        <v>-23.101872495320151</v>
      </c>
      <c r="D137">
        <f t="shared" si="11"/>
        <v>0.2723129649848488</v>
      </c>
      <c r="E137">
        <f t="shared" si="12"/>
        <v>6.7473253022261588</v>
      </c>
      <c r="F137">
        <f t="shared" si="12"/>
        <v>-15.238204460845509</v>
      </c>
      <c r="G137">
        <f t="shared" ref="G137:G145" si="13">A131</f>
        <v>-18.432941532810332</v>
      </c>
      <c r="H137">
        <f t="shared" si="9"/>
        <v>-32.390465982026001</v>
      </c>
      <c r="I137">
        <f t="shared" si="9"/>
        <v>23.256271919087453</v>
      </c>
      <c r="J137">
        <f t="shared" si="9"/>
        <v>38.489969944595146</v>
      </c>
      <c r="K137">
        <f t="shared" ref="K137:K145" si="14">J136</f>
        <v>11.134071836965632</v>
      </c>
      <c r="L137">
        <f t="shared" si="10"/>
        <v>13.075986389048694</v>
      </c>
      <c r="M137">
        <f t="shared" si="10"/>
        <v>-11.020489354747838</v>
      </c>
    </row>
    <row r="138" spans="1:13" x14ac:dyDescent="0.25">
      <c r="A138" s="29">
        <v>6.9416115104519349</v>
      </c>
      <c r="B138">
        <f t="shared" si="11"/>
        <v>33.550214531813992</v>
      </c>
      <c r="C138">
        <f t="shared" si="11"/>
        <v>-16.524263281802121</v>
      </c>
      <c r="D138">
        <f t="shared" si="11"/>
        <v>-23.101872495320151</v>
      </c>
      <c r="E138">
        <f t="shared" si="12"/>
        <v>0.2723129649848488</v>
      </c>
      <c r="F138">
        <f t="shared" si="12"/>
        <v>6.7473253022261588</v>
      </c>
      <c r="G138">
        <f t="shared" si="13"/>
        <v>-15.238204460845509</v>
      </c>
      <c r="H138">
        <f t="shared" ref="H138:J145" si="15">G137</f>
        <v>-18.432941532810332</v>
      </c>
      <c r="I138">
        <f t="shared" si="15"/>
        <v>-32.390465982026001</v>
      </c>
      <c r="J138">
        <f t="shared" si="15"/>
        <v>23.256271919087453</v>
      </c>
      <c r="K138">
        <f t="shared" si="14"/>
        <v>38.489969944595146</v>
      </c>
      <c r="L138">
        <f t="shared" si="10"/>
        <v>11.134071836965632</v>
      </c>
      <c r="M138">
        <f t="shared" si="10"/>
        <v>13.075986389048694</v>
      </c>
    </row>
    <row r="139" spans="1:13" x14ac:dyDescent="0.25">
      <c r="A139" s="29">
        <v>25.380428482337948</v>
      </c>
      <c r="B139">
        <f t="shared" si="11"/>
        <v>6.9416115104519349</v>
      </c>
      <c r="C139">
        <f t="shared" si="11"/>
        <v>33.550214531813992</v>
      </c>
      <c r="D139">
        <f t="shared" si="11"/>
        <v>-16.524263281802121</v>
      </c>
      <c r="E139">
        <f t="shared" si="12"/>
        <v>-23.101872495320151</v>
      </c>
      <c r="F139">
        <f t="shared" si="12"/>
        <v>0.2723129649848488</v>
      </c>
      <c r="G139">
        <f t="shared" si="13"/>
        <v>6.7473253022261588</v>
      </c>
      <c r="H139">
        <f t="shared" si="15"/>
        <v>-15.238204460845509</v>
      </c>
      <c r="I139">
        <f t="shared" si="15"/>
        <v>-18.432941532810332</v>
      </c>
      <c r="J139">
        <f t="shared" si="15"/>
        <v>-32.390465982026001</v>
      </c>
      <c r="K139">
        <f t="shared" si="14"/>
        <v>23.256271919087453</v>
      </c>
      <c r="L139">
        <f t="shared" si="10"/>
        <v>38.489969944595146</v>
      </c>
      <c r="M139">
        <f t="shared" si="10"/>
        <v>11.134071836965632</v>
      </c>
    </row>
    <row r="140" spans="1:13" x14ac:dyDescent="0.25">
      <c r="A140" s="29">
        <v>55.731528161027882</v>
      </c>
      <c r="B140">
        <f t="shared" si="11"/>
        <v>25.380428482337948</v>
      </c>
      <c r="C140">
        <f t="shared" si="11"/>
        <v>6.9416115104519349</v>
      </c>
      <c r="D140">
        <f t="shared" si="11"/>
        <v>33.550214531813992</v>
      </c>
      <c r="E140">
        <f t="shared" si="12"/>
        <v>-16.524263281802121</v>
      </c>
      <c r="F140">
        <f t="shared" si="12"/>
        <v>-23.101872495320151</v>
      </c>
      <c r="G140">
        <f t="shared" si="13"/>
        <v>0.2723129649848488</v>
      </c>
      <c r="H140">
        <f t="shared" si="15"/>
        <v>6.7473253022261588</v>
      </c>
      <c r="I140">
        <f t="shared" si="15"/>
        <v>-15.238204460845509</v>
      </c>
      <c r="J140">
        <f t="shared" si="15"/>
        <v>-18.432941532810332</v>
      </c>
      <c r="K140">
        <f t="shared" si="14"/>
        <v>-32.390465982026001</v>
      </c>
      <c r="L140">
        <f t="shared" si="10"/>
        <v>23.256271919087453</v>
      </c>
      <c r="M140">
        <f t="shared" si="10"/>
        <v>38.489969944595146</v>
      </c>
    </row>
    <row r="141" spans="1:13" x14ac:dyDescent="0.25">
      <c r="A141" s="29">
        <v>5.4930317065806094</v>
      </c>
      <c r="B141">
        <f t="shared" si="11"/>
        <v>55.731528161027882</v>
      </c>
      <c r="C141">
        <f t="shared" si="11"/>
        <v>25.380428482337948</v>
      </c>
      <c r="D141">
        <f t="shared" si="11"/>
        <v>6.9416115104519349</v>
      </c>
      <c r="E141">
        <f t="shared" si="12"/>
        <v>33.550214531813992</v>
      </c>
      <c r="F141">
        <f t="shared" si="12"/>
        <v>-16.524263281802121</v>
      </c>
      <c r="G141">
        <f t="shared" si="13"/>
        <v>-23.101872495320151</v>
      </c>
      <c r="H141">
        <f t="shared" si="15"/>
        <v>0.2723129649848488</v>
      </c>
      <c r="I141">
        <f t="shared" si="15"/>
        <v>6.7473253022261588</v>
      </c>
      <c r="J141">
        <f t="shared" si="15"/>
        <v>-15.238204460845509</v>
      </c>
      <c r="K141">
        <f t="shared" si="14"/>
        <v>-18.432941532810332</v>
      </c>
      <c r="L141">
        <f t="shared" si="10"/>
        <v>-32.390465982026001</v>
      </c>
      <c r="M141">
        <f t="shared" si="10"/>
        <v>23.256271919087453</v>
      </c>
    </row>
    <row r="142" spans="1:13" x14ac:dyDescent="0.25">
      <c r="A142" s="29">
        <v>-32.631415531367111</v>
      </c>
      <c r="B142">
        <f t="shared" si="11"/>
        <v>5.4930317065806094</v>
      </c>
      <c r="C142">
        <f t="shared" si="11"/>
        <v>55.731528161027882</v>
      </c>
      <c r="D142">
        <f t="shared" si="11"/>
        <v>25.380428482337948</v>
      </c>
      <c r="E142">
        <f t="shared" si="12"/>
        <v>6.9416115104519349</v>
      </c>
      <c r="F142">
        <f t="shared" si="12"/>
        <v>33.550214531813992</v>
      </c>
      <c r="G142">
        <f t="shared" si="13"/>
        <v>-16.524263281802121</v>
      </c>
      <c r="H142">
        <f t="shared" si="15"/>
        <v>-23.101872495320151</v>
      </c>
      <c r="I142">
        <f t="shared" si="15"/>
        <v>0.2723129649848488</v>
      </c>
      <c r="J142">
        <f t="shared" si="15"/>
        <v>6.7473253022261588</v>
      </c>
      <c r="K142">
        <f t="shared" si="14"/>
        <v>-15.238204460845509</v>
      </c>
      <c r="L142">
        <f t="shared" si="10"/>
        <v>-18.432941532810332</v>
      </c>
      <c r="M142">
        <f t="shared" si="10"/>
        <v>-32.390465982026001</v>
      </c>
    </row>
    <row r="143" spans="1:13" x14ac:dyDescent="0.25">
      <c r="A143" s="29">
        <v>-8.2615274532656713</v>
      </c>
      <c r="B143">
        <f t="shared" si="11"/>
        <v>-32.631415531367111</v>
      </c>
      <c r="C143">
        <f t="shared" si="11"/>
        <v>5.4930317065806094</v>
      </c>
      <c r="D143">
        <f t="shared" si="11"/>
        <v>55.731528161027882</v>
      </c>
      <c r="E143">
        <f t="shared" si="12"/>
        <v>25.380428482337948</v>
      </c>
      <c r="F143">
        <f t="shared" si="12"/>
        <v>6.9416115104519349</v>
      </c>
      <c r="G143">
        <f t="shared" si="13"/>
        <v>33.550214531813992</v>
      </c>
      <c r="H143">
        <f t="shared" si="15"/>
        <v>-16.524263281802121</v>
      </c>
      <c r="I143">
        <f t="shared" si="15"/>
        <v>-23.101872495320151</v>
      </c>
      <c r="J143">
        <f t="shared" si="15"/>
        <v>0.2723129649848488</v>
      </c>
      <c r="K143">
        <f t="shared" si="14"/>
        <v>6.7473253022261588</v>
      </c>
      <c r="L143">
        <f t="shared" si="10"/>
        <v>-15.238204460845509</v>
      </c>
      <c r="M143">
        <f t="shared" si="10"/>
        <v>-18.432941532810332</v>
      </c>
    </row>
    <row r="144" spans="1:13" x14ac:dyDescent="0.25">
      <c r="A144" s="29">
        <v>-37.622794647498097</v>
      </c>
      <c r="B144">
        <f t="shared" si="11"/>
        <v>-8.2615274532656713</v>
      </c>
      <c r="C144">
        <f t="shared" si="11"/>
        <v>-32.631415531367111</v>
      </c>
      <c r="D144">
        <f t="shared" si="11"/>
        <v>5.4930317065806094</v>
      </c>
      <c r="E144">
        <f t="shared" si="12"/>
        <v>55.731528161027882</v>
      </c>
      <c r="F144">
        <f t="shared" si="12"/>
        <v>25.380428482337948</v>
      </c>
      <c r="G144">
        <f t="shared" si="13"/>
        <v>6.9416115104519349</v>
      </c>
      <c r="H144">
        <f t="shared" si="15"/>
        <v>33.550214531813992</v>
      </c>
      <c r="I144">
        <f t="shared" si="15"/>
        <v>-16.524263281802121</v>
      </c>
      <c r="J144">
        <f t="shared" si="15"/>
        <v>-23.101872495320151</v>
      </c>
      <c r="K144">
        <f t="shared" si="14"/>
        <v>0.2723129649848488</v>
      </c>
      <c r="L144">
        <f t="shared" si="10"/>
        <v>6.7473253022261588</v>
      </c>
      <c r="M144">
        <f t="shared" si="10"/>
        <v>-15.238204460845509</v>
      </c>
    </row>
    <row r="145" spans="1:13" ht="15.75" thickBot="1" x14ac:dyDescent="0.3">
      <c r="A145" s="30">
        <v>2.1606286973682245</v>
      </c>
      <c r="B145">
        <f t="shared" si="11"/>
        <v>-37.622794647498097</v>
      </c>
      <c r="C145">
        <f t="shared" si="11"/>
        <v>-8.2615274532656713</v>
      </c>
      <c r="D145">
        <f t="shared" si="11"/>
        <v>-32.631415531367111</v>
      </c>
      <c r="E145">
        <f t="shared" si="12"/>
        <v>5.4930317065806094</v>
      </c>
      <c r="F145">
        <f t="shared" si="12"/>
        <v>55.731528161027882</v>
      </c>
      <c r="G145">
        <f t="shared" si="13"/>
        <v>25.380428482337948</v>
      </c>
      <c r="H145">
        <f t="shared" si="15"/>
        <v>6.9416115104519349</v>
      </c>
      <c r="I145">
        <f t="shared" si="15"/>
        <v>33.550214531813992</v>
      </c>
      <c r="J145">
        <f t="shared" si="15"/>
        <v>-16.524263281802121</v>
      </c>
      <c r="K145">
        <f t="shared" si="14"/>
        <v>-23.101872495320151</v>
      </c>
      <c r="L145">
        <f t="shared" si="10"/>
        <v>0.2723129649848488</v>
      </c>
      <c r="M145">
        <f t="shared" si="10"/>
        <v>6.7473253022261588</v>
      </c>
    </row>
  </sheetData>
  <phoneticPr fontId="2" type="noConversion"/>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4808B-B11D-40A3-914A-F0F4495D3B49}">
  <dimension ref="A1:AC211"/>
  <sheetViews>
    <sheetView topLeftCell="O6" zoomScale="85" zoomScaleNormal="85" workbookViewId="0">
      <selection activeCell="AC45" sqref="AC45"/>
    </sheetView>
  </sheetViews>
  <sheetFormatPr defaultRowHeight="15" x14ac:dyDescent="0.25"/>
  <cols>
    <col min="4" max="4" width="13.85546875" bestFit="1" customWidth="1"/>
    <col min="5" max="5" width="11.42578125" customWidth="1"/>
    <col min="6" max="6" width="12" bestFit="1" customWidth="1"/>
    <col min="20" max="20" width="18" bestFit="1" customWidth="1"/>
  </cols>
  <sheetData>
    <row r="1" spans="1:18" x14ac:dyDescent="0.25">
      <c r="A1" s="18" t="s">
        <v>12</v>
      </c>
      <c r="B1" s="18" t="s">
        <v>17</v>
      </c>
      <c r="C1" t="s">
        <v>23</v>
      </c>
      <c r="D1" t="s">
        <v>112</v>
      </c>
      <c r="E1" t="s">
        <v>147</v>
      </c>
      <c r="F1" t="s">
        <v>139</v>
      </c>
      <c r="G1" t="s">
        <v>0</v>
      </c>
      <c r="H1" t="s">
        <v>15</v>
      </c>
      <c r="I1" t="s">
        <v>16</v>
      </c>
      <c r="J1" t="s">
        <v>10</v>
      </c>
      <c r="K1" t="s">
        <v>3</v>
      </c>
      <c r="L1" t="s">
        <v>4</v>
      </c>
      <c r="M1" t="s">
        <v>5</v>
      </c>
      <c r="N1" t="s">
        <v>6</v>
      </c>
      <c r="O1" t="s">
        <v>7</v>
      </c>
      <c r="P1" t="s">
        <v>8</v>
      </c>
      <c r="Q1" t="s">
        <v>9</v>
      </c>
      <c r="R1" t="s">
        <v>18</v>
      </c>
    </row>
    <row r="2" spans="1:18" x14ac:dyDescent="0.25">
      <c r="A2" s="18">
        <v>1949</v>
      </c>
      <c r="B2" s="18" t="s">
        <v>0</v>
      </c>
      <c r="C2">
        <v>1</v>
      </c>
      <c r="D2">
        <f>C2^2</f>
        <v>1</v>
      </c>
      <c r="E2" s="52">
        <v>112</v>
      </c>
      <c r="F2" s="52">
        <v>112</v>
      </c>
      <c r="G2">
        <v>1</v>
      </c>
      <c r="H2">
        <v>0</v>
      </c>
      <c r="I2">
        <v>0</v>
      </c>
      <c r="J2">
        <v>0</v>
      </c>
      <c r="K2">
        <v>0</v>
      </c>
      <c r="L2">
        <v>0</v>
      </c>
      <c r="M2">
        <v>0</v>
      </c>
      <c r="N2">
        <v>0</v>
      </c>
      <c r="O2">
        <v>0</v>
      </c>
      <c r="P2">
        <v>0</v>
      </c>
      <c r="Q2">
        <v>0</v>
      </c>
      <c r="R2">
        <v>112</v>
      </c>
    </row>
    <row r="3" spans="1:18" x14ac:dyDescent="0.25">
      <c r="A3" s="18">
        <v>1949</v>
      </c>
      <c r="B3" s="18" t="s">
        <v>15</v>
      </c>
      <c r="C3">
        <v>2</v>
      </c>
      <c r="D3">
        <f t="shared" ref="D3:D66" si="0">C3^2</f>
        <v>4</v>
      </c>
      <c r="E3">
        <f t="shared" ref="E3:E34" si="1">R2</f>
        <v>112</v>
      </c>
      <c r="F3" s="52">
        <v>112</v>
      </c>
      <c r="G3">
        <v>0</v>
      </c>
      <c r="H3">
        <v>1</v>
      </c>
      <c r="I3">
        <v>0</v>
      </c>
      <c r="J3">
        <v>0</v>
      </c>
      <c r="K3">
        <v>0</v>
      </c>
      <c r="L3">
        <v>0</v>
      </c>
      <c r="M3">
        <v>0</v>
      </c>
      <c r="N3">
        <v>0</v>
      </c>
      <c r="O3">
        <v>0</v>
      </c>
      <c r="P3">
        <v>0</v>
      </c>
      <c r="Q3">
        <v>0</v>
      </c>
      <c r="R3">
        <v>118</v>
      </c>
    </row>
    <row r="4" spans="1:18" x14ac:dyDescent="0.25">
      <c r="A4" s="18">
        <v>1949</v>
      </c>
      <c r="B4" s="18" t="s">
        <v>16</v>
      </c>
      <c r="C4">
        <v>3</v>
      </c>
      <c r="D4">
        <f t="shared" si="0"/>
        <v>9</v>
      </c>
      <c r="E4">
        <f t="shared" si="1"/>
        <v>118</v>
      </c>
      <c r="F4" s="52">
        <v>112</v>
      </c>
      <c r="G4">
        <v>0</v>
      </c>
      <c r="H4">
        <v>0</v>
      </c>
      <c r="I4">
        <v>1</v>
      </c>
      <c r="J4">
        <v>0</v>
      </c>
      <c r="K4">
        <v>0</v>
      </c>
      <c r="L4">
        <v>0</v>
      </c>
      <c r="M4">
        <v>0</v>
      </c>
      <c r="N4">
        <v>0</v>
      </c>
      <c r="O4">
        <v>0</v>
      </c>
      <c r="P4">
        <v>0</v>
      </c>
      <c r="Q4">
        <v>0</v>
      </c>
      <c r="R4">
        <v>132</v>
      </c>
    </row>
    <row r="5" spans="1:18" x14ac:dyDescent="0.25">
      <c r="A5" s="18">
        <v>1949</v>
      </c>
      <c r="B5" s="18" t="s">
        <v>10</v>
      </c>
      <c r="C5">
        <v>4</v>
      </c>
      <c r="D5">
        <f t="shared" si="0"/>
        <v>16</v>
      </c>
      <c r="E5">
        <f t="shared" si="1"/>
        <v>132</v>
      </c>
      <c r="F5" s="52">
        <v>112</v>
      </c>
      <c r="G5">
        <v>0</v>
      </c>
      <c r="H5">
        <v>0</v>
      </c>
      <c r="I5">
        <v>0</v>
      </c>
      <c r="J5">
        <v>1</v>
      </c>
      <c r="K5">
        <v>0</v>
      </c>
      <c r="L5">
        <v>0</v>
      </c>
      <c r="M5">
        <v>0</v>
      </c>
      <c r="N5">
        <v>0</v>
      </c>
      <c r="O5">
        <v>0</v>
      </c>
      <c r="P5">
        <v>0</v>
      </c>
      <c r="Q5">
        <v>0</v>
      </c>
      <c r="R5">
        <v>129</v>
      </c>
    </row>
    <row r="6" spans="1:18" x14ac:dyDescent="0.25">
      <c r="A6" s="18">
        <v>1949</v>
      </c>
      <c r="B6" s="18" t="s">
        <v>3</v>
      </c>
      <c r="C6">
        <v>5</v>
      </c>
      <c r="D6">
        <f t="shared" si="0"/>
        <v>25</v>
      </c>
      <c r="E6">
        <f t="shared" si="1"/>
        <v>129</v>
      </c>
      <c r="F6" s="52">
        <v>112</v>
      </c>
      <c r="G6">
        <v>0</v>
      </c>
      <c r="H6">
        <v>0</v>
      </c>
      <c r="I6">
        <v>0</v>
      </c>
      <c r="J6">
        <v>0</v>
      </c>
      <c r="K6">
        <v>1</v>
      </c>
      <c r="L6">
        <v>0</v>
      </c>
      <c r="M6">
        <v>0</v>
      </c>
      <c r="N6">
        <v>0</v>
      </c>
      <c r="O6">
        <v>0</v>
      </c>
      <c r="P6">
        <v>0</v>
      </c>
      <c r="Q6">
        <v>0</v>
      </c>
      <c r="R6">
        <v>121</v>
      </c>
    </row>
    <row r="7" spans="1:18" x14ac:dyDescent="0.25">
      <c r="A7" s="18">
        <v>1949</v>
      </c>
      <c r="B7" s="18" t="s">
        <v>4</v>
      </c>
      <c r="C7">
        <v>6</v>
      </c>
      <c r="D7">
        <f t="shared" si="0"/>
        <v>36</v>
      </c>
      <c r="E7">
        <f t="shared" si="1"/>
        <v>121</v>
      </c>
      <c r="F7" s="52">
        <v>112</v>
      </c>
      <c r="G7">
        <v>0</v>
      </c>
      <c r="H7">
        <v>0</v>
      </c>
      <c r="I7">
        <v>0</v>
      </c>
      <c r="J7">
        <v>0</v>
      </c>
      <c r="K7">
        <v>0</v>
      </c>
      <c r="L7">
        <v>1</v>
      </c>
      <c r="M7">
        <v>0</v>
      </c>
      <c r="N7">
        <v>0</v>
      </c>
      <c r="O7">
        <v>0</v>
      </c>
      <c r="P7">
        <v>0</v>
      </c>
      <c r="Q7">
        <v>0</v>
      </c>
      <c r="R7">
        <v>135</v>
      </c>
    </row>
    <row r="8" spans="1:18" x14ac:dyDescent="0.25">
      <c r="A8" s="18">
        <v>1949</v>
      </c>
      <c r="B8" s="18" t="s">
        <v>5</v>
      </c>
      <c r="C8">
        <v>7</v>
      </c>
      <c r="D8">
        <f t="shared" si="0"/>
        <v>49</v>
      </c>
      <c r="E8">
        <f t="shared" si="1"/>
        <v>135</v>
      </c>
      <c r="F8" s="52">
        <v>112</v>
      </c>
      <c r="G8">
        <v>0</v>
      </c>
      <c r="H8">
        <v>0</v>
      </c>
      <c r="I8">
        <v>0</v>
      </c>
      <c r="J8">
        <v>0</v>
      </c>
      <c r="K8">
        <v>0</v>
      </c>
      <c r="L8">
        <v>0</v>
      </c>
      <c r="M8">
        <v>1</v>
      </c>
      <c r="N8">
        <v>0</v>
      </c>
      <c r="O8">
        <v>0</v>
      </c>
      <c r="P8">
        <v>0</v>
      </c>
      <c r="Q8">
        <v>0</v>
      </c>
      <c r="R8">
        <v>148</v>
      </c>
    </row>
    <row r="9" spans="1:18" x14ac:dyDescent="0.25">
      <c r="A9" s="18">
        <v>1949</v>
      </c>
      <c r="B9" s="18" t="s">
        <v>6</v>
      </c>
      <c r="C9">
        <v>8</v>
      </c>
      <c r="D9">
        <f t="shared" si="0"/>
        <v>64</v>
      </c>
      <c r="E9">
        <f t="shared" si="1"/>
        <v>148</v>
      </c>
      <c r="F9" s="52">
        <v>112</v>
      </c>
      <c r="G9">
        <v>0</v>
      </c>
      <c r="H9">
        <v>0</v>
      </c>
      <c r="I9">
        <v>0</v>
      </c>
      <c r="J9">
        <v>0</v>
      </c>
      <c r="K9">
        <v>0</v>
      </c>
      <c r="L9">
        <v>0</v>
      </c>
      <c r="M9">
        <v>0</v>
      </c>
      <c r="N9">
        <v>1</v>
      </c>
      <c r="O9">
        <v>0</v>
      </c>
      <c r="P9">
        <v>0</v>
      </c>
      <c r="Q9">
        <v>0</v>
      </c>
      <c r="R9">
        <v>148</v>
      </c>
    </row>
    <row r="10" spans="1:18" x14ac:dyDescent="0.25">
      <c r="A10" s="18">
        <v>1949</v>
      </c>
      <c r="B10" s="18" t="s">
        <v>7</v>
      </c>
      <c r="C10">
        <v>9</v>
      </c>
      <c r="D10">
        <f t="shared" si="0"/>
        <v>81</v>
      </c>
      <c r="E10">
        <f t="shared" si="1"/>
        <v>148</v>
      </c>
      <c r="F10" s="52">
        <v>112</v>
      </c>
      <c r="G10">
        <v>0</v>
      </c>
      <c r="H10">
        <v>0</v>
      </c>
      <c r="I10">
        <v>0</v>
      </c>
      <c r="J10">
        <v>0</v>
      </c>
      <c r="K10">
        <v>0</v>
      </c>
      <c r="L10">
        <v>0</v>
      </c>
      <c r="M10">
        <v>0</v>
      </c>
      <c r="N10">
        <v>0</v>
      </c>
      <c r="O10">
        <v>1</v>
      </c>
      <c r="P10">
        <v>0</v>
      </c>
      <c r="Q10">
        <v>0</v>
      </c>
      <c r="R10">
        <v>136</v>
      </c>
    </row>
    <row r="11" spans="1:18" x14ac:dyDescent="0.25">
      <c r="A11" s="18">
        <v>1949</v>
      </c>
      <c r="B11" s="18" t="s">
        <v>8</v>
      </c>
      <c r="C11">
        <v>10</v>
      </c>
      <c r="D11">
        <f t="shared" si="0"/>
        <v>100</v>
      </c>
      <c r="E11">
        <f t="shared" si="1"/>
        <v>136</v>
      </c>
      <c r="F11" s="52">
        <v>112</v>
      </c>
      <c r="G11">
        <v>0</v>
      </c>
      <c r="H11">
        <v>0</v>
      </c>
      <c r="I11">
        <v>0</v>
      </c>
      <c r="J11">
        <v>0</v>
      </c>
      <c r="K11">
        <v>0</v>
      </c>
      <c r="L11">
        <v>0</v>
      </c>
      <c r="M11">
        <v>0</v>
      </c>
      <c r="N11">
        <v>0</v>
      </c>
      <c r="O11">
        <v>0</v>
      </c>
      <c r="P11">
        <v>1</v>
      </c>
      <c r="Q11">
        <v>0</v>
      </c>
      <c r="R11">
        <v>119</v>
      </c>
    </row>
    <row r="12" spans="1:18" x14ac:dyDescent="0.25">
      <c r="A12" s="18">
        <v>1949</v>
      </c>
      <c r="B12" s="18" t="s">
        <v>9</v>
      </c>
      <c r="C12">
        <v>11</v>
      </c>
      <c r="D12">
        <f t="shared" si="0"/>
        <v>121</v>
      </c>
      <c r="E12">
        <f t="shared" si="1"/>
        <v>119</v>
      </c>
      <c r="F12" s="52">
        <v>112</v>
      </c>
      <c r="G12">
        <v>0</v>
      </c>
      <c r="H12">
        <v>0</v>
      </c>
      <c r="I12">
        <v>0</v>
      </c>
      <c r="J12">
        <v>0</v>
      </c>
      <c r="K12">
        <v>0</v>
      </c>
      <c r="L12">
        <v>0</v>
      </c>
      <c r="M12">
        <v>0</v>
      </c>
      <c r="N12">
        <v>0</v>
      </c>
      <c r="O12">
        <v>0</v>
      </c>
      <c r="P12">
        <v>0</v>
      </c>
      <c r="Q12">
        <v>1</v>
      </c>
      <c r="R12">
        <v>104</v>
      </c>
    </row>
    <row r="13" spans="1:18" x14ac:dyDescent="0.25">
      <c r="A13" s="18">
        <v>1949</v>
      </c>
      <c r="B13" s="18" t="s">
        <v>11</v>
      </c>
      <c r="C13">
        <v>12</v>
      </c>
      <c r="D13">
        <f>C13^2</f>
        <v>144</v>
      </c>
      <c r="E13">
        <f>R12</f>
        <v>104</v>
      </c>
      <c r="F13" s="52">
        <v>112</v>
      </c>
      <c r="G13">
        <v>0</v>
      </c>
      <c r="H13">
        <v>0</v>
      </c>
      <c r="I13">
        <v>0</v>
      </c>
      <c r="J13">
        <v>0</v>
      </c>
      <c r="K13">
        <v>0</v>
      </c>
      <c r="L13">
        <v>0</v>
      </c>
      <c r="M13">
        <v>0</v>
      </c>
      <c r="N13">
        <v>0</v>
      </c>
      <c r="O13">
        <v>0</v>
      </c>
      <c r="P13">
        <v>0</v>
      </c>
      <c r="Q13">
        <v>0</v>
      </c>
      <c r="R13">
        <v>118</v>
      </c>
    </row>
    <row r="14" spans="1:18" x14ac:dyDescent="0.25">
      <c r="A14" s="18">
        <v>1950</v>
      </c>
      <c r="B14" s="18" t="s">
        <v>0</v>
      </c>
      <c r="C14">
        <v>13</v>
      </c>
      <c r="D14">
        <f t="shared" si="0"/>
        <v>169</v>
      </c>
      <c r="E14">
        <f>R13</f>
        <v>118</v>
      </c>
      <c r="F14">
        <f t="shared" ref="F14:F25" si="2">R2</f>
        <v>112</v>
      </c>
      <c r="G14">
        <v>1</v>
      </c>
      <c r="H14">
        <v>0</v>
      </c>
      <c r="I14">
        <v>0</v>
      </c>
      <c r="J14">
        <v>0</v>
      </c>
      <c r="K14">
        <v>0</v>
      </c>
      <c r="L14">
        <v>0</v>
      </c>
      <c r="M14">
        <v>0</v>
      </c>
      <c r="N14">
        <v>0</v>
      </c>
      <c r="O14">
        <v>0</v>
      </c>
      <c r="P14">
        <v>0</v>
      </c>
      <c r="Q14">
        <v>0</v>
      </c>
      <c r="R14">
        <v>115</v>
      </c>
    </row>
    <row r="15" spans="1:18" x14ac:dyDescent="0.25">
      <c r="A15" s="18">
        <v>1950</v>
      </c>
      <c r="B15" s="18" t="s">
        <v>15</v>
      </c>
      <c r="C15">
        <v>14</v>
      </c>
      <c r="D15">
        <f t="shared" si="0"/>
        <v>196</v>
      </c>
      <c r="E15">
        <f t="shared" si="1"/>
        <v>115</v>
      </c>
      <c r="F15">
        <f t="shared" si="2"/>
        <v>118</v>
      </c>
      <c r="G15">
        <v>0</v>
      </c>
      <c r="H15">
        <v>1</v>
      </c>
      <c r="I15">
        <v>0</v>
      </c>
      <c r="J15">
        <v>0</v>
      </c>
      <c r="K15">
        <v>0</v>
      </c>
      <c r="L15">
        <v>0</v>
      </c>
      <c r="M15">
        <v>0</v>
      </c>
      <c r="N15">
        <v>0</v>
      </c>
      <c r="O15">
        <v>0</v>
      </c>
      <c r="P15">
        <v>0</v>
      </c>
      <c r="Q15">
        <v>0</v>
      </c>
      <c r="R15">
        <v>126</v>
      </c>
    </row>
    <row r="16" spans="1:18" x14ac:dyDescent="0.25">
      <c r="A16" s="18">
        <v>1950</v>
      </c>
      <c r="B16" s="18" t="s">
        <v>16</v>
      </c>
      <c r="C16">
        <v>15</v>
      </c>
      <c r="D16">
        <f t="shared" si="0"/>
        <v>225</v>
      </c>
      <c r="E16">
        <f t="shared" si="1"/>
        <v>126</v>
      </c>
      <c r="F16">
        <f t="shared" si="2"/>
        <v>132</v>
      </c>
      <c r="G16">
        <v>0</v>
      </c>
      <c r="H16">
        <v>0</v>
      </c>
      <c r="I16">
        <v>1</v>
      </c>
      <c r="J16">
        <v>0</v>
      </c>
      <c r="K16">
        <v>0</v>
      </c>
      <c r="L16">
        <v>0</v>
      </c>
      <c r="M16">
        <v>0</v>
      </c>
      <c r="N16">
        <v>0</v>
      </c>
      <c r="O16">
        <v>0</v>
      </c>
      <c r="P16">
        <v>0</v>
      </c>
      <c r="Q16">
        <v>0</v>
      </c>
      <c r="R16">
        <v>141</v>
      </c>
    </row>
    <row r="17" spans="1:27" x14ac:dyDescent="0.25">
      <c r="A17" s="18">
        <v>1950</v>
      </c>
      <c r="B17" s="18" t="s">
        <v>10</v>
      </c>
      <c r="C17">
        <v>16</v>
      </c>
      <c r="D17">
        <f t="shared" si="0"/>
        <v>256</v>
      </c>
      <c r="E17">
        <f t="shared" si="1"/>
        <v>141</v>
      </c>
      <c r="F17">
        <f t="shared" si="2"/>
        <v>129</v>
      </c>
      <c r="G17">
        <v>0</v>
      </c>
      <c r="H17">
        <v>0</v>
      </c>
      <c r="I17">
        <v>0</v>
      </c>
      <c r="J17">
        <v>1</v>
      </c>
      <c r="K17">
        <v>0</v>
      </c>
      <c r="L17">
        <v>0</v>
      </c>
      <c r="M17">
        <v>0</v>
      </c>
      <c r="N17">
        <v>0</v>
      </c>
      <c r="O17">
        <v>0</v>
      </c>
      <c r="P17">
        <v>0</v>
      </c>
      <c r="Q17">
        <v>0</v>
      </c>
      <c r="R17">
        <v>135</v>
      </c>
    </row>
    <row r="18" spans="1:27" x14ac:dyDescent="0.25">
      <c r="A18" s="18">
        <v>1950</v>
      </c>
      <c r="B18" s="18" t="s">
        <v>3</v>
      </c>
      <c r="C18">
        <v>17</v>
      </c>
      <c r="D18">
        <f t="shared" si="0"/>
        <v>289</v>
      </c>
      <c r="E18">
        <f t="shared" si="1"/>
        <v>135</v>
      </c>
      <c r="F18">
        <f t="shared" si="2"/>
        <v>121</v>
      </c>
      <c r="G18">
        <v>0</v>
      </c>
      <c r="H18">
        <v>0</v>
      </c>
      <c r="I18">
        <v>0</v>
      </c>
      <c r="J18">
        <v>0</v>
      </c>
      <c r="K18">
        <v>1</v>
      </c>
      <c r="L18">
        <v>0</v>
      </c>
      <c r="M18">
        <v>0</v>
      </c>
      <c r="N18">
        <v>0</v>
      </c>
      <c r="O18">
        <v>0</v>
      </c>
      <c r="P18">
        <v>0</v>
      </c>
      <c r="Q18">
        <v>0</v>
      </c>
      <c r="R18">
        <v>125</v>
      </c>
    </row>
    <row r="19" spans="1:27" x14ac:dyDescent="0.25">
      <c r="A19" s="18">
        <v>1950</v>
      </c>
      <c r="B19" s="18" t="s">
        <v>4</v>
      </c>
      <c r="C19">
        <v>18</v>
      </c>
      <c r="D19">
        <f t="shared" si="0"/>
        <v>324</v>
      </c>
      <c r="E19">
        <f t="shared" si="1"/>
        <v>125</v>
      </c>
      <c r="F19">
        <f t="shared" si="2"/>
        <v>135</v>
      </c>
      <c r="G19">
        <v>0</v>
      </c>
      <c r="H19">
        <v>0</v>
      </c>
      <c r="I19">
        <v>0</v>
      </c>
      <c r="J19">
        <v>0</v>
      </c>
      <c r="K19">
        <v>0</v>
      </c>
      <c r="L19">
        <v>1</v>
      </c>
      <c r="M19">
        <v>0</v>
      </c>
      <c r="N19">
        <v>0</v>
      </c>
      <c r="O19">
        <v>0</v>
      </c>
      <c r="P19">
        <v>0</v>
      </c>
      <c r="Q19">
        <v>0</v>
      </c>
      <c r="R19">
        <v>149</v>
      </c>
    </row>
    <row r="20" spans="1:27" x14ac:dyDescent="0.25">
      <c r="A20" s="18">
        <v>1950</v>
      </c>
      <c r="B20" s="18" t="s">
        <v>5</v>
      </c>
      <c r="C20">
        <v>19</v>
      </c>
      <c r="D20">
        <f t="shared" si="0"/>
        <v>361</v>
      </c>
      <c r="E20">
        <f t="shared" si="1"/>
        <v>149</v>
      </c>
      <c r="F20">
        <f t="shared" si="2"/>
        <v>148</v>
      </c>
      <c r="G20">
        <v>0</v>
      </c>
      <c r="H20">
        <v>0</v>
      </c>
      <c r="I20">
        <v>0</v>
      </c>
      <c r="J20">
        <v>0</v>
      </c>
      <c r="K20">
        <v>0</v>
      </c>
      <c r="L20">
        <v>0</v>
      </c>
      <c r="M20">
        <v>1</v>
      </c>
      <c r="N20">
        <v>0</v>
      </c>
      <c r="O20">
        <v>0</v>
      </c>
      <c r="P20">
        <v>0</v>
      </c>
      <c r="Q20">
        <v>0</v>
      </c>
      <c r="R20">
        <v>170</v>
      </c>
    </row>
    <row r="21" spans="1:27" x14ac:dyDescent="0.25">
      <c r="A21" s="18">
        <v>1950</v>
      </c>
      <c r="B21" s="18" t="s">
        <v>6</v>
      </c>
      <c r="C21">
        <v>20</v>
      </c>
      <c r="D21">
        <f t="shared" si="0"/>
        <v>400</v>
      </c>
      <c r="E21">
        <f t="shared" si="1"/>
        <v>170</v>
      </c>
      <c r="F21">
        <f t="shared" si="2"/>
        <v>148</v>
      </c>
      <c r="G21">
        <v>0</v>
      </c>
      <c r="H21">
        <v>0</v>
      </c>
      <c r="I21">
        <v>0</v>
      </c>
      <c r="J21">
        <v>0</v>
      </c>
      <c r="K21">
        <v>0</v>
      </c>
      <c r="L21">
        <v>0</v>
      </c>
      <c r="M21">
        <v>0</v>
      </c>
      <c r="N21">
        <v>1</v>
      </c>
      <c r="O21">
        <v>0</v>
      </c>
      <c r="P21">
        <v>0</v>
      </c>
      <c r="Q21">
        <v>0</v>
      </c>
      <c r="R21">
        <v>170</v>
      </c>
    </row>
    <row r="22" spans="1:27" x14ac:dyDescent="0.25">
      <c r="A22" s="18">
        <v>1950</v>
      </c>
      <c r="B22" s="18" t="s">
        <v>7</v>
      </c>
      <c r="C22">
        <v>21</v>
      </c>
      <c r="D22">
        <f t="shared" si="0"/>
        <v>441</v>
      </c>
      <c r="E22">
        <f t="shared" si="1"/>
        <v>170</v>
      </c>
      <c r="F22">
        <f t="shared" si="2"/>
        <v>136</v>
      </c>
      <c r="G22">
        <v>0</v>
      </c>
      <c r="H22">
        <v>0</v>
      </c>
      <c r="I22">
        <v>0</v>
      </c>
      <c r="J22">
        <v>0</v>
      </c>
      <c r="K22">
        <v>0</v>
      </c>
      <c r="L22">
        <v>0</v>
      </c>
      <c r="M22">
        <v>0</v>
      </c>
      <c r="N22">
        <v>0</v>
      </c>
      <c r="O22">
        <v>1</v>
      </c>
      <c r="P22">
        <v>0</v>
      </c>
      <c r="Q22">
        <v>0</v>
      </c>
      <c r="R22">
        <v>158</v>
      </c>
    </row>
    <row r="23" spans="1:27" x14ac:dyDescent="0.25">
      <c r="A23" s="18">
        <v>1950</v>
      </c>
      <c r="B23" s="18" t="s">
        <v>8</v>
      </c>
      <c r="C23">
        <v>22</v>
      </c>
      <c r="D23">
        <f t="shared" si="0"/>
        <v>484</v>
      </c>
      <c r="E23">
        <f t="shared" si="1"/>
        <v>158</v>
      </c>
      <c r="F23">
        <f t="shared" si="2"/>
        <v>119</v>
      </c>
      <c r="G23">
        <v>0</v>
      </c>
      <c r="H23">
        <v>0</v>
      </c>
      <c r="I23">
        <v>0</v>
      </c>
      <c r="J23">
        <v>0</v>
      </c>
      <c r="K23">
        <v>0</v>
      </c>
      <c r="L23">
        <v>0</v>
      </c>
      <c r="M23">
        <v>0</v>
      </c>
      <c r="N23">
        <v>0</v>
      </c>
      <c r="O23">
        <v>0</v>
      </c>
      <c r="P23">
        <v>1</v>
      </c>
      <c r="Q23">
        <v>0</v>
      </c>
      <c r="R23">
        <v>133</v>
      </c>
    </row>
    <row r="24" spans="1:27" x14ac:dyDescent="0.25">
      <c r="A24" s="18">
        <v>1950</v>
      </c>
      <c r="B24" s="18" t="s">
        <v>9</v>
      </c>
      <c r="C24">
        <v>23</v>
      </c>
      <c r="D24">
        <f t="shared" si="0"/>
        <v>529</v>
      </c>
      <c r="E24">
        <f t="shared" si="1"/>
        <v>133</v>
      </c>
      <c r="F24">
        <f t="shared" si="2"/>
        <v>104</v>
      </c>
      <c r="G24">
        <v>0</v>
      </c>
      <c r="H24">
        <v>0</v>
      </c>
      <c r="I24">
        <v>0</v>
      </c>
      <c r="J24">
        <v>0</v>
      </c>
      <c r="K24">
        <v>0</v>
      </c>
      <c r="L24">
        <v>0</v>
      </c>
      <c r="M24">
        <v>0</v>
      </c>
      <c r="N24">
        <v>0</v>
      </c>
      <c r="O24">
        <v>0</v>
      </c>
      <c r="P24">
        <v>0</v>
      </c>
      <c r="Q24">
        <v>1</v>
      </c>
      <c r="R24">
        <v>114</v>
      </c>
    </row>
    <row r="25" spans="1:27" x14ac:dyDescent="0.25">
      <c r="A25" s="18">
        <v>1950</v>
      </c>
      <c r="B25" s="18" t="s">
        <v>11</v>
      </c>
      <c r="C25">
        <v>24</v>
      </c>
      <c r="D25">
        <f t="shared" si="0"/>
        <v>576</v>
      </c>
      <c r="E25">
        <f t="shared" si="1"/>
        <v>114</v>
      </c>
      <c r="F25">
        <f t="shared" si="2"/>
        <v>118</v>
      </c>
      <c r="G25">
        <v>0</v>
      </c>
      <c r="H25">
        <v>0</v>
      </c>
      <c r="I25">
        <v>0</v>
      </c>
      <c r="J25">
        <v>0</v>
      </c>
      <c r="K25">
        <v>0</v>
      </c>
      <c r="L25">
        <v>0</v>
      </c>
      <c r="M25">
        <v>0</v>
      </c>
      <c r="N25">
        <v>0</v>
      </c>
      <c r="O25">
        <v>0</v>
      </c>
      <c r="P25">
        <v>0</v>
      </c>
      <c r="Q25">
        <v>0</v>
      </c>
      <c r="R25">
        <v>140</v>
      </c>
      <c r="T25" t="s">
        <v>140</v>
      </c>
      <c r="Y25" s="37" t="s">
        <v>142</v>
      </c>
      <c r="Z25">
        <v>0.98390599999999995</v>
      </c>
    </row>
    <row r="26" spans="1:27" x14ac:dyDescent="0.25">
      <c r="A26" s="18">
        <v>1951</v>
      </c>
      <c r="B26" s="18" t="s">
        <v>0</v>
      </c>
      <c r="C26">
        <v>25</v>
      </c>
      <c r="D26">
        <f t="shared" si="0"/>
        <v>625</v>
      </c>
      <c r="E26">
        <f t="shared" si="1"/>
        <v>140</v>
      </c>
      <c r="F26">
        <f t="shared" ref="F26:F78" si="3">R14</f>
        <v>115</v>
      </c>
      <c r="G26">
        <v>1</v>
      </c>
      <c r="H26">
        <v>0</v>
      </c>
      <c r="I26">
        <v>0</v>
      </c>
      <c r="J26">
        <v>0</v>
      </c>
      <c r="K26">
        <v>0</v>
      </c>
      <c r="L26">
        <v>0</v>
      </c>
      <c r="M26">
        <v>0</v>
      </c>
      <c r="N26">
        <v>0</v>
      </c>
      <c r="O26">
        <v>0</v>
      </c>
      <c r="P26">
        <v>0</v>
      </c>
      <c r="Q26">
        <v>0</v>
      </c>
      <c r="R26">
        <v>145</v>
      </c>
      <c r="T26" t="s">
        <v>141</v>
      </c>
      <c r="Y26" s="37" t="s">
        <v>142</v>
      </c>
      <c r="Z26" s="9">
        <v>0.98899499999999996</v>
      </c>
    </row>
    <row r="27" spans="1:27" x14ac:dyDescent="0.25">
      <c r="A27" s="18">
        <v>1951</v>
      </c>
      <c r="B27" s="18" t="s">
        <v>15</v>
      </c>
      <c r="C27">
        <v>26</v>
      </c>
      <c r="D27">
        <f t="shared" si="0"/>
        <v>676</v>
      </c>
      <c r="E27">
        <f t="shared" si="1"/>
        <v>145</v>
      </c>
      <c r="F27">
        <f t="shared" si="3"/>
        <v>126</v>
      </c>
      <c r="G27">
        <v>0</v>
      </c>
      <c r="H27">
        <v>1</v>
      </c>
      <c r="I27">
        <v>0</v>
      </c>
      <c r="J27">
        <v>0</v>
      </c>
      <c r="K27">
        <v>0</v>
      </c>
      <c r="L27">
        <v>0</v>
      </c>
      <c r="M27">
        <v>0</v>
      </c>
      <c r="N27">
        <v>0</v>
      </c>
      <c r="O27">
        <v>0</v>
      </c>
      <c r="P27">
        <v>0</v>
      </c>
      <c r="Q27">
        <v>0</v>
      </c>
      <c r="R27">
        <v>150</v>
      </c>
      <c r="T27" t="s">
        <v>143</v>
      </c>
      <c r="Y27" s="37" t="s">
        <v>142</v>
      </c>
      <c r="Z27" s="29">
        <v>0.98856944330120267</v>
      </c>
    </row>
    <row r="28" spans="1:27" x14ac:dyDescent="0.25">
      <c r="A28" s="18">
        <v>1951</v>
      </c>
      <c r="B28" s="18" t="s">
        <v>16</v>
      </c>
      <c r="C28">
        <v>27</v>
      </c>
      <c r="D28">
        <f t="shared" si="0"/>
        <v>729</v>
      </c>
      <c r="E28">
        <f t="shared" si="1"/>
        <v>150</v>
      </c>
      <c r="F28">
        <f t="shared" si="3"/>
        <v>141</v>
      </c>
      <c r="G28">
        <v>0</v>
      </c>
      <c r="H28">
        <v>0</v>
      </c>
      <c r="I28">
        <v>1</v>
      </c>
      <c r="J28">
        <v>0</v>
      </c>
      <c r="K28">
        <v>0</v>
      </c>
      <c r="L28">
        <v>0</v>
      </c>
      <c r="M28">
        <v>0</v>
      </c>
      <c r="N28">
        <v>0</v>
      </c>
      <c r="O28">
        <v>0</v>
      </c>
      <c r="P28">
        <v>0</v>
      </c>
      <c r="Q28">
        <v>0</v>
      </c>
      <c r="R28">
        <v>178</v>
      </c>
      <c r="T28" t="s">
        <v>144</v>
      </c>
      <c r="Y28" s="37" t="s">
        <v>142</v>
      </c>
      <c r="Z28" s="61">
        <v>0.98742799999999997</v>
      </c>
      <c r="AA28" t="s">
        <v>145</v>
      </c>
    </row>
    <row r="29" spans="1:27" x14ac:dyDescent="0.25">
      <c r="A29" s="18">
        <v>1951</v>
      </c>
      <c r="B29" s="18" t="s">
        <v>10</v>
      </c>
      <c r="C29">
        <v>28</v>
      </c>
      <c r="D29">
        <f t="shared" si="0"/>
        <v>784</v>
      </c>
      <c r="E29">
        <f t="shared" si="1"/>
        <v>178</v>
      </c>
      <c r="F29">
        <f t="shared" si="3"/>
        <v>135</v>
      </c>
      <c r="G29">
        <v>0</v>
      </c>
      <c r="H29">
        <v>0</v>
      </c>
      <c r="I29">
        <v>0</v>
      </c>
      <c r="J29">
        <v>1</v>
      </c>
      <c r="K29">
        <v>0</v>
      </c>
      <c r="L29">
        <v>0</v>
      </c>
      <c r="M29">
        <v>0</v>
      </c>
      <c r="N29">
        <v>0</v>
      </c>
      <c r="O29">
        <v>0</v>
      </c>
      <c r="P29">
        <v>0</v>
      </c>
      <c r="Q29">
        <v>0</v>
      </c>
      <c r="R29">
        <v>163</v>
      </c>
      <c r="T29" t="s">
        <v>36</v>
      </c>
    </row>
    <row r="30" spans="1:27" x14ac:dyDescent="0.25">
      <c r="A30" s="18">
        <v>1951</v>
      </c>
      <c r="B30" s="18" t="s">
        <v>3</v>
      </c>
      <c r="C30">
        <v>29</v>
      </c>
      <c r="D30">
        <f t="shared" si="0"/>
        <v>841</v>
      </c>
      <c r="E30">
        <f t="shared" si="1"/>
        <v>163</v>
      </c>
      <c r="F30">
        <f t="shared" si="3"/>
        <v>125</v>
      </c>
      <c r="G30">
        <v>0</v>
      </c>
      <c r="H30">
        <v>0</v>
      </c>
      <c r="I30">
        <v>0</v>
      </c>
      <c r="J30">
        <v>0</v>
      </c>
      <c r="K30">
        <v>1</v>
      </c>
      <c r="L30">
        <v>0</v>
      </c>
      <c r="M30">
        <v>0</v>
      </c>
      <c r="N30">
        <v>0</v>
      </c>
      <c r="O30">
        <v>0</v>
      </c>
      <c r="P30">
        <v>0</v>
      </c>
      <c r="Q30">
        <v>0</v>
      </c>
      <c r="R30">
        <v>172</v>
      </c>
      <c r="T30" t="s">
        <v>36</v>
      </c>
    </row>
    <row r="31" spans="1:27" ht="15.75" thickBot="1" x14ac:dyDescent="0.3">
      <c r="A31" s="18">
        <v>1951</v>
      </c>
      <c r="B31" s="18" t="s">
        <v>4</v>
      </c>
      <c r="C31">
        <v>30</v>
      </c>
      <c r="D31">
        <f t="shared" si="0"/>
        <v>900</v>
      </c>
      <c r="E31">
        <f t="shared" si="1"/>
        <v>172</v>
      </c>
      <c r="F31">
        <f t="shared" si="3"/>
        <v>149</v>
      </c>
      <c r="G31">
        <v>0</v>
      </c>
      <c r="H31">
        <v>0</v>
      </c>
      <c r="I31">
        <v>0</v>
      </c>
      <c r="J31">
        <v>0</v>
      </c>
      <c r="K31">
        <v>0</v>
      </c>
      <c r="L31">
        <v>1</v>
      </c>
      <c r="M31">
        <v>0</v>
      </c>
      <c r="N31">
        <v>0</v>
      </c>
      <c r="O31">
        <v>0</v>
      </c>
      <c r="P31">
        <v>0</v>
      </c>
      <c r="Q31">
        <v>0</v>
      </c>
      <c r="R31">
        <v>178</v>
      </c>
    </row>
    <row r="32" spans="1:27" x14ac:dyDescent="0.25">
      <c r="A32" s="18">
        <v>1951</v>
      </c>
      <c r="B32" s="18" t="s">
        <v>5</v>
      </c>
      <c r="C32">
        <v>31</v>
      </c>
      <c r="D32">
        <f t="shared" si="0"/>
        <v>961</v>
      </c>
      <c r="E32">
        <f t="shared" si="1"/>
        <v>178</v>
      </c>
      <c r="F32">
        <f t="shared" si="3"/>
        <v>170</v>
      </c>
      <c r="G32">
        <v>0</v>
      </c>
      <c r="H32">
        <v>0</v>
      </c>
      <c r="I32">
        <v>0</v>
      </c>
      <c r="J32">
        <v>0</v>
      </c>
      <c r="K32">
        <v>0</v>
      </c>
      <c r="L32">
        <v>0</v>
      </c>
      <c r="M32">
        <v>1</v>
      </c>
      <c r="N32">
        <v>0</v>
      </c>
      <c r="O32">
        <v>0</v>
      </c>
      <c r="P32">
        <v>0</v>
      </c>
      <c r="Q32">
        <v>0</v>
      </c>
      <c r="R32">
        <v>199</v>
      </c>
      <c r="T32" s="32" t="s">
        <v>37</v>
      </c>
      <c r="U32" s="32"/>
    </row>
    <row r="33" spans="1:29" x14ac:dyDescent="0.25">
      <c r="A33" s="18">
        <v>1951</v>
      </c>
      <c r="B33" s="18" t="s">
        <v>6</v>
      </c>
      <c r="C33">
        <v>32</v>
      </c>
      <c r="D33">
        <f t="shared" si="0"/>
        <v>1024</v>
      </c>
      <c r="E33">
        <f t="shared" si="1"/>
        <v>199</v>
      </c>
      <c r="F33">
        <f t="shared" si="3"/>
        <v>170</v>
      </c>
      <c r="G33">
        <v>0</v>
      </c>
      <c r="H33">
        <v>0</v>
      </c>
      <c r="I33">
        <v>0</v>
      </c>
      <c r="J33">
        <v>0</v>
      </c>
      <c r="K33">
        <v>0</v>
      </c>
      <c r="L33">
        <v>0</v>
      </c>
      <c r="M33">
        <v>0</v>
      </c>
      <c r="N33">
        <v>1</v>
      </c>
      <c r="O33">
        <v>0</v>
      </c>
      <c r="P33">
        <v>0</v>
      </c>
      <c r="Q33">
        <v>0</v>
      </c>
      <c r="R33">
        <v>199</v>
      </c>
      <c r="T33" s="29" t="s">
        <v>38</v>
      </c>
      <c r="U33" s="29">
        <v>0.99506251151606406</v>
      </c>
    </row>
    <row r="34" spans="1:29" x14ac:dyDescent="0.25">
      <c r="A34" s="18">
        <v>1951</v>
      </c>
      <c r="B34" s="18" t="s">
        <v>7</v>
      </c>
      <c r="C34">
        <v>33</v>
      </c>
      <c r="D34">
        <f t="shared" si="0"/>
        <v>1089</v>
      </c>
      <c r="E34">
        <f t="shared" si="1"/>
        <v>199</v>
      </c>
      <c r="F34">
        <f t="shared" si="3"/>
        <v>158</v>
      </c>
      <c r="G34">
        <v>0</v>
      </c>
      <c r="H34">
        <v>0</v>
      </c>
      <c r="I34">
        <v>0</v>
      </c>
      <c r="J34">
        <v>0</v>
      </c>
      <c r="K34">
        <v>0</v>
      </c>
      <c r="L34">
        <v>0</v>
      </c>
      <c r="M34">
        <v>0</v>
      </c>
      <c r="N34">
        <v>0</v>
      </c>
      <c r="O34">
        <v>1</v>
      </c>
      <c r="P34">
        <v>0</v>
      </c>
      <c r="Q34">
        <v>0</v>
      </c>
      <c r="R34">
        <v>184</v>
      </c>
      <c r="T34" s="29" t="s">
        <v>39</v>
      </c>
      <c r="U34" s="29">
        <v>0.99014940182465716</v>
      </c>
    </row>
    <row r="35" spans="1:29" x14ac:dyDescent="0.25">
      <c r="A35" s="18">
        <v>1951</v>
      </c>
      <c r="B35" s="18" t="s">
        <v>8</v>
      </c>
      <c r="C35">
        <v>34</v>
      </c>
      <c r="D35">
        <f t="shared" si="0"/>
        <v>1156</v>
      </c>
      <c r="E35">
        <f t="shared" ref="E35:E66" si="4">R34</f>
        <v>184</v>
      </c>
      <c r="F35">
        <f t="shared" si="3"/>
        <v>133</v>
      </c>
      <c r="G35">
        <v>0</v>
      </c>
      <c r="H35">
        <v>0</v>
      </c>
      <c r="I35">
        <v>0</v>
      </c>
      <c r="J35">
        <v>0</v>
      </c>
      <c r="K35">
        <v>0</v>
      </c>
      <c r="L35">
        <v>0</v>
      </c>
      <c r="M35">
        <v>0</v>
      </c>
      <c r="N35">
        <v>0</v>
      </c>
      <c r="O35">
        <v>0</v>
      </c>
      <c r="P35">
        <v>1</v>
      </c>
      <c r="Q35">
        <v>0</v>
      </c>
      <c r="R35">
        <v>162</v>
      </c>
      <c r="T35" s="29" t="s">
        <v>40</v>
      </c>
      <c r="U35" s="29">
        <v>0.98899503485098417</v>
      </c>
    </row>
    <row r="36" spans="1:29" x14ac:dyDescent="0.25">
      <c r="A36" s="18">
        <v>1951</v>
      </c>
      <c r="B36" s="18" t="s">
        <v>9</v>
      </c>
      <c r="C36">
        <v>35</v>
      </c>
      <c r="D36">
        <f t="shared" si="0"/>
        <v>1225</v>
      </c>
      <c r="E36">
        <f t="shared" si="4"/>
        <v>162</v>
      </c>
      <c r="F36">
        <f t="shared" si="3"/>
        <v>114</v>
      </c>
      <c r="G36">
        <v>0</v>
      </c>
      <c r="H36">
        <v>0</v>
      </c>
      <c r="I36">
        <v>0</v>
      </c>
      <c r="J36">
        <v>0</v>
      </c>
      <c r="K36">
        <v>0</v>
      </c>
      <c r="L36">
        <v>0</v>
      </c>
      <c r="M36">
        <v>0</v>
      </c>
      <c r="N36">
        <v>0</v>
      </c>
      <c r="O36">
        <v>0</v>
      </c>
      <c r="P36">
        <v>0</v>
      </c>
      <c r="Q36">
        <v>1</v>
      </c>
      <c r="R36">
        <v>146</v>
      </c>
      <c r="T36" s="29" t="s">
        <v>41</v>
      </c>
      <c r="U36" s="29">
        <v>12.585012801857939</v>
      </c>
    </row>
    <row r="37" spans="1:29" ht="15.75" thickBot="1" x14ac:dyDescent="0.3">
      <c r="A37" s="18">
        <v>1951</v>
      </c>
      <c r="B37" s="18" t="s">
        <v>11</v>
      </c>
      <c r="C37">
        <v>36</v>
      </c>
      <c r="D37">
        <f t="shared" si="0"/>
        <v>1296</v>
      </c>
      <c r="E37">
        <f t="shared" si="4"/>
        <v>146</v>
      </c>
      <c r="F37">
        <f t="shared" si="3"/>
        <v>140</v>
      </c>
      <c r="G37">
        <v>0</v>
      </c>
      <c r="H37">
        <v>0</v>
      </c>
      <c r="I37">
        <v>0</v>
      </c>
      <c r="J37">
        <v>0</v>
      </c>
      <c r="K37">
        <v>0</v>
      </c>
      <c r="L37">
        <v>0</v>
      </c>
      <c r="M37">
        <v>0</v>
      </c>
      <c r="N37">
        <v>0</v>
      </c>
      <c r="O37">
        <v>0</v>
      </c>
      <c r="P37">
        <v>0</v>
      </c>
      <c r="Q37">
        <v>0</v>
      </c>
      <c r="R37">
        <v>166</v>
      </c>
      <c r="T37" s="30" t="s">
        <v>42</v>
      </c>
      <c r="U37" s="30">
        <v>144</v>
      </c>
    </row>
    <row r="38" spans="1:29" x14ac:dyDescent="0.25">
      <c r="A38" s="18">
        <v>1952</v>
      </c>
      <c r="B38" s="18" t="s">
        <v>0</v>
      </c>
      <c r="C38">
        <v>37</v>
      </c>
      <c r="D38">
        <f t="shared" si="0"/>
        <v>1369</v>
      </c>
      <c r="E38">
        <f t="shared" si="4"/>
        <v>166</v>
      </c>
      <c r="F38">
        <f t="shared" si="3"/>
        <v>145</v>
      </c>
      <c r="G38">
        <v>1</v>
      </c>
      <c r="H38">
        <v>0</v>
      </c>
      <c r="I38">
        <v>0</v>
      </c>
      <c r="J38">
        <v>0</v>
      </c>
      <c r="K38">
        <v>0</v>
      </c>
      <c r="L38">
        <v>0</v>
      </c>
      <c r="M38">
        <v>0</v>
      </c>
      <c r="N38">
        <v>0</v>
      </c>
      <c r="O38">
        <v>0</v>
      </c>
      <c r="P38">
        <v>0</v>
      </c>
      <c r="Q38">
        <v>0</v>
      </c>
      <c r="R38">
        <v>171</v>
      </c>
    </row>
    <row r="39" spans="1:29" ht="15.75" thickBot="1" x14ac:dyDescent="0.3">
      <c r="A39" s="18">
        <v>1952</v>
      </c>
      <c r="B39" s="18" t="s">
        <v>15</v>
      </c>
      <c r="C39">
        <v>38</v>
      </c>
      <c r="D39">
        <f t="shared" si="0"/>
        <v>1444</v>
      </c>
      <c r="E39">
        <f t="shared" si="4"/>
        <v>171</v>
      </c>
      <c r="F39">
        <f t="shared" si="3"/>
        <v>150</v>
      </c>
      <c r="G39">
        <v>0</v>
      </c>
      <c r="H39">
        <v>1</v>
      </c>
      <c r="I39">
        <v>0</v>
      </c>
      <c r="J39">
        <v>0</v>
      </c>
      <c r="K39">
        <v>0</v>
      </c>
      <c r="L39">
        <v>0</v>
      </c>
      <c r="M39">
        <v>0</v>
      </c>
      <c r="N39">
        <v>0</v>
      </c>
      <c r="O39">
        <v>0</v>
      </c>
      <c r="P39">
        <v>0</v>
      </c>
      <c r="Q39">
        <v>0</v>
      </c>
      <c r="R39">
        <v>180</v>
      </c>
      <c r="T39" t="s">
        <v>43</v>
      </c>
    </row>
    <row r="40" spans="1:29" x14ac:dyDescent="0.25">
      <c r="A40" s="18">
        <v>1952</v>
      </c>
      <c r="B40" s="18" t="s">
        <v>16</v>
      </c>
      <c r="C40">
        <v>39</v>
      </c>
      <c r="D40">
        <f t="shared" si="0"/>
        <v>1521</v>
      </c>
      <c r="E40">
        <f t="shared" si="4"/>
        <v>180</v>
      </c>
      <c r="F40">
        <f t="shared" si="3"/>
        <v>178</v>
      </c>
      <c r="G40">
        <v>0</v>
      </c>
      <c r="H40">
        <v>0</v>
      </c>
      <c r="I40">
        <v>1</v>
      </c>
      <c r="J40">
        <v>0</v>
      </c>
      <c r="K40">
        <v>0</v>
      </c>
      <c r="L40">
        <v>0</v>
      </c>
      <c r="M40">
        <v>0</v>
      </c>
      <c r="N40">
        <v>0</v>
      </c>
      <c r="O40">
        <v>0</v>
      </c>
      <c r="P40">
        <v>0</v>
      </c>
      <c r="Q40">
        <v>0</v>
      </c>
      <c r="R40">
        <v>193</v>
      </c>
      <c r="T40" s="31"/>
      <c r="U40" s="31" t="s">
        <v>48</v>
      </c>
      <c r="V40" s="31" t="s">
        <v>49</v>
      </c>
      <c r="W40" s="31" t="s">
        <v>50</v>
      </c>
      <c r="X40" s="31" t="s">
        <v>51</v>
      </c>
      <c r="Y40" s="31" t="s">
        <v>52</v>
      </c>
    </row>
    <row r="41" spans="1:29" x14ac:dyDescent="0.25">
      <c r="A41" s="18">
        <v>1952</v>
      </c>
      <c r="B41" s="18" t="s">
        <v>10</v>
      </c>
      <c r="C41">
        <v>40</v>
      </c>
      <c r="D41">
        <f t="shared" si="0"/>
        <v>1600</v>
      </c>
      <c r="E41">
        <f t="shared" si="4"/>
        <v>193</v>
      </c>
      <c r="F41">
        <f t="shared" si="3"/>
        <v>163</v>
      </c>
      <c r="G41">
        <v>0</v>
      </c>
      <c r="H41">
        <v>0</v>
      </c>
      <c r="I41">
        <v>0</v>
      </c>
      <c r="J41">
        <v>1</v>
      </c>
      <c r="K41">
        <v>0</v>
      </c>
      <c r="L41">
        <v>0</v>
      </c>
      <c r="M41">
        <v>0</v>
      </c>
      <c r="N41">
        <v>0</v>
      </c>
      <c r="O41">
        <v>0</v>
      </c>
      <c r="P41">
        <v>0</v>
      </c>
      <c r="Q41">
        <v>0</v>
      </c>
      <c r="R41">
        <v>181</v>
      </c>
      <c r="T41" s="29" t="s">
        <v>44</v>
      </c>
      <c r="U41" s="29">
        <v>15</v>
      </c>
      <c r="V41" s="29">
        <v>2037771.1936776876</v>
      </c>
      <c r="W41" s="29">
        <v>135851.41291184584</v>
      </c>
      <c r="X41" s="29">
        <v>857.7423162706865</v>
      </c>
      <c r="Y41" s="29">
        <v>1.519894659583829E-120</v>
      </c>
    </row>
    <row r="42" spans="1:29" x14ac:dyDescent="0.25">
      <c r="A42" s="18">
        <v>1952</v>
      </c>
      <c r="B42" s="18" t="s">
        <v>3</v>
      </c>
      <c r="C42">
        <v>41</v>
      </c>
      <c r="D42">
        <f t="shared" si="0"/>
        <v>1681</v>
      </c>
      <c r="E42">
        <f t="shared" si="4"/>
        <v>181</v>
      </c>
      <c r="F42">
        <f t="shared" si="3"/>
        <v>172</v>
      </c>
      <c r="G42">
        <v>0</v>
      </c>
      <c r="H42">
        <v>0</v>
      </c>
      <c r="I42">
        <v>0</v>
      </c>
      <c r="J42">
        <v>0</v>
      </c>
      <c r="K42">
        <v>1</v>
      </c>
      <c r="L42">
        <v>0</v>
      </c>
      <c r="M42">
        <v>0</v>
      </c>
      <c r="N42">
        <v>0</v>
      </c>
      <c r="O42">
        <v>0</v>
      </c>
      <c r="P42">
        <v>0</v>
      </c>
      <c r="Q42">
        <v>0</v>
      </c>
      <c r="R42">
        <v>183</v>
      </c>
      <c r="T42" s="29" t="s">
        <v>45</v>
      </c>
      <c r="U42" s="29">
        <v>128</v>
      </c>
      <c r="V42" s="29">
        <v>20272.966044534813</v>
      </c>
      <c r="W42" s="29">
        <v>158.38254722292822</v>
      </c>
      <c r="X42" s="29"/>
      <c r="Y42" s="29"/>
    </row>
    <row r="43" spans="1:29" ht="15.75" thickBot="1" x14ac:dyDescent="0.3">
      <c r="A43" s="18">
        <v>1952</v>
      </c>
      <c r="B43" s="18" t="s">
        <v>4</v>
      </c>
      <c r="C43">
        <v>42</v>
      </c>
      <c r="D43">
        <f t="shared" si="0"/>
        <v>1764</v>
      </c>
      <c r="E43">
        <f t="shared" si="4"/>
        <v>183</v>
      </c>
      <c r="F43">
        <f t="shared" si="3"/>
        <v>178</v>
      </c>
      <c r="G43">
        <v>0</v>
      </c>
      <c r="H43">
        <v>0</v>
      </c>
      <c r="I43">
        <v>0</v>
      </c>
      <c r="J43">
        <v>0</v>
      </c>
      <c r="K43">
        <v>0</v>
      </c>
      <c r="L43">
        <v>1</v>
      </c>
      <c r="M43">
        <v>0</v>
      </c>
      <c r="N43">
        <v>0</v>
      </c>
      <c r="O43">
        <v>0</v>
      </c>
      <c r="P43">
        <v>0</v>
      </c>
      <c r="Q43">
        <v>0</v>
      </c>
      <c r="R43">
        <v>218</v>
      </c>
      <c r="T43" s="30" t="s">
        <v>46</v>
      </c>
      <c r="U43" s="30">
        <v>143</v>
      </c>
      <c r="V43" s="30">
        <v>2058044.1597222225</v>
      </c>
      <c r="W43" s="30"/>
      <c r="X43" s="30"/>
      <c r="Y43" s="30"/>
      <c r="AC43" s="57" t="s">
        <v>151</v>
      </c>
    </row>
    <row r="44" spans="1:29" ht="15.75" thickBot="1" x14ac:dyDescent="0.3">
      <c r="A44" s="18">
        <v>1952</v>
      </c>
      <c r="B44" s="18" t="s">
        <v>5</v>
      </c>
      <c r="C44">
        <v>43</v>
      </c>
      <c r="D44">
        <f t="shared" si="0"/>
        <v>1849</v>
      </c>
      <c r="E44">
        <f t="shared" si="4"/>
        <v>218</v>
      </c>
      <c r="F44">
        <f t="shared" si="3"/>
        <v>199</v>
      </c>
      <c r="G44">
        <v>0</v>
      </c>
      <c r="H44">
        <v>0</v>
      </c>
      <c r="I44">
        <v>0</v>
      </c>
      <c r="J44">
        <v>0</v>
      </c>
      <c r="K44">
        <v>0</v>
      </c>
      <c r="L44">
        <v>0</v>
      </c>
      <c r="M44">
        <v>1</v>
      </c>
      <c r="N44">
        <v>0</v>
      </c>
      <c r="O44">
        <v>0</v>
      </c>
      <c r="P44">
        <v>0</v>
      </c>
      <c r="Q44">
        <v>0</v>
      </c>
      <c r="R44">
        <v>230</v>
      </c>
      <c r="AC44" s="56">
        <f>COUNTA(T47:T61)</f>
        <v>15</v>
      </c>
    </row>
    <row r="45" spans="1:29" x14ac:dyDescent="0.25">
      <c r="A45" s="18">
        <v>1952</v>
      </c>
      <c r="B45" s="18" t="s">
        <v>6</v>
      </c>
      <c r="C45">
        <v>44</v>
      </c>
      <c r="D45">
        <f t="shared" si="0"/>
        <v>1936</v>
      </c>
      <c r="E45">
        <f t="shared" si="4"/>
        <v>230</v>
      </c>
      <c r="F45">
        <f t="shared" si="3"/>
        <v>199</v>
      </c>
      <c r="G45">
        <v>0</v>
      </c>
      <c r="H45">
        <v>0</v>
      </c>
      <c r="I45">
        <v>0</v>
      </c>
      <c r="J45">
        <v>0</v>
      </c>
      <c r="K45">
        <v>0</v>
      </c>
      <c r="L45">
        <v>0</v>
      </c>
      <c r="M45">
        <v>0</v>
      </c>
      <c r="N45">
        <v>1</v>
      </c>
      <c r="O45">
        <v>0</v>
      </c>
      <c r="P45">
        <v>0</v>
      </c>
      <c r="Q45">
        <v>0</v>
      </c>
      <c r="R45">
        <v>242</v>
      </c>
      <c r="T45" s="31"/>
      <c r="U45" s="31" t="s">
        <v>53</v>
      </c>
      <c r="V45" s="31" t="s">
        <v>41</v>
      </c>
      <c r="W45" s="31" t="s">
        <v>54</v>
      </c>
      <c r="X45" s="31" t="s">
        <v>55</v>
      </c>
      <c r="Y45" s="31" t="s">
        <v>56</v>
      </c>
      <c r="Z45" s="31" t="s">
        <v>57</v>
      </c>
      <c r="AA45" s="31" t="s">
        <v>58</v>
      </c>
      <c r="AB45" s="31" t="s">
        <v>59</v>
      </c>
    </row>
    <row r="46" spans="1:29" x14ac:dyDescent="0.25">
      <c r="A46" s="18">
        <v>1952</v>
      </c>
      <c r="B46" s="18" t="s">
        <v>7</v>
      </c>
      <c r="C46">
        <v>45</v>
      </c>
      <c r="D46">
        <f t="shared" si="0"/>
        <v>2025</v>
      </c>
      <c r="E46">
        <f t="shared" si="4"/>
        <v>242</v>
      </c>
      <c r="F46">
        <f t="shared" si="3"/>
        <v>184</v>
      </c>
      <c r="G46">
        <v>0</v>
      </c>
      <c r="H46">
        <v>0</v>
      </c>
      <c r="I46">
        <v>0</v>
      </c>
      <c r="J46">
        <v>0</v>
      </c>
      <c r="K46">
        <v>0</v>
      </c>
      <c r="L46">
        <v>0</v>
      </c>
      <c r="M46">
        <v>0</v>
      </c>
      <c r="N46">
        <v>0</v>
      </c>
      <c r="O46">
        <v>1</v>
      </c>
      <c r="P46">
        <v>0</v>
      </c>
      <c r="Q46">
        <v>0</v>
      </c>
      <c r="R46">
        <v>209</v>
      </c>
      <c r="T46" s="29" t="s">
        <v>47</v>
      </c>
      <c r="U46" s="29">
        <v>18.206363416460498</v>
      </c>
      <c r="V46" s="29">
        <v>5.8632847244629884</v>
      </c>
      <c r="W46" s="29">
        <v>3.1051474168565125</v>
      </c>
      <c r="X46" s="29">
        <v>2.3420900923406657E-3</v>
      </c>
      <c r="Y46" s="29">
        <v>6.6048528478661215</v>
      </c>
      <c r="Z46" s="29">
        <v>29.807873985054876</v>
      </c>
      <c r="AA46" s="29">
        <v>6.6048528478661215</v>
      </c>
      <c r="AB46" s="29">
        <v>29.807873985054876</v>
      </c>
    </row>
    <row r="47" spans="1:29" x14ac:dyDescent="0.25">
      <c r="A47" s="18">
        <v>1952</v>
      </c>
      <c r="B47" s="18" t="s">
        <v>8</v>
      </c>
      <c r="C47">
        <v>46</v>
      </c>
      <c r="D47">
        <f t="shared" si="0"/>
        <v>2116</v>
      </c>
      <c r="E47">
        <f t="shared" si="4"/>
        <v>209</v>
      </c>
      <c r="F47">
        <f t="shared" si="3"/>
        <v>162</v>
      </c>
      <c r="G47">
        <v>0</v>
      </c>
      <c r="H47">
        <v>0</v>
      </c>
      <c r="I47">
        <v>0</v>
      </c>
      <c r="J47">
        <v>0</v>
      </c>
      <c r="K47">
        <v>0</v>
      </c>
      <c r="L47">
        <v>0</v>
      </c>
      <c r="M47">
        <v>0</v>
      </c>
      <c r="N47">
        <v>0</v>
      </c>
      <c r="O47">
        <v>0</v>
      </c>
      <c r="P47">
        <v>1</v>
      </c>
      <c r="Q47">
        <v>0</v>
      </c>
      <c r="R47">
        <v>191</v>
      </c>
      <c r="T47" s="29" t="s">
        <v>23</v>
      </c>
      <c r="U47" s="29">
        <v>0.25719878005616953</v>
      </c>
      <c r="V47" s="29">
        <v>0.12691656780930693</v>
      </c>
      <c r="W47" s="29">
        <v>2.026518558574737</v>
      </c>
      <c r="X47" s="29">
        <v>4.4789322224444469E-2</v>
      </c>
      <c r="Y47" s="29">
        <v>6.0726669704269653E-3</v>
      </c>
      <c r="Z47" s="29">
        <v>0.50832489314191209</v>
      </c>
      <c r="AA47" s="29">
        <v>6.0726669704269653E-3</v>
      </c>
      <c r="AB47" s="29">
        <v>0.50832489314191209</v>
      </c>
    </row>
    <row r="48" spans="1:29" x14ac:dyDescent="0.25">
      <c r="A48" s="18">
        <v>1952</v>
      </c>
      <c r="B48" s="18" t="s">
        <v>9</v>
      </c>
      <c r="C48">
        <v>47</v>
      </c>
      <c r="D48">
        <f t="shared" si="0"/>
        <v>2209</v>
      </c>
      <c r="E48">
        <f t="shared" si="4"/>
        <v>191</v>
      </c>
      <c r="F48">
        <f t="shared" si="3"/>
        <v>146</v>
      </c>
      <c r="G48">
        <v>0</v>
      </c>
      <c r="H48">
        <v>0</v>
      </c>
      <c r="I48">
        <v>0</v>
      </c>
      <c r="J48">
        <v>0</v>
      </c>
      <c r="K48">
        <v>0</v>
      </c>
      <c r="L48">
        <v>0</v>
      </c>
      <c r="M48">
        <v>0</v>
      </c>
      <c r="N48">
        <v>0</v>
      </c>
      <c r="O48">
        <v>0</v>
      </c>
      <c r="P48">
        <v>0</v>
      </c>
      <c r="Q48">
        <v>1</v>
      </c>
      <c r="R48">
        <v>172</v>
      </c>
      <c r="T48" s="29" t="s">
        <v>112</v>
      </c>
      <c r="U48" s="29">
        <v>-2.8213665554555929E-4</v>
      </c>
      <c r="V48" s="29">
        <v>7.9115329261413502E-4</v>
      </c>
      <c r="W48" s="29">
        <v>-0.35661439847304571</v>
      </c>
      <c r="X48" s="51">
        <v>0.72196767654861183</v>
      </c>
      <c r="Y48" s="29">
        <v>-1.8475686133943713E-3</v>
      </c>
      <c r="Z48" s="29">
        <v>1.2832953023032526E-3</v>
      </c>
      <c r="AA48" s="29">
        <v>-1.8475686133943713E-3</v>
      </c>
      <c r="AB48" s="29">
        <v>1.2832953023032526E-3</v>
      </c>
    </row>
    <row r="49" spans="1:28" x14ac:dyDescent="0.25">
      <c r="A49" s="18">
        <v>1952</v>
      </c>
      <c r="B49" s="18" t="s">
        <v>11</v>
      </c>
      <c r="C49">
        <v>48</v>
      </c>
      <c r="D49">
        <f t="shared" si="0"/>
        <v>2304</v>
      </c>
      <c r="E49">
        <f t="shared" si="4"/>
        <v>172</v>
      </c>
      <c r="F49">
        <f t="shared" si="3"/>
        <v>166</v>
      </c>
      <c r="G49">
        <v>0</v>
      </c>
      <c r="H49">
        <v>0</v>
      </c>
      <c r="I49">
        <v>0</v>
      </c>
      <c r="J49">
        <v>0</v>
      </c>
      <c r="K49">
        <v>0</v>
      </c>
      <c r="L49">
        <v>0</v>
      </c>
      <c r="M49">
        <v>0</v>
      </c>
      <c r="N49">
        <v>0</v>
      </c>
      <c r="O49">
        <v>0</v>
      </c>
      <c r="P49">
        <v>0</v>
      </c>
      <c r="Q49">
        <v>0</v>
      </c>
      <c r="R49">
        <v>194</v>
      </c>
      <c r="T49" s="29" t="s">
        <v>113</v>
      </c>
      <c r="U49" s="29">
        <v>0.39618474776649421</v>
      </c>
      <c r="V49" s="29">
        <v>5.7696349951527399E-2</v>
      </c>
      <c r="W49" s="29">
        <v>6.8667211721251347</v>
      </c>
      <c r="X49" s="29">
        <v>2.5509031983315501E-10</v>
      </c>
      <c r="Y49" s="29">
        <v>0.28202266197536435</v>
      </c>
      <c r="Z49" s="29">
        <v>0.510346833557624</v>
      </c>
      <c r="AA49" s="29">
        <v>0.28202266197536435</v>
      </c>
      <c r="AB49" s="29">
        <v>0.510346833557624</v>
      </c>
    </row>
    <row r="50" spans="1:28" x14ac:dyDescent="0.25">
      <c r="A50" s="18">
        <v>1953</v>
      </c>
      <c r="B50" s="18" t="s">
        <v>0</v>
      </c>
      <c r="C50">
        <v>49</v>
      </c>
      <c r="D50">
        <f t="shared" si="0"/>
        <v>2401</v>
      </c>
      <c r="E50">
        <f t="shared" si="4"/>
        <v>194</v>
      </c>
      <c r="F50">
        <f t="shared" si="3"/>
        <v>171</v>
      </c>
      <c r="G50">
        <v>1</v>
      </c>
      <c r="H50">
        <v>0</v>
      </c>
      <c r="I50">
        <v>0</v>
      </c>
      <c r="J50">
        <v>0</v>
      </c>
      <c r="K50">
        <v>0</v>
      </c>
      <c r="L50">
        <v>0</v>
      </c>
      <c r="M50">
        <v>0</v>
      </c>
      <c r="N50">
        <v>0</v>
      </c>
      <c r="O50">
        <v>0</v>
      </c>
      <c r="P50">
        <v>0</v>
      </c>
      <c r="Q50">
        <v>0</v>
      </c>
      <c r="R50">
        <v>196</v>
      </c>
      <c r="T50" s="29" t="s">
        <v>139</v>
      </c>
      <c r="U50" s="29">
        <v>0.56777228439737015</v>
      </c>
      <c r="V50" s="29">
        <v>5.8936145588030703E-2</v>
      </c>
      <c r="W50" s="29">
        <v>9.6336853849614243</v>
      </c>
      <c r="X50" s="29">
        <v>7.5112536082405429E-17</v>
      </c>
      <c r="Y50" s="29">
        <v>0.45115705112053506</v>
      </c>
      <c r="Z50" s="29">
        <v>0.68438751767420525</v>
      </c>
      <c r="AA50" s="29">
        <v>0.45115705112053506</v>
      </c>
      <c r="AB50" s="29">
        <v>0.68438751767420525</v>
      </c>
    </row>
    <row r="51" spans="1:28" x14ac:dyDescent="0.25">
      <c r="A51" s="18">
        <v>1953</v>
      </c>
      <c r="B51" s="18" t="s">
        <v>15</v>
      </c>
      <c r="C51">
        <v>50</v>
      </c>
      <c r="D51">
        <f t="shared" si="0"/>
        <v>2500</v>
      </c>
      <c r="E51">
        <f t="shared" si="4"/>
        <v>196</v>
      </c>
      <c r="F51">
        <f t="shared" si="3"/>
        <v>180</v>
      </c>
      <c r="G51">
        <v>0</v>
      </c>
      <c r="H51">
        <v>1</v>
      </c>
      <c r="I51">
        <v>0</v>
      </c>
      <c r="J51">
        <v>0</v>
      </c>
      <c r="K51">
        <v>0</v>
      </c>
      <c r="L51">
        <v>0</v>
      </c>
      <c r="M51">
        <v>0</v>
      </c>
      <c r="N51">
        <v>0</v>
      </c>
      <c r="O51">
        <v>0</v>
      </c>
      <c r="P51">
        <v>0</v>
      </c>
      <c r="Q51">
        <v>0</v>
      </c>
      <c r="R51">
        <v>196</v>
      </c>
      <c r="T51" s="29" t="s">
        <v>0</v>
      </c>
      <c r="U51" s="29">
        <v>-7.9355411069490351</v>
      </c>
      <c r="V51" s="29">
        <v>5.38185065451552</v>
      </c>
      <c r="W51" s="29">
        <v>-1.474500430496134</v>
      </c>
      <c r="X51" s="29">
        <v>0.14280222546314858</v>
      </c>
      <c r="Y51" s="29">
        <v>-18.58445211521957</v>
      </c>
      <c r="Z51" s="29">
        <v>2.7133699013214976</v>
      </c>
      <c r="AA51" s="29">
        <v>-18.58445211521957</v>
      </c>
      <c r="AB51" s="29">
        <v>2.7133699013214976</v>
      </c>
    </row>
    <row r="52" spans="1:28" x14ac:dyDescent="0.25">
      <c r="A52" s="18">
        <v>1953</v>
      </c>
      <c r="B52" s="18" t="s">
        <v>16</v>
      </c>
      <c r="C52">
        <v>51</v>
      </c>
      <c r="D52">
        <f t="shared" si="0"/>
        <v>2601</v>
      </c>
      <c r="E52">
        <f t="shared" si="4"/>
        <v>196</v>
      </c>
      <c r="F52">
        <f t="shared" si="3"/>
        <v>193</v>
      </c>
      <c r="G52">
        <v>0</v>
      </c>
      <c r="H52">
        <v>0</v>
      </c>
      <c r="I52">
        <v>1</v>
      </c>
      <c r="J52">
        <v>0</v>
      </c>
      <c r="K52">
        <v>0</v>
      </c>
      <c r="L52">
        <v>0</v>
      </c>
      <c r="M52">
        <v>0</v>
      </c>
      <c r="N52">
        <v>0</v>
      </c>
      <c r="O52">
        <v>0</v>
      </c>
      <c r="P52">
        <v>0</v>
      </c>
      <c r="Q52">
        <v>0</v>
      </c>
      <c r="R52">
        <v>236</v>
      </c>
      <c r="T52" s="29" t="s">
        <v>15</v>
      </c>
      <c r="U52" s="29">
        <v>-14.910578057814321</v>
      </c>
      <c r="V52" s="29">
        <v>5.5205199991474672</v>
      </c>
      <c r="W52" s="29">
        <v>-2.7009372414404726</v>
      </c>
      <c r="X52" s="29">
        <v>7.850682139876889E-3</v>
      </c>
      <c r="Y52" s="29">
        <v>-25.833870056074204</v>
      </c>
      <c r="Z52" s="29">
        <v>-3.9872860595544388</v>
      </c>
      <c r="AA52" s="29">
        <v>-25.833870056074204</v>
      </c>
      <c r="AB52" s="29">
        <v>-3.9872860595544388</v>
      </c>
    </row>
    <row r="53" spans="1:28" x14ac:dyDescent="0.25">
      <c r="A53" s="18">
        <v>1953</v>
      </c>
      <c r="B53" s="18" t="s">
        <v>10</v>
      </c>
      <c r="C53">
        <v>52</v>
      </c>
      <c r="D53">
        <f t="shared" si="0"/>
        <v>2704</v>
      </c>
      <c r="E53">
        <f t="shared" si="4"/>
        <v>236</v>
      </c>
      <c r="F53">
        <f t="shared" si="3"/>
        <v>181</v>
      </c>
      <c r="G53">
        <v>0</v>
      </c>
      <c r="H53">
        <v>0</v>
      </c>
      <c r="I53">
        <v>0</v>
      </c>
      <c r="J53">
        <v>1</v>
      </c>
      <c r="K53">
        <v>0</v>
      </c>
      <c r="L53">
        <v>0</v>
      </c>
      <c r="M53">
        <v>0</v>
      </c>
      <c r="N53">
        <v>0</v>
      </c>
      <c r="O53">
        <v>0</v>
      </c>
      <c r="P53">
        <v>0</v>
      </c>
      <c r="Q53">
        <v>0</v>
      </c>
      <c r="R53">
        <v>235</v>
      </c>
      <c r="T53" s="29" t="s">
        <v>16</v>
      </c>
      <c r="U53" s="29">
        <v>4.0699329269827551</v>
      </c>
      <c r="V53" s="29">
        <v>5.3742920938134002</v>
      </c>
      <c r="W53" s="29">
        <v>0.75729656221474184</v>
      </c>
      <c r="X53" s="51">
        <v>0.4502640289805746</v>
      </c>
      <c r="Y53" s="29">
        <v>-6.564022177559762</v>
      </c>
      <c r="Z53" s="29">
        <v>14.703888031525272</v>
      </c>
      <c r="AA53" s="29">
        <v>-6.564022177559762</v>
      </c>
      <c r="AB53" s="29">
        <v>14.703888031525272</v>
      </c>
    </row>
    <row r="54" spans="1:28" x14ac:dyDescent="0.25">
      <c r="A54" s="18">
        <v>1953</v>
      </c>
      <c r="B54" s="18" t="s">
        <v>3</v>
      </c>
      <c r="C54">
        <v>53</v>
      </c>
      <c r="D54">
        <f t="shared" si="0"/>
        <v>2809</v>
      </c>
      <c r="E54">
        <f t="shared" si="4"/>
        <v>235</v>
      </c>
      <c r="F54">
        <f t="shared" si="3"/>
        <v>183</v>
      </c>
      <c r="G54">
        <v>0</v>
      </c>
      <c r="H54">
        <v>0</v>
      </c>
      <c r="I54">
        <v>0</v>
      </c>
      <c r="J54">
        <v>0</v>
      </c>
      <c r="K54">
        <v>1</v>
      </c>
      <c r="L54">
        <v>0</v>
      </c>
      <c r="M54">
        <v>0</v>
      </c>
      <c r="N54">
        <v>0</v>
      </c>
      <c r="O54">
        <v>0</v>
      </c>
      <c r="P54">
        <v>0</v>
      </c>
      <c r="Q54">
        <v>0</v>
      </c>
      <c r="R54">
        <v>229</v>
      </c>
      <c r="T54" s="29" t="s">
        <v>10</v>
      </c>
      <c r="U54" s="29">
        <v>-9.4260449487915814</v>
      </c>
      <c r="V54" s="29">
        <v>5.8606139678607949</v>
      </c>
      <c r="W54" s="29">
        <v>-1.6083715802616185</v>
      </c>
      <c r="X54" s="29">
        <v>0.11021761926448101</v>
      </c>
      <c r="Y54" s="29">
        <v>-21.022270969150185</v>
      </c>
      <c r="Z54" s="29">
        <v>2.1701810715670238</v>
      </c>
      <c r="AA54" s="29">
        <v>-21.022270969150185</v>
      </c>
      <c r="AB54" s="29">
        <v>2.1701810715670238</v>
      </c>
    </row>
    <row r="55" spans="1:28" x14ac:dyDescent="0.25">
      <c r="A55" s="18">
        <v>1953</v>
      </c>
      <c r="B55" s="18" t="s">
        <v>4</v>
      </c>
      <c r="C55">
        <v>54</v>
      </c>
      <c r="D55">
        <f t="shared" si="0"/>
        <v>2916</v>
      </c>
      <c r="E55">
        <f t="shared" si="4"/>
        <v>229</v>
      </c>
      <c r="F55">
        <f t="shared" si="3"/>
        <v>218</v>
      </c>
      <c r="G55">
        <v>0</v>
      </c>
      <c r="H55">
        <v>0</v>
      </c>
      <c r="I55">
        <v>0</v>
      </c>
      <c r="J55">
        <v>0</v>
      </c>
      <c r="K55">
        <v>0</v>
      </c>
      <c r="L55">
        <v>1</v>
      </c>
      <c r="M55">
        <v>0</v>
      </c>
      <c r="N55">
        <v>0</v>
      </c>
      <c r="O55">
        <v>0</v>
      </c>
      <c r="P55">
        <v>0</v>
      </c>
      <c r="Q55">
        <v>0</v>
      </c>
      <c r="R55">
        <v>243</v>
      </c>
      <c r="T55" s="29" t="s">
        <v>3</v>
      </c>
      <c r="U55" s="29">
        <v>-5.8483532449923841</v>
      </c>
      <c r="V55" s="29">
        <v>5.7154777791387241</v>
      </c>
      <c r="W55" s="29">
        <v>-1.0232483566533406</v>
      </c>
      <c r="X55" s="51">
        <v>0.3081204149197963</v>
      </c>
      <c r="Y55" s="29">
        <v>-17.157402519470065</v>
      </c>
      <c r="Z55" s="29">
        <v>5.4606960294852973</v>
      </c>
      <c r="AA55" s="29">
        <v>-17.157402519470065</v>
      </c>
      <c r="AB55" s="29">
        <v>5.4606960294852973</v>
      </c>
    </row>
    <row r="56" spans="1:28" x14ac:dyDescent="0.25">
      <c r="A56" s="18">
        <v>1953</v>
      </c>
      <c r="B56" s="18" t="s">
        <v>5</v>
      </c>
      <c r="C56">
        <v>55</v>
      </c>
      <c r="D56">
        <f t="shared" si="0"/>
        <v>3025</v>
      </c>
      <c r="E56">
        <f t="shared" si="4"/>
        <v>243</v>
      </c>
      <c r="F56">
        <f t="shared" si="3"/>
        <v>230</v>
      </c>
      <c r="G56">
        <v>0</v>
      </c>
      <c r="H56">
        <v>0</v>
      </c>
      <c r="I56">
        <v>0</v>
      </c>
      <c r="J56">
        <v>0</v>
      </c>
      <c r="K56">
        <v>0</v>
      </c>
      <c r="L56">
        <v>0</v>
      </c>
      <c r="M56">
        <v>1</v>
      </c>
      <c r="N56">
        <v>0</v>
      </c>
      <c r="O56">
        <v>0</v>
      </c>
      <c r="P56">
        <v>0</v>
      </c>
      <c r="Q56">
        <v>0</v>
      </c>
      <c r="R56">
        <v>264</v>
      </c>
      <c r="T56" s="29" t="s">
        <v>4</v>
      </c>
      <c r="U56" s="29">
        <v>12.250791129394553</v>
      </c>
      <c r="V56" s="29">
        <v>5.9218744548585303</v>
      </c>
      <c r="W56" s="29">
        <v>2.0687353679616662</v>
      </c>
      <c r="X56" s="29">
        <v>4.0583785650260835E-2</v>
      </c>
      <c r="Y56" s="29">
        <v>0.53335076916665969</v>
      </c>
      <c r="Z56" s="29">
        <v>23.968231489622447</v>
      </c>
      <c r="AA56" s="29">
        <v>0.53335076916665969</v>
      </c>
      <c r="AB56" s="29">
        <v>23.968231489622447</v>
      </c>
    </row>
    <row r="57" spans="1:28" x14ac:dyDescent="0.25">
      <c r="A57" s="18">
        <v>1953</v>
      </c>
      <c r="B57" s="18" t="s">
        <v>6</v>
      </c>
      <c r="C57">
        <v>56</v>
      </c>
      <c r="D57">
        <f t="shared" si="0"/>
        <v>3136</v>
      </c>
      <c r="E57">
        <f t="shared" si="4"/>
        <v>264</v>
      </c>
      <c r="F57">
        <f t="shared" si="3"/>
        <v>242</v>
      </c>
      <c r="G57">
        <v>0</v>
      </c>
      <c r="H57">
        <v>0</v>
      </c>
      <c r="I57">
        <v>0</v>
      </c>
      <c r="J57">
        <v>0</v>
      </c>
      <c r="K57">
        <v>0</v>
      </c>
      <c r="L57">
        <v>0</v>
      </c>
      <c r="M57">
        <v>0</v>
      </c>
      <c r="N57">
        <v>1</v>
      </c>
      <c r="O57">
        <v>0</v>
      </c>
      <c r="P57">
        <v>0</v>
      </c>
      <c r="Q57">
        <v>0</v>
      </c>
      <c r="R57">
        <v>272</v>
      </c>
      <c r="T57" s="29" t="s">
        <v>5</v>
      </c>
      <c r="U57" s="29">
        <v>17.514524825812387</v>
      </c>
      <c r="V57" s="29">
        <v>6.973384269242163</v>
      </c>
      <c r="W57" s="29">
        <v>2.5116247935833012</v>
      </c>
      <c r="X57" s="29">
        <v>1.3261936420071459E-2</v>
      </c>
      <c r="Y57" s="29">
        <v>3.7164926475452074</v>
      </c>
      <c r="Z57" s="29">
        <v>31.312557004079565</v>
      </c>
      <c r="AA57" s="29">
        <v>3.7164926475452074</v>
      </c>
      <c r="AB57" s="29">
        <v>31.312557004079565</v>
      </c>
    </row>
    <row r="58" spans="1:28" x14ac:dyDescent="0.25">
      <c r="A58" s="18">
        <v>1953</v>
      </c>
      <c r="B58" s="18" t="s">
        <v>7</v>
      </c>
      <c r="C58">
        <v>57</v>
      </c>
      <c r="D58">
        <f t="shared" si="0"/>
        <v>3249</v>
      </c>
      <c r="E58">
        <f t="shared" si="4"/>
        <v>272</v>
      </c>
      <c r="F58">
        <f t="shared" si="3"/>
        <v>209</v>
      </c>
      <c r="G58">
        <v>0</v>
      </c>
      <c r="H58">
        <v>0</v>
      </c>
      <c r="I58">
        <v>0</v>
      </c>
      <c r="J58">
        <v>0</v>
      </c>
      <c r="K58">
        <v>0</v>
      </c>
      <c r="L58">
        <v>0</v>
      </c>
      <c r="M58">
        <v>0</v>
      </c>
      <c r="N58">
        <v>0</v>
      </c>
      <c r="O58">
        <v>1</v>
      </c>
      <c r="P58">
        <v>0</v>
      </c>
      <c r="Q58">
        <v>0</v>
      </c>
      <c r="R58">
        <v>237</v>
      </c>
      <c r="T58" s="29" t="s">
        <v>6</v>
      </c>
      <c r="U58" s="29">
        <v>0.71838516462001134</v>
      </c>
      <c r="V58" s="29">
        <v>7.9378107829174356</v>
      </c>
      <c r="W58" s="29">
        <v>9.0501674109694327E-2</v>
      </c>
      <c r="X58" s="51">
        <v>0.92803003224350888</v>
      </c>
      <c r="Y58" s="29">
        <v>-14.98792964306716</v>
      </c>
      <c r="Z58" s="29">
        <v>16.424699972307181</v>
      </c>
      <c r="AA58" s="29">
        <v>-14.98792964306716</v>
      </c>
      <c r="AB58" s="29">
        <v>16.424699972307181</v>
      </c>
    </row>
    <row r="59" spans="1:28" x14ac:dyDescent="0.25">
      <c r="A59" s="18">
        <v>1953</v>
      </c>
      <c r="B59" s="18" t="s">
        <v>8</v>
      </c>
      <c r="C59">
        <v>58</v>
      </c>
      <c r="D59">
        <f t="shared" si="0"/>
        <v>3364</v>
      </c>
      <c r="E59">
        <f t="shared" si="4"/>
        <v>237</v>
      </c>
      <c r="F59">
        <f t="shared" si="3"/>
        <v>191</v>
      </c>
      <c r="G59">
        <v>0</v>
      </c>
      <c r="H59">
        <v>0</v>
      </c>
      <c r="I59">
        <v>0</v>
      </c>
      <c r="J59">
        <v>0</v>
      </c>
      <c r="K59">
        <v>0</v>
      </c>
      <c r="L59">
        <v>0</v>
      </c>
      <c r="M59">
        <v>0</v>
      </c>
      <c r="N59">
        <v>0</v>
      </c>
      <c r="O59">
        <v>0</v>
      </c>
      <c r="P59">
        <v>1</v>
      </c>
      <c r="Q59">
        <v>0</v>
      </c>
      <c r="R59">
        <v>211</v>
      </c>
      <c r="T59" s="29" t="s">
        <v>7</v>
      </c>
      <c r="U59" s="29">
        <v>-25.069618215391404</v>
      </c>
      <c r="V59" s="29">
        <v>8.0263297054975062</v>
      </c>
      <c r="W59" s="29">
        <v>-3.123422427840258</v>
      </c>
      <c r="X59" s="29">
        <v>2.2111568092666577E-3</v>
      </c>
      <c r="Y59" s="29">
        <v>-40.951082834846815</v>
      </c>
      <c r="Z59" s="29">
        <v>-9.1881535959359937</v>
      </c>
      <c r="AA59" s="29">
        <v>-40.951082834846815</v>
      </c>
      <c r="AB59" s="29">
        <v>-9.1881535959359937</v>
      </c>
    </row>
    <row r="60" spans="1:28" x14ac:dyDescent="0.25">
      <c r="A60" s="18">
        <v>1953</v>
      </c>
      <c r="B60" s="18" t="s">
        <v>9</v>
      </c>
      <c r="C60">
        <v>59</v>
      </c>
      <c r="D60">
        <f t="shared" si="0"/>
        <v>3481</v>
      </c>
      <c r="E60">
        <f t="shared" si="4"/>
        <v>211</v>
      </c>
      <c r="F60">
        <f t="shared" si="3"/>
        <v>172</v>
      </c>
      <c r="G60">
        <v>0</v>
      </c>
      <c r="H60">
        <v>0</v>
      </c>
      <c r="I60">
        <v>0</v>
      </c>
      <c r="J60">
        <v>0</v>
      </c>
      <c r="K60">
        <v>0</v>
      </c>
      <c r="L60">
        <v>0</v>
      </c>
      <c r="M60">
        <v>0</v>
      </c>
      <c r="N60">
        <v>0</v>
      </c>
      <c r="O60">
        <v>0</v>
      </c>
      <c r="P60">
        <v>0</v>
      </c>
      <c r="Q60">
        <v>1</v>
      </c>
      <c r="R60">
        <v>180</v>
      </c>
      <c r="T60" s="29" t="s">
        <v>8</v>
      </c>
      <c r="U60" s="29">
        <v>-23.715157892141441</v>
      </c>
      <c r="V60" s="29">
        <v>6.5648340409461206</v>
      </c>
      <c r="W60" s="29">
        <v>-3.6124535280291146</v>
      </c>
      <c r="X60" s="29">
        <v>4.342924976633615E-4</v>
      </c>
      <c r="Y60" s="29">
        <v>-36.70480364298465</v>
      </c>
      <c r="Z60" s="29">
        <v>-10.725512141298234</v>
      </c>
      <c r="AA60" s="29">
        <v>-36.70480364298465</v>
      </c>
      <c r="AB60" s="29">
        <v>-10.725512141298234</v>
      </c>
    </row>
    <row r="61" spans="1:28" ht="15.75" thickBot="1" x14ac:dyDescent="0.3">
      <c r="A61" s="18">
        <v>1953</v>
      </c>
      <c r="B61" s="18" t="s">
        <v>11</v>
      </c>
      <c r="C61">
        <v>60</v>
      </c>
      <c r="D61">
        <f t="shared" si="0"/>
        <v>3600</v>
      </c>
      <c r="E61">
        <f t="shared" si="4"/>
        <v>180</v>
      </c>
      <c r="F61">
        <f t="shared" si="3"/>
        <v>194</v>
      </c>
      <c r="G61">
        <v>0</v>
      </c>
      <c r="H61">
        <v>0</v>
      </c>
      <c r="I61">
        <v>0</v>
      </c>
      <c r="J61">
        <v>0</v>
      </c>
      <c r="K61">
        <v>0</v>
      </c>
      <c r="L61">
        <v>0</v>
      </c>
      <c r="M61">
        <v>0</v>
      </c>
      <c r="N61">
        <v>0</v>
      </c>
      <c r="O61">
        <v>0</v>
      </c>
      <c r="P61">
        <v>0</v>
      </c>
      <c r="Q61">
        <v>0</v>
      </c>
      <c r="R61">
        <v>201</v>
      </c>
      <c r="T61" s="30" t="s">
        <v>9</v>
      </c>
      <c r="U61" s="30">
        <v>-27.679574386539628</v>
      </c>
      <c r="V61" s="30">
        <v>6.0018528996760319</v>
      </c>
      <c r="W61" s="30">
        <v>-4.6118381855099644</v>
      </c>
      <c r="X61" s="30">
        <v>9.5446649183794965E-6</v>
      </c>
      <c r="Y61" s="30">
        <v>-39.555265764143272</v>
      </c>
      <c r="Z61" s="30">
        <v>-15.80388300893598</v>
      </c>
      <c r="AA61" s="30">
        <v>-39.555265764143272</v>
      </c>
      <c r="AB61" s="30">
        <v>-15.80388300893598</v>
      </c>
    </row>
    <row r="62" spans="1:28" x14ac:dyDescent="0.25">
      <c r="A62" s="18">
        <v>1954</v>
      </c>
      <c r="B62" s="18" t="s">
        <v>0</v>
      </c>
      <c r="C62">
        <v>61</v>
      </c>
      <c r="D62">
        <f t="shared" si="0"/>
        <v>3721</v>
      </c>
      <c r="E62">
        <f t="shared" si="4"/>
        <v>201</v>
      </c>
      <c r="F62">
        <f t="shared" si="3"/>
        <v>196</v>
      </c>
      <c r="G62">
        <v>1</v>
      </c>
      <c r="H62">
        <v>0</v>
      </c>
      <c r="I62">
        <v>0</v>
      </c>
      <c r="J62">
        <v>0</v>
      </c>
      <c r="K62">
        <v>0</v>
      </c>
      <c r="L62">
        <v>0</v>
      </c>
      <c r="M62">
        <v>0</v>
      </c>
      <c r="N62">
        <v>0</v>
      </c>
      <c r="O62">
        <v>0</v>
      </c>
      <c r="P62">
        <v>0</v>
      </c>
      <c r="Q62">
        <v>0</v>
      </c>
      <c r="R62">
        <v>204</v>
      </c>
    </row>
    <row r="63" spans="1:28" x14ac:dyDescent="0.25">
      <c r="A63" s="18">
        <v>1954</v>
      </c>
      <c r="B63" s="18" t="s">
        <v>15</v>
      </c>
      <c r="C63">
        <v>62</v>
      </c>
      <c r="D63">
        <f t="shared" si="0"/>
        <v>3844</v>
      </c>
      <c r="E63">
        <f t="shared" si="4"/>
        <v>204</v>
      </c>
      <c r="F63">
        <f t="shared" si="3"/>
        <v>196</v>
      </c>
      <c r="G63">
        <v>0</v>
      </c>
      <c r="H63">
        <v>1</v>
      </c>
      <c r="I63">
        <v>0</v>
      </c>
      <c r="J63">
        <v>0</v>
      </c>
      <c r="K63">
        <v>0</v>
      </c>
      <c r="L63">
        <v>0</v>
      </c>
      <c r="M63">
        <v>0</v>
      </c>
      <c r="N63">
        <v>0</v>
      </c>
      <c r="O63">
        <v>0</v>
      </c>
      <c r="P63">
        <v>0</v>
      </c>
      <c r="Q63">
        <v>0</v>
      </c>
      <c r="R63">
        <v>188</v>
      </c>
    </row>
    <row r="64" spans="1:28" x14ac:dyDescent="0.25">
      <c r="A64" s="18">
        <v>1954</v>
      </c>
      <c r="B64" s="18" t="s">
        <v>16</v>
      </c>
      <c r="C64">
        <v>63</v>
      </c>
      <c r="D64">
        <f t="shared" si="0"/>
        <v>3969</v>
      </c>
      <c r="E64">
        <f t="shared" si="4"/>
        <v>188</v>
      </c>
      <c r="F64">
        <f t="shared" si="3"/>
        <v>236</v>
      </c>
      <c r="G64">
        <v>0</v>
      </c>
      <c r="H64">
        <v>0</v>
      </c>
      <c r="I64">
        <v>1</v>
      </c>
      <c r="J64">
        <v>0</v>
      </c>
      <c r="K64">
        <v>0</v>
      </c>
      <c r="L64">
        <v>0</v>
      </c>
      <c r="M64">
        <v>0</v>
      </c>
      <c r="N64">
        <v>0</v>
      </c>
      <c r="O64">
        <v>0</v>
      </c>
      <c r="P64">
        <v>0</v>
      </c>
      <c r="Q64">
        <v>0</v>
      </c>
      <c r="R64">
        <v>235</v>
      </c>
    </row>
    <row r="65" spans="1:26" x14ac:dyDescent="0.25">
      <c r="A65" s="18">
        <v>1954</v>
      </c>
      <c r="B65" s="18" t="s">
        <v>10</v>
      </c>
      <c r="C65">
        <v>64</v>
      </c>
      <c r="D65">
        <f t="shared" si="0"/>
        <v>4096</v>
      </c>
      <c r="E65">
        <f t="shared" si="4"/>
        <v>235</v>
      </c>
      <c r="F65">
        <f t="shared" si="3"/>
        <v>235</v>
      </c>
      <c r="G65">
        <v>0</v>
      </c>
      <c r="H65">
        <v>0</v>
      </c>
      <c r="I65">
        <v>0</v>
      </c>
      <c r="J65">
        <v>1</v>
      </c>
      <c r="K65">
        <v>0</v>
      </c>
      <c r="L65">
        <v>0</v>
      </c>
      <c r="M65">
        <v>0</v>
      </c>
      <c r="N65">
        <v>0</v>
      </c>
      <c r="O65">
        <v>0</v>
      </c>
      <c r="P65">
        <v>0</v>
      </c>
      <c r="Q65">
        <v>0</v>
      </c>
      <c r="R65">
        <v>227</v>
      </c>
      <c r="T65" t="s">
        <v>60</v>
      </c>
      <c r="Y65" t="s">
        <v>65</v>
      </c>
    </row>
    <row r="66" spans="1:26" ht="15.75" thickBot="1" x14ac:dyDescent="0.3">
      <c r="A66" s="18">
        <v>1954</v>
      </c>
      <c r="B66" s="18" t="s">
        <v>3</v>
      </c>
      <c r="C66">
        <v>65</v>
      </c>
      <c r="D66">
        <f t="shared" si="0"/>
        <v>4225</v>
      </c>
      <c r="E66">
        <f t="shared" si="4"/>
        <v>227</v>
      </c>
      <c r="F66">
        <f t="shared" si="3"/>
        <v>229</v>
      </c>
      <c r="G66">
        <v>0</v>
      </c>
      <c r="H66">
        <v>0</v>
      </c>
      <c r="I66">
        <v>0</v>
      </c>
      <c r="J66">
        <v>0</v>
      </c>
      <c r="K66">
        <v>1</v>
      </c>
      <c r="L66">
        <v>0</v>
      </c>
      <c r="M66">
        <v>0</v>
      </c>
      <c r="N66">
        <v>0</v>
      </c>
      <c r="O66">
        <v>0</v>
      </c>
      <c r="P66">
        <v>0</v>
      </c>
      <c r="Q66">
        <v>0</v>
      </c>
      <c r="R66">
        <v>234</v>
      </c>
    </row>
    <row r="67" spans="1:26" x14ac:dyDescent="0.25">
      <c r="A67" s="18">
        <v>1954</v>
      </c>
      <c r="B67" s="18" t="s">
        <v>4</v>
      </c>
      <c r="C67">
        <v>66</v>
      </c>
      <c r="D67">
        <f t="shared" ref="D67:D130" si="5">C67^2</f>
        <v>4356</v>
      </c>
      <c r="E67">
        <f t="shared" ref="E67:E98" si="6">R66</f>
        <v>234</v>
      </c>
      <c r="F67">
        <f t="shared" si="3"/>
        <v>243</v>
      </c>
      <c r="G67">
        <v>0</v>
      </c>
      <c r="H67">
        <v>0</v>
      </c>
      <c r="I67">
        <v>0</v>
      </c>
      <c r="J67">
        <v>0</v>
      </c>
      <c r="K67">
        <v>0</v>
      </c>
      <c r="L67">
        <v>1</v>
      </c>
      <c r="M67">
        <v>0</v>
      </c>
      <c r="N67">
        <v>0</v>
      </c>
      <c r="O67">
        <v>0</v>
      </c>
      <c r="P67">
        <v>0</v>
      </c>
      <c r="Q67">
        <v>0</v>
      </c>
      <c r="R67">
        <v>264</v>
      </c>
      <c r="T67" s="31" t="s">
        <v>61</v>
      </c>
      <c r="U67" s="31" t="s">
        <v>62</v>
      </c>
      <c r="V67" s="31" t="s">
        <v>63</v>
      </c>
      <c r="W67" s="31" t="s">
        <v>64</v>
      </c>
      <c r="Y67" s="31" t="s">
        <v>66</v>
      </c>
      <c r="Z67" s="31" t="s">
        <v>18</v>
      </c>
    </row>
    <row r="68" spans="1:26" x14ac:dyDescent="0.25">
      <c r="A68" s="18">
        <v>1954</v>
      </c>
      <c r="B68" s="18" t="s">
        <v>5</v>
      </c>
      <c r="C68">
        <v>67</v>
      </c>
      <c r="D68">
        <f t="shared" si="5"/>
        <v>4489</v>
      </c>
      <c r="E68">
        <f t="shared" si="6"/>
        <v>264</v>
      </c>
      <c r="F68">
        <f t="shared" si="3"/>
        <v>264</v>
      </c>
      <c r="G68">
        <v>0</v>
      </c>
      <c r="H68">
        <v>0</v>
      </c>
      <c r="I68">
        <v>0</v>
      </c>
      <c r="J68">
        <v>0</v>
      </c>
      <c r="K68">
        <v>0</v>
      </c>
      <c r="L68">
        <v>0</v>
      </c>
      <c r="M68">
        <v>1</v>
      </c>
      <c r="N68">
        <v>0</v>
      </c>
      <c r="O68">
        <v>0</v>
      </c>
      <c r="P68">
        <v>0</v>
      </c>
      <c r="Q68">
        <v>0</v>
      </c>
      <c r="R68">
        <v>302</v>
      </c>
      <c r="T68" s="29">
        <v>1</v>
      </c>
      <c r="U68" s="29">
        <v>118.49092655526489</v>
      </c>
      <c r="V68" s="29">
        <v>-6.4909265552648918</v>
      </c>
      <c r="W68" s="29">
        <v>-0.5451500639527751</v>
      </c>
      <c r="Y68" s="29">
        <v>0.34722222222222221</v>
      </c>
      <c r="Z68" s="29">
        <v>104</v>
      </c>
    </row>
    <row r="69" spans="1:26" x14ac:dyDescent="0.25">
      <c r="A69" s="18">
        <v>1954</v>
      </c>
      <c r="B69" s="18" t="s">
        <v>6</v>
      </c>
      <c r="C69">
        <v>68</v>
      </c>
      <c r="D69">
        <f t="shared" si="5"/>
        <v>4624</v>
      </c>
      <c r="E69">
        <f t="shared" si="6"/>
        <v>302</v>
      </c>
      <c r="F69">
        <f t="shared" si="3"/>
        <v>272</v>
      </c>
      <c r="G69">
        <v>0</v>
      </c>
      <c r="H69">
        <v>0</v>
      </c>
      <c r="I69">
        <v>0</v>
      </c>
      <c r="J69">
        <v>0</v>
      </c>
      <c r="K69">
        <v>0</v>
      </c>
      <c r="L69">
        <v>0</v>
      </c>
      <c r="M69">
        <v>0</v>
      </c>
      <c r="N69">
        <v>1</v>
      </c>
      <c r="O69">
        <v>0</v>
      </c>
      <c r="P69">
        <v>0</v>
      </c>
      <c r="Q69">
        <v>0</v>
      </c>
      <c r="R69">
        <v>293</v>
      </c>
      <c r="T69" s="29">
        <v>2</v>
      </c>
      <c r="U69" s="29">
        <v>111.77224197448913</v>
      </c>
      <c r="V69" s="29">
        <v>6.227758025510866</v>
      </c>
      <c r="W69" s="29">
        <v>0.52304746587155093</v>
      </c>
      <c r="Y69" s="29">
        <v>1.0416666666666665</v>
      </c>
      <c r="Z69" s="29">
        <v>112</v>
      </c>
    </row>
    <row r="70" spans="1:26" x14ac:dyDescent="0.25">
      <c r="A70" s="18">
        <v>1954</v>
      </c>
      <c r="B70" s="18" t="s">
        <v>7</v>
      </c>
      <c r="C70">
        <v>69</v>
      </c>
      <c r="D70">
        <f t="shared" si="5"/>
        <v>4761</v>
      </c>
      <c r="E70">
        <f t="shared" si="6"/>
        <v>293</v>
      </c>
      <c r="F70">
        <f t="shared" si="3"/>
        <v>237</v>
      </c>
      <c r="G70">
        <v>0</v>
      </c>
      <c r="H70">
        <v>0</v>
      </c>
      <c r="I70">
        <v>0</v>
      </c>
      <c r="J70">
        <v>0</v>
      </c>
      <c r="K70">
        <v>0</v>
      </c>
      <c r="L70">
        <v>0</v>
      </c>
      <c r="M70">
        <v>0</v>
      </c>
      <c r="N70">
        <v>0</v>
      </c>
      <c r="O70">
        <v>1</v>
      </c>
      <c r="P70">
        <v>0</v>
      </c>
      <c r="Q70">
        <v>0</v>
      </c>
      <c r="R70">
        <v>259</v>
      </c>
      <c r="T70" s="29">
        <v>3</v>
      </c>
      <c r="U70" s="29">
        <v>133.3856495426636</v>
      </c>
      <c r="V70" s="29">
        <v>-1.3856495426636002</v>
      </c>
      <c r="W70" s="29">
        <v>-0.11637582560327833</v>
      </c>
      <c r="Y70" s="29">
        <v>1.7361111111111112</v>
      </c>
      <c r="Z70" s="29">
        <v>114</v>
      </c>
    </row>
    <row r="71" spans="1:26" x14ac:dyDescent="0.25">
      <c r="A71" s="18">
        <v>1954</v>
      </c>
      <c r="B71" s="18" t="s">
        <v>8</v>
      </c>
      <c r="C71">
        <v>70</v>
      </c>
      <c r="D71">
        <f t="shared" si="5"/>
        <v>4900</v>
      </c>
      <c r="E71">
        <f t="shared" si="6"/>
        <v>259</v>
      </c>
      <c r="F71">
        <f t="shared" si="3"/>
        <v>211</v>
      </c>
      <c r="G71">
        <v>0</v>
      </c>
      <c r="H71">
        <v>0</v>
      </c>
      <c r="I71">
        <v>0</v>
      </c>
      <c r="J71">
        <v>0</v>
      </c>
      <c r="K71">
        <v>0</v>
      </c>
      <c r="L71">
        <v>0</v>
      </c>
      <c r="M71">
        <v>0</v>
      </c>
      <c r="N71">
        <v>0</v>
      </c>
      <c r="O71">
        <v>0</v>
      </c>
      <c r="P71">
        <v>1</v>
      </c>
      <c r="Q71">
        <v>0</v>
      </c>
      <c r="R71">
        <v>229</v>
      </c>
      <c r="T71" s="29">
        <v>4</v>
      </c>
      <c r="U71" s="29">
        <v>125.69148195908757</v>
      </c>
      <c r="V71" s="29">
        <v>3.308518040912432</v>
      </c>
      <c r="W71" s="29">
        <v>0.27787077950055727</v>
      </c>
      <c r="Y71" s="29">
        <v>2.4305555555555554</v>
      </c>
      <c r="Z71" s="29">
        <v>115</v>
      </c>
    </row>
    <row r="72" spans="1:26" x14ac:dyDescent="0.25">
      <c r="A72" s="18">
        <v>1954</v>
      </c>
      <c r="B72" s="18" t="s">
        <v>9</v>
      </c>
      <c r="C72">
        <v>71</v>
      </c>
      <c r="D72">
        <f t="shared" si="5"/>
        <v>5041</v>
      </c>
      <c r="E72">
        <f t="shared" si="6"/>
        <v>229</v>
      </c>
      <c r="F72">
        <f t="shared" si="3"/>
        <v>180</v>
      </c>
      <c r="G72">
        <v>0</v>
      </c>
      <c r="H72">
        <v>0</v>
      </c>
      <c r="I72">
        <v>0</v>
      </c>
      <c r="J72">
        <v>0</v>
      </c>
      <c r="K72">
        <v>0</v>
      </c>
      <c r="L72">
        <v>0</v>
      </c>
      <c r="M72">
        <v>0</v>
      </c>
      <c r="N72">
        <v>0</v>
      </c>
      <c r="O72">
        <v>0</v>
      </c>
      <c r="P72">
        <v>0</v>
      </c>
      <c r="Q72">
        <v>1</v>
      </c>
      <c r="R72">
        <v>203</v>
      </c>
      <c r="T72" s="29">
        <v>5</v>
      </c>
      <c r="U72" s="29">
        <v>128.33527896974354</v>
      </c>
      <c r="V72" s="29">
        <v>-7.3352789697435412</v>
      </c>
      <c r="W72" s="29">
        <v>-0.61606424990645225</v>
      </c>
      <c r="Y72" s="29">
        <v>3.125</v>
      </c>
      <c r="Z72" s="29">
        <v>118</v>
      </c>
    </row>
    <row r="73" spans="1:26" x14ac:dyDescent="0.25">
      <c r="A73" s="18">
        <v>1954</v>
      </c>
      <c r="B73" s="18" t="s">
        <v>11</v>
      </c>
      <c r="C73">
        <v>72</v>
      </c>
      <c r="D73">
        <f t="shared" si="5"/>
        <v>5184</v>
      </c>
      <c r="E73">
        <f t="shared" si="6"/>
        <v>203</v>
      </c>
      <c r="F73">
        <f t="shared" si="3"/>
        <v>201</v>
      </c>
      <c r="G73">
        <v>0</v>
      </c>
      <c r="H73">
        <v>0</v>
      </c>
      <c r="I73">
        <v>0</v>
      </c>
      <c r="J73">
        <v>0</v>
      </c>
      <c r="K73">
        <v>0</v>
      </c>
      <c r="L73">
        <v>0</v>
      </c>
      <c r="M73">
        <v>0</v>
      </c>
      <c r="N73">
        <v>0</v>
      </c>
      <c r="O73">
        <v>0</v>
      </c>
      <c r="P73">
        <v>0</v>
      </c>
      <c r="Q73">
        <v>0</v>
      </c>
      <c r="R73">
        <v>229</v>
      </c>
      <c r="T73" s="29">
        <v>6</v>
      </c>
      <c r="U73" s="29">
        <v>143.51904063884368</v>
      </c>
      <c r="V73" s="29">
        <v>-8.519040638843677</v>
      </c>
      <c r="W73" s="29">
        <v>-0.71548422394565125</v>
      </c>
      <c r="Y73" s="29">
        <v>3.8194444444444446</v>
      </c>
      <c r="Z73" s="29">
        <v>118</v>
      </c>
    </row>
    <row r="74" spans="1:26" x14ac:dyDescent="0.25">
      <c r="A74" s="18">
        <v>1955</v>
      </c>
      <c r="B74" s="18" t="s">
        <v>0</v>
      </c>
      <c r="C74">
        <v>73</v>
      </c>
      <c r="D74">
        <f t="shared" si="5"/>
        <v>5329</v>
      </c>
      <c r="E74">
        <f t="shared" si="6"/>
        <v>229</v>
      </c>
      <c r="F74">
        <f t="shared" si="3"/>
        <v>204</v>
      </c>
      <c r="G74">
        <v>1</v>
      </c>
      <c r="H74">
        <v>0</v>
      </c>
      <c r="I74">
        <v>0</v>
      </c>
      <c r="J74">
        <v>0</v>
      </c>
      <c r="K74">
        <v>0</v>
      </c>
      <c r="L74">
        <v>0</v>
      </c>
      <c r="M74">
        <v>0</v>
      </c>
      <c r="N74">
        <v>0</v>
      </c>
      <c r="O74">
        <v>0</v>
      </c>
      <c r="P74">
        <v>0</v>
      </c>
      <c r="Q74">
        <v>0</v>
      </c>
      <c r="R74">
        <v>242</v>
      </c>
      <c r="T74" s="29">
        <v>7</v>
      </c>
      <c r="U74" s="29">
        <v>154.58289180752649</v>
      </c>
      <c r="V74" s="29">
        <v>-6.5828918075264937</v>
      </c>
      <c r="W74" s="29">
        <v>-0.55287390163988925</v>
      </c>
      <c r="Y74" s="29">
        <v>4.5138888888888884</v>
      </c>
      <c r="Z74" s="29">
        <v>119</v>
      </c>
    </row>
    <row r="75" spans="1:26" x14ac:dyDescent="0.25">
      <c r="A75" s="18">
        <v>1955</v>
      </c>
      <c r="B75" s="18" t="s">
        <v>15</v>
      </c>
      <c r="C75">
        <v>74</v>
      </c>
      <c r="D75">
        <f t="shared" si="5"/>
        <v>5476</v>
      </c>
      <c r="E75">
        <f t="shared" si="6"/>
        <v>242</v>
      </c>
      <c r="F75">
        <f t="shared" si="3"/>
        <v>188</v>
      </c>
      <c r="G75">
        <v>0</v>
      </c>
      <c r="H75">
        <v>1</v>
      </c>
      <c r="I75">
        <v>0</v>
      </c>
      <c r="J75">
        <v>0</v>
      </c>
      <c r="K75">
        <v>0</v>
      </c>
      <c r="L75">
        <v>0</v>
      </c>
      <c r="M75">
        <v>0</v>
      </c>
      <c r="N75">
        <v>0</v>
      </c>
      <c r="O75">
        <v>0</v>
      </c>
      <c r="P75">
        <v>0</v>
      </c>
      <c r="Q75">
        <v>0</v>
      </c>
      <c r="R75">
        <v>233</v>
      </c>
      <c r="T75" s="29">
        <v>8</v>
      </c>
      <c r="U75" s="29">
        <v>143.19012059752154</v>
      </c>
      <c r="V75" s="29">
        <v>4.8098794024784581</v>
      </c>
      <c r="W75" s="29">
        <v>0.40396483330094624</v>
      </c>
      <c r="Y75" s="29">
        <v>5.208333333333333</v>
      </c>
      <c r="Z75" s="29">
        <v>121</v>
      </c>
    </row>
    <row r="76" spans="1:26" x14ac:dyDescent="0.25">
      <c r="A76" s="18">
        <v>1955</v>
      </c>
      <c r="B76" s="18" t="s">
        <v>16</v>
      </c>
      <c r="C76">
        <v>75</v>
      </c>
      <c r="D76">
        <f t="shared" si="5"/>
        <v>5625</v>
      </c>
      <c r="E76">
        <f t="shared" si="6"/>
        <v>233</v>
      </c>
      <c r="F76">
        <f t="shared" si="3"/>
        <v>235</v>
      </c>
      <c r="G76">
        <v>0</v>
      </c>
      <c r="H76">
        <v>0</v>
      </c>
      <c r="I76">
        <v>1</v>
      </c>
      <c r="J76">
        <v>0</v>
      </c>
      <c r="K76">
        <v>0</v>
      </c>
      <c r="L76">
        <v>0</v>
      </c>
      <c r="M76">
        <v>0</v>
      </c>
      <c r="N76">
        <v>0</v>
      </c>
      <c r="O76">
        <v>0</v>
      </c>
      <c r="P76">
        <v>0</v>
      </c>
      <c r="Q76">
        <v>0</v>
      </c>
      <c r="R76">
        <v>267</v>
      </c>
      <c r="T76" s="29">
        <v>9</v>
      </c>
      <c r="U76" s="29">
        <v>117.65451967442205</v>
      </c>
      <c r="V76" s="29">
        <v>18.345480325577952</v>
      </c>
      <c r="W76" s="29">
        <v>1.5407722899932057</v>
      </c>
      <c r="Y76" s="29">
        <v>5.9027777777777777</v>
      </c>
      <c r="Z76" s="29">
        <v>125</v>
      </c>
    </row>
    <row r="77" spans="1:26" x14ac:dyDescent="0.25">
      <c r="A77" s="18">
        <v>1955</v>
      </c>
      <c r="B77" s="18" t="s">
        <v>10</v>
      </c>
      <c r="C77">
        <v>76</v>
      </c>
      <c r="D77">
        <f t="shared" si="5"/>
        <v>5776</v>
      </c>
      <c r="E77">
        <f t="shared" si="6"/>
        <v>267</v>
      </c>
      <c r="F77">
        <f t="shared" si="3"/>
        <v>227</v>
      </c>
      <c r="G77">
        <v>0</v>
      </c>
      <c r="H77">
        <v>0</v>
      </c>
      <c r="I77">
        <v>0</v>
      </c>
      <c r="J77">
        <v>1</v>
      </c>
      <c r="K77">
        <v>0</v>
      </c>
      <c r="L77">
        <v>0</v>
      </c>
      <c r="M77">
        <v>0</v>
      </c>
      <c r="N77">
        <v>0</v>
      </c>
      <c r="O77">
        <v>0</v>
      </c>
      <c r="P77">
        <v>0</v>
      </c>
      <c r="Q77">
        <v>0</v>
      </c>
      <c r="R77">
        <v>269</v>
      </c>
      <c r="T77" s="29">
        <v>10</v>
      </c>
      <c r="U77" s="29">
        <v>114.50660120807487</v>
      </c>
      <c r="V77" s="29">
        <v>4.4933987919251308</v>
      </c>
      <c r="W77" s="29">
        <v>0.37738474128880994</v>
      </c>
      <c r="Y77" s="29">
        <v>6.5972222222222223</v>
      </c>
      <c r="Z77" s="29">
        <v>126</v>
      </c>
    </row>
    <row r="78" spans="1:26" x14ac:dyDescent="0.25">
      <c r="A78" s="18">
        <v>1955</v>
      </c>
      <c r="B78" s="18" t="s">
        <v>3</v>
      </c>
      <c r="C78">
        <v>77</v>
      </c>
      <c r="D78">
        <f t="shared" si="5"/>
        <v>5929</v>
      </c>
      <c r="E78">
        <f t="shared" si="6"/>
        <v>269</v>
      </c>
      <c r="F78">
        <f t="shared" si="3"/>
        <v>234</v>
      </c>
      <c r="G78">
        <v>0</v>
      </c>
      <c r="H78">
        <v>0</v>
      </c>
      <c r="I78">
        <v>0</v>
      </c>
      <c r="J78">
        <v>0</v>
      </c>
      <c r="K78">
        <v>1</v>
      </c>
      <c r="L78">
        <v>0</v>
      </c>
      <c r="M78">
        <v>0</v>
      </c>
      <c r="N78">
        <v>0</v>
      </c>
      <c r="O78">
        <v>0</v>
      </c>
      <c r="P78">
        <v>0</v>
      </c>
      <c r="Q78">
        <v>0</v>
      </c>
      <c r="R78">
        <v>270</v>
      </c>
      <c r="T78" s="29">
        <v>11</v>
      </c>
      <c r="U78" s="29">
        <v>104.058317911936</v>
      </c>
      <c r="V78" s="29">
        <v>-5.831791193600111E-2</v>
      </c>
      <c r="W78" s="29">
        <v>-4.8979160603375357E-3</v>
      </c>
      <c r="Y78" s="29">
        <v>7.291666666666667</v>
      </c>
      <c r="Z78" s="29">
        <v>129</v>
      </c>
    </row>
    <row r="79" spans="1:26" x14ac:dyDescent="0.25">
      <c r="A79" s="18">
        <v>1955</v>
      </c>
      <c r="B79" s="18" t="s">
        <v>4</v>
      </c>
      <c r="C79">
        <v>78</v>
      </c>
      <c r="D79">
        <f t="shared" si="5"/>
        <v>6084</v>
      </c>
      <c r="E79">
        <f t="shared" si="6"/>
        <v>270</v>
      </c>
      <c r="F79">
        <f t="shared" ref="F79:F142" si="7">R67</f>
        <v>264</v>
      </c>
      <c r="G79">
        <v>0</v>
      </c>
      <c r="H79">
        <v>0</v>
      </c>
      <c r="I79">
        <v>0</v>
      </c>
      <c r="J79">
        <v>0</v>
      </c>
      <c r="K79">
        <v>0</v>
      </c>
      <c r="L79">
        <v>1</v>
      </c>
      <c r="M79">
        <v>0</v>
      </c>
      <c r="N79">
        <v>0</v>
      </c>
      <c r="O79">
        <v>0</v>
      </c>
      <c r="P79">
        <v>0</v>
      </c>
      <c r="Q79">
        <v>0</v>
      </c>
      <c r="R79">
        <v>315</v>
      </c>
      <c r="T79" s="29">
        <v>12</v>
      </c>
      <c r="U79" s="29">
        <v>126.04583071895682</v>
      </c>
      <c r="V79" s="29">
        <v>-8.0458307189568217</v>
      </c>
      <c r="W79" s="29">
        <v>-0.67574098915582559</v>
      </c>
      <c r="Y79" s="29">
        <v>7.9861111111111107</v>
      </c>
      <c r="Z79" s="29">
        <v>132</v>
      </c>
    </row>
    <row r="80" spans="1:26" x14ac:dyDescent="0.25">
      <c r="A80" s="18">
        <v>1955</v>
      </c>
      <c r="B80" s="18" t="s">
        <v>5</v>
      </c>
      <c r="C80">
        <v>79</v>
      </c>
      <c r="D80">
        <f t="shared" si="5"/>
        <v>6241</v>
      </c>
      <c r="E80">
        <f t="shared" si="6"/>
        <v>315</v>
      </c>
      <c r="F80">
        <f t="shared" si="7"/>
        <v>302</v>
      </c>
      <c r="G80">
        <v>0</v>
      </c>
      <c r="H80">
        <v>0</v>
      </c>
      <c r="I80">
        <v>0</v>
      </c>
      <c r="J80">
        <v>0</v>
      </c>
      <c r="K80">
        <v>0</v>
      </c>
      <c r="L80">
        <v>0</v>
      </c>
      <c r="M80">
        <v>1</v>
      </c>
      <c r="N80">
        <v>0</v>
      </c>
      <c r="O80">
        <v>0</v>
      </c>
      <c r="P80">
        <v>0</v>
      </c>
      <c r="Q80">
        <v>0</v>
      </c>
      <c r="R80">
        <v>364</v>
      </c>
      <c r="T80" s="29">
        <v>13</v>
      </c>
      <c r="U80" s="29">
        <v>123.90702144440625</v>
      </c>
      <c r="V80" s="29">
        <v>-8.9070214444062543</v>
      </c>
      <c r="W80" s="29">
        <v>-0.74806936555279679</v>
      </c>
      <c r="Y80" s="29">
        <v>8.6805555555555536</v>
      </c>
      <c r="Z80" s="29">
        <v>133</v>
      </c>
    </row>
    <row r="81" spans="1:26" x14ac:dyDescent="0.25">
      <c r="A81" s="18">
        <v>1955</v>
      </c>
      <c r="B81" s="18" t="s">
        <v>6</v>
      </c>
      <c r="C81">
        <v>80</v>
      </c>
      <c r="D81">
        <f t="shared" si="5"/>
        <v>6400</v>
      </c>
      <c r="E81">
        <f t="shared" si="6"/>
        <v>364</v>
      </c>
      <c r="F81">
        <f t="shared" si="7"/>
        <v>293</v>
      </c>
      <c r="G81">
        <v>0</v>
      </c>
      <c r="H81">
        <v>0</v>
      </c>
      <c r="I81">
        <v>0</v>
      </c>
      <c r="J81">
        <v>0</v>
      </c>
      <c r="K81">
        <v>0</v>
      </c>
      <c r="L81">
        <v>0</v>
      </c>
      <c r="M81">
        <v>0</v>
      </c>
      <c r="N81">
        <v>1</v>
      </c>
      <c r="O81">
        <v>0</v>
      </c>
      <c r="P81">
        <v>0</v>
      </c>
      <c r="Q81">
        <v>0</v>
      </c>
      <c r="R81">
        <v>347</v>
      </c>
      <c r="T81" s="29">
        <v>14</v>
      </c>
      <c r="U81" s="29">
        <v>119.39964504698216</v>
      </c>
      <c r="V81" s="29">
        <v>6.6003549530178418</v>
      </c>
      <c r="W81" s="29">
        <v>0.55434056973424684</v>
      </c>
      <c r="Y81" s="29">
        <v>9.3749999999999982</v>
      </c>
      <c r="Z81" s="29">
        <v>135</v>
      </c>
    </row>
    <row r="82" spans="1:26" x14ac:dyDescent="0.25">
      <c r="A82" s="18">
        <v>1955</v>
      </c>
      <c r="B82" s="18" t="s">
        <v>7</v>
      </c>
      <c r="C82">
        <v>81</v>
      </c>
      <c r="D82">
        <f t="shared" si="5"/>
        <v>6561</v>
      </c>
      <c r="E82">
        <f t="shared" si="6"/>
        <v>347</v>
      </c>
      <c r="F82">
        <f t="shared" si="7"/>
        <v>259</v>
      </c>
      <c r="G82">
        <v>0</v>
      </c>
      <c r="H82">
        <v>0</v>
      </c>
      <c r="I82">
        <v>0</v>
      </c>
      <c r="J82">
        <v>0</v>
      </c>
      <c r="K82">
        <v>0</v>
      </c>
      <c r="L82">
        <v>0</v>
      </c>
      <c r="M82">
        <v>0</v>
      </c>
      <c r="N82">
        <v>0</v>
      </c>
      <c r="O82">
        <v>1</v>
      </c>
      <c r="P82">
        <v>0</v>
      </c>
      <c r="Q82">
        <v>0</v>
      </c>
      <c r="R82">
        <v>312</v>
      </c>
      <c r="T82" s="29">
        <v>15</v>
      </c>
      <c r="U82" s="29">
        <v>150.93601705581915</v>
      </c>
      <c r="V82" s="29">
        <v>-9.9360170558191498</v>
      </c>
      <c r="W82" s="29">
        <v>-0.83449108340660061</v>
      </c>
      <c r="Y82" s="29">
        <v>10.069444444444443</v>
      </c>
      <c r="Z82" s="29">
        <v>135</v>
      </c>
    </row>
    <row r="83" spans="1:26" x14ac:dyDescent="0.25">
      <c r="A83" s="18">
        <v>1955</v>
      </c>
      <c r="B83" s="18" t="s">
        <v>8</v>
      </c>
      <c r="C83">
        <v>82</v>
      </c>
      <c r="D83">
        <f t="shared" si="5"/>
        <v>6724</v>
      </c>
      <c r="E83">
        <f t="shared" si="6"/>
        <v>312</v>
      </c>
      <c r="F83">
        <f t="shared" si="7"/>
        <v>229</v>
      </c>
      <c r="G83">
        <v>0</v>
      </c>
      <c r="H83">
        <v>0</v>
      </c>
      <c r="I83">
        <v>0</v>
      </c>
      <c r="J83">
        <v>0</v>
      </c>
      <c r="K83">
        <v>0</v>
      </c>
      <c r="L83">
        <v>0</v>
      </c>
      <c r="M83">
        <v>0</v>
      </c>
      <c r="N83">
        <v>0</v>
      </c>
      <c r="O83">
        <v>0</v>
      </c>
      <c r="P83">
        <v>1</v>
      </c>
      <c r="Q83">
        <v>0</v>
      </c>
      <c r="R83">
        <v>274</v>
      </c>
      <c r="T83" s="29">
        <v>16</v>
      </c>
      <c r="U83" s="29">
        <v>141.92794608708442</v>
      </c>
      <c r="V83" s="29">
        <v>-6.9279460870844218</v>
      </c>
      <c r="W83" s="29">
        <v>-0.58185379549119276</v>
      </c>
      <c r="Y83" s="29">
        <v>10.763888888888888</v>
      </c>
      <c r="Z83" s="29">
        <v>136</v>
      </c>
    </row>
    <row r="84" spans="1:26" x14ac:dyDescent="0.25">
      <c r="A84" s="18">
        <v>1955</v>
      </c>
      <c r="B84" s="18" t="s">
        <v>9</v>
      </c>
      <c r="C84">
        <v>83</v>
      </c>
      <c r="D84">
        <f t="shared" si="5"/>
        <v>6889</v>
      </c>
      <c r="E84">
        <f t="shared" si="6"/>
        <v>274</v>
      </c>
      <c r="F84">
        <f t="shared" si="7"/>
        <v>203</v>
      </c>
      <c r="G84">
        <v>0</v>
      </c>
      <c r="H84">
        <v>0</v>
      </c>
      <c r="I84">
        <v>0</v>
      </c>
      <c r="J84">
        <v>0</v>
      </c>
      <c r="K84">
        <v>0</v>
      </c>
      <c r="L84">
        <v>0</v>
      </c>
      <c r="M84">
        <v>0</v>
      </c>
      <c r="N84">
        <v>0</v>
      </c>
      <c r="O84">
        <v>0</v>
      </c>
      <c r="P84">
        <v>0</v>
      </c>
      <c r="Q84">
        <v>1</v>
      </c>
      <c r="R84">
        <v>237</v>
      </c>
      <c r="T84" s="29">
        <v>17</v>
      </c>
      <c r="U84" s="29">
        <v>138.83423929952883</v>
      </c>
      <c r="V84" s="29">
        <v>-13.834239299528832</v>
      </c>
      <c r="W84" s="29">
        <v>-1.1618890422907215</v>
      </c>
      <c r="Y84" s="29">
        <v>11.458333333333332</v>
      </c>
      <c r="Z84" s="29">
        <v>140</v>
      </c>
    </row>
    <row r="85" spans="1:26" x14ac:dyDescent="0.25">
      <c r="A85" s="18">
        <v>1955</v>
      </c>
      <c r="B85" s="18" t="s">
        <v>11</v>
      </c>
      <c r="C85">
        <v>84</v>
      </c>
      <c r="D85">
        <f t="shared" si="5"/>
        <v>7056</v>
      </c>
      <c r="E85">
        <f t="shared" si="6"/>
        <v>237</v>
      </c>
      <c r="F85">
        <f t="shared" si="7"/>
        <v>229</v>
      </c>
      <c r="G85">
        <v>0</v>
      </c>
      <c r="H85">
        <v>0</v>
      </c>
      <c r="I85">
        <v>0</v>
      </c>
      <c r="J85">
        <v>0</v>
      </c>
      <c r="K85">
        <v>0</v>
      </c>
      <c r="L85">
        <v>0</v>
      </c>
      <c r="M85">
        <v>0</v>
      </c>
      <c r="N85">
        <v>0</v>
      </c>
      <c r="O85">
        <v>0</v>
      </c>
      <c r="P85">
        <v>0</v>
      </c>
      <c r="Q85">
        <v>0</v>
      </c>
      <c r="R85">
        <v>278</v>
      </c>
      <c r="T85" s="29">
        <v>18</v>
      </c>
      <c r="U85" s="29">
        <v>161.16767217492608</v>
      </c>
      <c r="V85" s="29">
        <v>-12.167672174926082</v>
      </c>
      <c r="W85" s="29">
        <v>-1.0219199382154551</v>
      </c>
      <c r="Y85" s="29">
        <v>12.152777777777777</v>
      </c>
      <c r="Z85" s="29">
        <v>141</v>
      </c>
    </row>
    <row r="86" spans="1:26" x14ac:dyDescent="0.25">
      <c r="A86" s="18">
        <v>1956</v>
      </c>
      <c r="B86" s="18" t="s">
        <v>0</v>
      </c>
      <c r="C86">
        <v>85</v>
      </c>
      <c r="D86">
        <f t="shared" si="5"/>
        <v>7225</v>
      </c>
      <c r="E86">
        <f t="shared" si="6"/>
        <v>278</v>
      </c>
      <c r="F86">
        <f t="shared" si="7"/>
        <v>242</v>
      </c>
      <c r="G86">
        <v>1</v>
      </c>
      <c r="H86">
        <v>0</v>
      </c>
      <c r="I86">
        <v>0</v>
      </c>
      <c r="J86">
        <v>0</v>
      </c>
      <c r="K86">
        <v>0</v>
      </c>
      <c r="L86">
        <v>0</v>
      </c>
      <c r="M86">
        <v>0</v>
      </c>
      <c r="N86">
        <v>0</v>
      </c>
      <c r="O86">
        <v>0</v>
      </c>
      <c r="P86">
        <v>0</v>
      </c>
      <c r="Q86">
        <v>0</v>
      </c>
      <c r="R86">
        <v>284</v>
      </c>
      <c r="T86" s="29">
        <v>19</v>
      </c>
      <c r="U86" s="29">
        <v>183.56763923870659</v>
      </c>
      <c r="V86" s="29">
        <v>-13.56763923870659</v>
      </c>
      <c r="W86" s="29">
        <v>-1.1394982419990167</v>
      </c>
      <c r="Y86" s="29">
        <v>12.847222222222221</v>
      </c>
      <c r="Z86" s="29">
        <v>145</v>
      </c>
    </row>
    <row r="87" spans="1:26" x14ac:dyDescent="0.25">
      <c r="A87" s="18">
        <v>1956</v>
      </c>
      <c r="B87" s="18" t="s">
        <v>15</v>
      </c>
      <c r="C87">
        <v>86</v>
      </c>
      <c r="D87">
        <f t="shared" si="5"/>
        <v>7396</v>
      </c>
      <c r="E87">
        <f t="shared" si="6"/>
        <v>284</v>
      </c>
      <c r="F87">
        <f t="shared" si="7"/>
        <v>233</v>
      </c>
      <c r="G87">
        <v>0</v>
      </c>
      <c r="H87">
        <v>1</v>
      </c>
      <c r="I87">
        <v>0</v>
      </c>
      <c r="J87">
        <v>0</v>
      </c>
      <c r="K87">
        <v>0</v>
      </c>
      <c r="L87">
        <v>0</v>
      </c>
      <c r="M87">
        <v>0</v>
      </c>
      <c r="N87">
        <v>0</v>
      </c>
      <c r="O87">
        <v>0</v>
      </c>
      <c r="P87">
        <v>0</v>
      </c>
      <c r="Q87">
        <v>0</v>
      </c>
      <c r="R87">
        <v>277</v>
      </c>
      <c r="T87" s="29">
        <v>20</v>
      </c>
      <c r="U87" s="29">
        <v>175.33757473110049</v>
      </c>
      <c r="V87" s="29">
        <v>-5.3375747311004886</v>
      </c>
      <c r="W87" s="29">
        <v>-0.44828410570321126</v>
      </c>
      <c r="Y87" s="29">
        <v>13.541666666666666</v>
      </c>
      <c r="Z87" s="29">
        <v>146</v>
      </c>
    </row>
    <row r="88" spans="1:26" x14ac:dyDescent="0.25">
      <c r="A88" s="18">
        <v>1956</v>
      </c>
      <c r="B88" s="18" t="s">
        <v>16</v>
      </c>
      <c r="C88">
        <v>87</v>
      </c>
      <c r="D88">
        <f t="shared" si="5"/>
        <v>7569</v>
      </c>
      <c r="E88">
        <f t="shared" si="6"/>
        <v>277</v>
      </c>
      <c r="F88">
        <f t="shared" si="7"/>
        <v>267</v>
      </c>
      <c r="G88">
        <v>0</v>
      </c>
      <c r="H88">
        <v>0</v>
      </c>
      <c r="I88">
        <v>1</v>
      </c>
      <c r="J88">
        <v>0</v>
      </c>
      <c r="K88">
        <v>0</v>
      </c>
      <c r="L88">
        <v>0</v>
      </c>
      <c r="M88">
        <v>0</v>
      </c>
      <c r="N88">
        <v>0</v>
      </c>
      <c r="O88">
        <v>0</v>
      </c>
      <c r="P88">
        <v>0</v>
      </c>
      <c r="Q88">
        <v>0</v>
      </c>
      <c r="R88">
        <v>317</v>
      </c>
      <c r="T88" s="29">
        <v>21</v>
      </c>
      <c r="U88" s="29">
        <v>142.9819351154994</v>
      </c>
      <c r="V88" s="29">
        <v>15.018064884500603</v>
      </c>
      <c r="W88" s="29">
        <v>1.2613143843989032</v>
      </c>
      <c r="Y88" s="29">
        <v>14.236111111111111</v>
      </c>
      <c r="Z88" s="29">
        <v>148</v>
      </c>
    </row>
    <row r="89" spans="1:26" x14ac:dyDescent="0.25">
      <c r="A89" s="18">
        <v>1956</v>
      </c>
      <c r="B89" s="18" t="s">
        <v>10</v>
      </c>
      <c r="C89">
        <v>88</v>
      </c>
      <c r="D89">
        <f t="shared" si="5"/>
        <v>7744</v>
      </c>
      <c r="E89">
        <f t="shared" si="6"/>
        <v>317</v>
      </c>
      <c r="F89">
        <f t="shared" si="7"/>
        <v>269</v>
      </c>
      <c r="G89">
        <v>0</v>
      </c>
      <c r="H89">
        <v>0</v>
      </c>
      <c r="I89">
        <v>0</v>
      </c>
      <c r="J89">
        <v>1</v>
      </c>
      <c r="K89">
        <v>0</v>
      </c>
      <c r="L89">
        <v>0</v>
      </c>
      <c r="M89">
        <v>0</v>
      </c>
      <c r="N89">
        <v>0</v>
      </c>
      <c r="O89">
        <v>0</v>
      </c>
      <c r="P89">
        <v>0</v>
      </c>
      <c r="Q89">
        <v>0</v>
      </c>
      <c r="R89">
        <v>313</v>
      </c>
      <c r="T89" s="29">
        <v>22</v>
      </c>
      <c r="U89" s="29">
        <v>130.17511653466389</v>
      </c>
      <c r="V89" s="29">
        <v>2.8248834653361143</v>
      </c>
      <c r="W89" s="29">
        <v>0.23725201458919812</v>
      </c>
      <c r="Y89" s="29">
        <v>14.930555555555554</v>
      </c>
      <c r="Z89" s="29">
        <v>148</v>
      </c>
    </row>
    <row r="90" spans="1:26" x14ac:dyDescent="0.25">
      <c r="A90" s="18">
        <v>1956</v>
      </c>
      <c r="B90" s="18" t="s">
        <v>3</v>
      </c>
      <c r="C90">
        <v>89</v>
      </c>
      <c r="D90">
        <f t="shared" si="5"/>
        <v>7921</v>
      </c>
      <c r="E90">
        <f t="shared" si="6"/>
        <v>313</v>
      </c>
      <c r="F90">
        <f t="shared" si="7"/>
        <v>270</v>
      </c>
      <c r="G90">
        <v>0</v>
      </c>
      <c r="H90">
        <v>0</v>
      </c>
      <c r="I90">
        <v>0</v>
      </c>
      <c r="J90">
        <v>0</v>
      </c>
      <c r="K90">
        <v>1</v>
      </c>
      <c r="L90">
        <v>0</v>
      </c>
      <c r="M90">
        <v>0</v>
      </c>
      <c r="N90">
        <v>0</v>
      </c>
      <c r="O90">
        <v>0</v>
      </c>
      <c r="P90">
        <v>0</v>
      </c>
      <c r="Q90">
        <v>0</v>
      </c>
      <c r="R90">
        <v>318</v>
      </c>
      <c r="T90" s="29">
        <v>23</v>
      </c>
      <c r="U90" s="29">
        <v>108.03399971069939</v>
      </c>
      <c r="V90" s="29">
        <v>5.9660002893006094</v>
      </c>
      <c r="W90" s="29">
        <v>0.50106335537203972</v>
      </c>
      <c r="Y90" s="29">
        <v>15.624999999999998</v>
      </c>
      <c r="Z90" s="29">
        <v>149</v>
      </c>
    </row>
    <row r="91" spans="1:26" x14ac:dyDescent="0.25">
      <c r="A91" s="18">
        <v>1956</v>
      </c>
      <c r="B91" s="18" t="s">
        <v>4</v>
      </c>
      <c r="C91">
        <v>90</v>
      </c>
      <c r="D91">
        <f t="shared" si="5"/>
        <v>8100</v>
      </c>
      <c r="E91">
        <f t="shared" si="6"/>
        <v>318</v>
      </c>
      <c r="F91">
        <f t="shared" si="7"/>
        <v>315</v>
      </c>
      <c r="G91">
        <v>0</v>
      </c>
      <c r="H91">
        <v>0</v>
      </c>
      <c r="I91">
        <v>0</v>
      </c>
      <c r="J91">
        <v>0</v>
      </c>
      <c r="K91">
        <v>0</v>
      </c>
      <c r="L91">
        <v>1</v>
      </c>
      <c r="M91">
        <v>0</v>
      </c>
      <c r="N91">
        <v>0</v>
      </c>
      <c r="O91">
        <v>0</v>
      </c>
      <c r="P91">
        <v>0</v>
      </c>
      <c r="Q91">
        <v>0</v>
      </c>
      <c r="R91">
        <v>374</v>
      </c>
      <c r="T91" s="29">
        <v>24</v>
      </c>
      <c r="U91" s="29">
        <v>136.37881422848434</v>
      </c>
      <c r="V91" s="29">
        <v>3.6211857715156555</v>
      </c>
      <c r="W91" s="29">
        <v>0.30413064115252142</v>
      </c>
      <c r="Y91" s="29">
        <v>16.319444444444443</v>
      </c>
      <c r="Z91" s="29">
        <v>150</v>
      </c>
    </row>
    <row r="92" spans="1:26" x14ac:dyDescent="0.25">
      <c r="A92" s="18">
        <v>1956</v>
      </c>
      <c r="B92" s="18" t="s">
        <v>5</v>
      </c>
      <c r="C92">
        <v>91</v>
      </c>
      <c r="D92">
        <f t="shared" si="5"/>
        <v>8281</v>
      </c>
      <c r="E92">
        <f t="shared" si="6"/>
        <v>374</v>
      </c>
      <c r="F92">
        <f t="shared" si="7"/>
        <v>364</v>
      </c>
      <c r="G92">
        <v>0</v>
      </c>
      <c r="H92">
        <v>0</v>
      </c>
      <c r="I92">
        <v>0</v>
      </c>
      <c r="J92">
        <v>0</v>
      </c>
      <c r="K92">
        <v>0</v>
      </c>
      <c r="L92">
        <v>0</v>
      </c>
      <c r="M92">
        <v>1</v>
      </c>
      <c r="N92">
        <v>0</v>
      </c>
      <c r="O92">
        <v>0</v>
      </c>
      <c r="P92">
        <v>0</v>
      </c>
      <c r="Q92">
        <v>0</v>
      </c>
      <c r="R92">
        <v>413</v>
      </c>
      <c r="T92" s="29">
        <v>25</v>
      </c>
      <c r="U92" s="29">
        <v>137.28413379420644</v>
      </c>
      <c r="V92" s="29">
        <v>7.7158662057935601</v>
      </c>
      <c r="W92" s="29">
        <v>0.64802843164626722</v>
      </c>
      <c r="Y92" s="29">
        <v>17.013888888888886</v>
      </c>
      <c r="Z92" s="29">
        <v>158</v>
      </c>
    </row>
    <row r="93" spans="1:26" x14ac:dyDescent="0.25">
      <c r="A93" s="18">
        <v>1956</v>
      </c>
      <c r="B93" s="18" t="s">
        <v>6</v>
      </c>
      <c r="C93">
        <v>92</v>
      </c>
      <c r="D93">
        <f t="shared" si="5"/>
        <v>8464</v>
      </c>
      <c r="E93">
        <f t="shared" si="6"/>
        <v>413</v>
      </c>
      <c r="F93">
        <f t="shared" si="7"/>
        <v>347</v>
      </c>
      <c r="G93">
        <v>0</v>
      </c>
      <c r="H93">
        <v>0</v>
      </c>
      <c r="I93">
        <v>0</v>
      </c>
      <c r="J93">
        <v>0</v>
      </c>
      <c r="K93">
        <v>0</v>
      </c>
      <c r="L93">
        <v>0</v>
      </c>
      <c r="M93">
        <v>0</v>
      </c>
      <c r="N93">
        <v>1</v>
      </c>
      <c r="O93">
        <v>0</v>
      </c>
      <c r="P93">
        <v>0</v>
      </c>
      <c r="Q93">
        <v>0</v>
      </c>
      <c r="R93">
        <v>405</v>
      </c>
      <c r="T93" s="29">
        <v>26</v>
      </c>
      <c r="U93" s="29">
        <v>138.77832552116809</v>
      </c>
      <c r="V93" s="29">
        <v>11.221674478831915</v>
      </c>
      <c r="W93" s="29">
        <v>0.94246892299689411</v>
      </c>
      <c r="Y93" s="29">
        <v>17.708333333333332</v>
      </c>
      <c r="Z93" s="29">
        <v>162</v>
      </c>
    </row>
    <row r="94" spans="1:26" x14ac:dyDescent="0.25">
      <c r="A94" s="18">
        <v>1956</v>
      </c>
      <c r="B94" s="18" t="s">
        <v>7</v>
      </c>
      <c r="C94">
        <v>93</v>
      </c>
      <c r="D94">
        <f t="shared" si="5"/>
        <v>8649</v>
      </c>
      <c r="E94">
        <f t="shared" si="6"/>
        <v>405</v>
      </c>
      <c r="F94">
        <f t="shared" si="7"/>
        <v>312</v>
      </c>
      <c r="G94">
        <v>0</v>
      </c>
      <c r="H94">
        <v>0</v>
      </c>
      <c r="I94">
        <v>0</v>
      </c>
      <c r="J94">
        <v>0</v>
      </c>
      <c r="K94">
        <v>0</v>
      </c>
      <c r="L94">
        <v>0</v>
      </c>
      <c r="M94">
        <v>0</v>
      </c>
      <c r="N94">
        <v>0</v>
      </c>
      <c r="O94">
        <v>1</v>
      </c>
      <c r="P94">
        <v>0</v>
      </c>
      <c r="Q94">
        <v>0</v>
      </c>
      <c r="R94">
        <v>355</v>
      </c>
      <c r="T94" s="29">
        <v>27</v>
      </c>
      <c r="U94" s="29">
        <v>168.49859004807044</v>
      </c>
      <c r="V94" s="29">
        <v>9.5014099519295598</v>
      </c>
      <c r="W94" s="29">
        <v>0.79798996319479265</v>
      </c>
      <c r="Y94" s="29">
        <v>18.402777777777775</v>
      </c>
      <c r="Z94" s="29">
        <v>163</v>
      </c>
    </row>
    <row r="95" spans="1:26" x14ac:dyDescent="0.25">
      <c r="A95" s="18">
        <v>1956</v>
      </c>
      <c r="B95" s="18" t="s">
        <v>8</v>
      </c>
      <c r="C95">
        <v>94</v>
      </c>
      <c r="D95">
        <f t="shared" si="5"/>
        <v>8836</v>
      </c>
      <c r="E95">
        <f t="shared" si="6"/>
        <v>355</v>
      </c>
      <c r="F95">
        <f t="shared" si="7"/>
        <v>274</v>
      </c>
      <c r="G95">
        <v>0</v>
      </c>
      <c r="H95">
        <v>0</v>
      </c>
      <c r="I95">
        <v>0</v>
      </c>
      <c r="J95">
        <v>0</v>
      </c>
      <c r="K95">
        <v>0</v>
      </c>
      <c r="L95">
        <v>0</v>
      </c>
      <c r="M95">
        <v>0</v>
      </c>
      <c r="N95">
        <v>0</v>
      </c>
      <c r="O95">
        <v>0</v>
      </c>
      <c r="P95">
        <v>1</v>
      </c>
      <c r="Q95">
        <v>0</v>
      </c>
      <c r="R95">
        <v>306</v>
      </c>
      <c r="T95" s="29">
        <v>28</v>
      </c>
      <c r="U95" s="29">
        <v>162.93083266737489</v>
      </c>
      <c r="V95" s="29">
        <v>6.9167332625113431E-2</v>
      </c>
      <c r="W95" s="29">
        <v>5.8091206984061559E-3</v>
      </c>
      <c r="Y95" s="29">
        <v>19.097222222222221</v>
      </c>
      <c r="Z95" s="29">
        <v>166</v>
      </c>
    </row>
    <row r="96" spans="1:26" x14ac:dyDescent="0.25">
      <c r="A96" s="18">
        <v>1956</v>
      </c>
      <c r="B96" s="18" t="s">
        <v>9</v>
      </c>
      <c r="C96">
        <v>95</v>
      </c>
      <c r="D96">
        <f t="shared" si="5"/>
        <v>9025</v>
      </c>
      <c r="E96">
        <f t="shared" si="6"/>
        <v>306</v>
      </c>
      <c r="F96">
        <f t="shared" si="7"/>
        <v>237</v>
      </c>
      <c r="G96">
        <v>0</v>
      </c>
      <c r="H96">
        <v>0</v>
      </c>
      <c r="I96">
        <v>0</v>
      </c>
      <c r="J96">
        <v>0</v>
      </c>
      <c r="K96">
        <v>0</v>
      </c>
      <c r="L96">
        <v>0</v>
      </c>
      <c r="M96">
        <v>0</v>
      </c>
      <c r="N96">
        <v>0</v>
      </c>
      <c r="O96">
        <v>0</v>
      </c>
      <c r="P96">
        <v>0</v>
      </c>
      <c r="Q96">
        <v>1</v>
      </c>
      <c r="R96">
        <v>271</v>
      </c>
      <c r="T96" s="29">
        <v>29</v>
      </c>
      <c r="U96" s="29">
        <v>155.12914730139303</v>
      </c>
      <c r="V96" s="29">
        <v>16.870852698606967</v>
      </c>
      <c r="W96" s="29">
        <v>1.4169235084201479</v>
      </c>
      <c r="Y96" s="29">
        <v>19.791666666666664</v>
      </c>
      <c r="Z96" s="29">
        <v>170</v>
      </c>
    </row>
    <row r="97" spans="1:26" x14ac:dyDescent="0.25">
      <c r="A97" s="18">
        <v>1956</v>
      </c>
      <c r="B97" s="18" t="s">
        <v>11</v>
      </c>
      <c r="C97">
        <v>96</v>
      </c>
      <c r="D97">
        <f t="shared" si="5"/>
        <v>9216</v>
      </c>
      <c r="E97">
        <f t="shared" si="6"/>
        <v>271</v>
      </c>
      <c r="F97">
        <f t="shared" si="7"/>
        <v>278</v>
      </c>
      <c r="G97">
        <v>0</v>
      </c>
      <c r="H97">
        <v>0</v>
      </c>
      <c r="I97">
        <v>0</v>
      </c>
      <c r="J97">
        <v>0</v>
      </c>
      <c r="K97">
        <v>0</v>
      </c>
      <c r="L97">
        <v>0</v>
      </c>
      <c r="M97">
        <v>0</v>
      </c>
      <c r="N97">
        <v>0</v>
      </c>
      <c r="O97">
        <v>0</v>
      </c>
      <c r="P97">
        <v>0</v>
      </c>
      <c r="Q97">
        <v>0</v>
      </c>
      <c r="R97">
        <v>306</v>
      </c>
      <c r="T97" s="29">
        <v>30</v>
      </c>
      <c r="U97" s="29">
        <v>190.66104194859429</v>
      </c>
      <c r="V97" s="29">
        <v>-12.661041948594288</v>
      </c>
      <c r="W97" s="29">
        <v>-1.0633563281326128</v>
      </c>
      <c r="Y97" s="29">
        <v>20.486111111111111</v>
      </c>
      <c r="Z97" s="29">
        <v>170</v>
      </c>
    </row>
    <row r="98" spans="1:26" x14ac:dyDescent="0.25">
      <c r="A98" s="18">
        <v>1957</v>
      </c>
      <c r="B98" s="18" t="s">
        <v>0</v>
      </c>
      <c r="C98">
        <v>97</v>
      </c>
      <c r="D98">
        <f t="shared" si="5"/>
        <v>9409</v>
      </c>
      <c r="E98">
        <f t="shared" si="6"/>
        <v>306</v>
      </c>
      <c r="F98">
        <f t="shared" si="7"/>
        <v>284</v>
      </c>
      <c r="G98">
        <v>1</v>
      </c>
      <c r="H98">
        <v>0</v>
      </c>
      <c r="I98">
        <v>0</v>
      </c>
      <c r="J98">
        <v>0</v>
      </c>
      <c r="K98">
        <v>0</v>
      </c>
      <c r="L98">
        <v>0</v>
      </c>
      <c r="M98">
        <v>0</v>
      </c>
      <c r="N98">
        <v>0</v>
      </c>
      <c r="O98">
        <v>0</v>
      </c>
      <c r="P98">
        <v>0</v>
      </c>
      <c r="Q98">
        <v>0</v>
      </c>
      <c r="R98">
        <v>315</v>
      </c>
      <c r="T98" s="29">
        <v>31</v>
      </c>
      <c r="U98" s="29">
        <v>210.46509054802374</v>
      </c>
      <c r="V98" s="29">
        <v>-11.465090548023738</v>
      </c>
      <c r="W98" s="29">
        <v>-0.96291258147265091</v>
      </c>
      <c r="Y98" s="29">
        <v>21.180555555555554</v>
      </c>
      <c r="Z98" s="29">
        <v>171</v>
      </c>
    </row>
    <row r="99" spans="1:26" x14ac:dyDescent="0.25">
      <c r="A99" s="18">
        <v>1957</v>
      </c>
      <c r="B99" s="18" t="s">
        <v>15</v>
      </c>
      <c r="C99">
        <v>98</v>
      </c>
      <c r="D99">
        <f t="shared" si="5"/>
        <v>9604</v>
      </c>
      <c r="E99">
        <f t="shared" ref="E99:E130" si="8">R98</f>
        <v>315</v>
      </c>
      <c r="F99">
        <f t="shared" si="7"/>
        <v>277</v>
      </c>
      <c r="G99">
        <v>0</v>
      </c>
      <c r="H99">
        <v>1</v>
      </c>
      <c r="I99">
        <v>0</v>
      </c>
      <c r="J99">
        <v>0</v>
      </c>
      <c r="K99">
        <v>0</v>
      </c>
      <c r="L99">
        <v>0</v>
      </c>
      <c r="M99">
        <v>0</v>
      </c>
      <c r="N99">
        <v>0</v>
      </c>
      <c r="O99">
        <v>0</v>
      </c>
      <c r="P99">
        <v>0</v>
      </c>
      <c r="Q99">
        <v>0</v>
      </c>
      <c r="R99">
        <v>301</v>
      </c>
      <c r="T99" s="29">
        <v>32</v>
      </c>
      <c r="U99" s="29">
        <v>202.22825476068456</v>
      </c>
      <c r="V99" s="29">
        <v>-3.228254760684564</v>
      </c>
      <c r="W99" s="29">
        <v>-0.271129749236736</v>
      </c>
      <c r="Y99" s="29">
        <v>21.875</v>
      </c>
      <c r="Z99" s="29">
        <v>172</v>
      </c>
    </row>
    <row r="100" spans="1:26" x14ac:dyDescent="0.25">
      <c r="A100" s="18">
        <v>1957</v>
      </c>
      <c r="B100" s="18" t="s">
        <v>16</v>
      </c>
      <c r="C100">
        <v>99</v>
      </c>
      <c r="D100">
        <f t="shared" si="5"/>
        <v>9801</v>
      </c>
      <c r="E100">
        <f t="shared" si="8"/>
        <v>301</v>
      </c>
      <c r="F100">
        <f t="shared" si="7"/>
        <v>317</v>
      </c>
      <c r="G100">
        <v>0</v>
      </c>
      <c r="H100">
        <v>0</v>
      </c>
      <c r="I100">
        <v>1</v>
      </c>
      <c r="J100">
        <v>0</v>
      </c>
      <c r="K100">
        <v>0</v>
      </c>
      <c r="L100">
        <v>0</v>
      </c>
      <c r="M100">
        <v>0</v>
      </c>
      <c r="N100">
        <v>0</v>
      </c>
      <c r="O100">
        <v>0</v>
      </c>
      <c r="P100">
        <v>0</v>
      </c>
      <c r="Q100">
        <v>0</v>
      </c>
      <c r="R100">
        <v>356</v>
      </c>
      <c r="T100" s="29">
        <v>33</v>
      </c>
      <c r="U100" s="29">
        <v>169.8658438653504</v>
      </c>
      <c r="V100" s="29">
        <v>14.134156134649601</v>
      </c>
      <c r="W100" s="29">
        <v>1.1870780011326583</v>
      </c>
      <c r="Y100" s="29">
        <v>22.569444444444443</v>
      </c>
      <c r="Z100" s="29">
        <v>172</v>
      </c>
    </row>
    <row r="101" spans="1:26" x14ac:dyDescent="0.25">
      <c r="A101" s="18">
        <v>1957</v>
      </c>
      <c r="B101" s="18" t="s">
        <v>10</v>
      </c>
      <c r="C101">
        <v>100</v>
      </c>
      <c r="D101">
        <f t="shared" si="5"/>
        <v>10000</v>
      </c>
      <c r="E101">
        <f t="shared" si="8"/>
        <v>356</v>
      </c>
      <c r="F101">
        <f t="shared" si="7"/>
        <v>313</v>
      </c>
      <c r="G101">
        <v>0</v>
      </c>
      <c r="H101">
        <v>0</v>
      </c>
      <c r="I101">
        <v>0</v>
      </c>
      <c r="J101">
        <v>1</v>
      </c>
      <c r="K101">
        <v>0</v>
      </c>
      <c r="L101">
        <v>0</v>
      </c>
      <c r="M101">
        <v>0</v>
      </c>
      <c r="N101">
        <v>0</v>
      </c>
      <c r="O101">
        <v>0</v>
      </c>
      <c r="P101">
        <v>0</v>
      </c>
      <c r="Q101">
        <v>0</v>
      </c>
      <c r="R101">
        <v>348</v>
      </c>
      <c r="T101" s="29">
        <v>34</v>
      </c>
      <c r="U101" s="29">
        <v>151.32152148630334</v>
      </c>
      <c r="V101" s="29">
        <v>10.67847851369666</v>
      </c>
      <c r="W101" s="29">
        <v>0.89684780671848185</v>
      </c>
      <c r="Y101" s="29">
        <v>23.263888888888886</v>
      </c>
      <c r="Z101" s="29">
        <v>178</v>
      </c>
    </row>
    <row r="102" spans="1:26" x14ac:dyDescent="0.25">
      <c r="A102" s="18">
        <v>1957</v>
      </c>
      <c r="B102" s="18" t="s">
        <v>3</v>
      </c>
      <c r="C102">
        <v>101</v>
      </c>
      <c r="D102">
        <f t="shared" si="5"/>
        <v>10201</v>
      </c>
      <c r="E102">
        <f t="shared" si="8"/>
        <v>348</v>
      </c>
      <c r="F102">
        <f t="shared" si="7"/>
        <v>318</v>
      </c>
      <c r="G102">
        <v>0</v>
      </c>
      <c r="H102">
        <v>0</v>
      </c>
      <c r="I102">
        <v>0</v>
      </c>
      <c r="J102">
        <v>0</v>
      </c>
      <c r="K102">
        <v>1</v>
      </c>
      <c r="L102">
        <v>0</v>
      </c>
      <c r="M102">
        <v>0</v>
      </c>
      <c r="N102">
        <v>0</v>
      </c>
      <c r="O102">
        <v>0</v>
      </c>
      <c r="P102">
        <v>0</v>
      </c>
      <c r="Q102">
        <v>0</v>
      </c>
      <c r="R102">
        <v>355</v>
      </c>
      <c r="T102" s="29">
        <v>35</v>
      </c>
      <c r="U102" s="29">
        <v>128.09109848831577</v>
      </c>
      <c r="V102" s="29">
        <v>17.908901511684235</v>
      </c>
      <c r="W102" s="29">
        <v>1.5041055728014143</v>
      </c>
      <c r="Y102" s="29">
        <v>23.958333333333332</v>
      </c>
      <c r="Z102" s="29">
        <v>178</v>
      </c>
    </row>
    <row r="103" spans="1:26" x14ac:dyDescent="0.25">
      <c r="A103" s="18">
        <v>1957</v>
      </c>
      <c r="B103" s="18" t="s">
        <v>4</v>
      </c>
      <c r="C103">
        <v>102</v>
      </c>
      <c r="D103">
        <f t="shared" si="5"/>
        <v>10404</v>
      </c>
      <c r="E103">
        <f t="shared" si="8"/>
        <v>355</v>
      </c>
      <c r="F103">
        <f t="shared" si="7"/>
        <v>374</v>
      </c>
      <c r="G103">
        <v>0</v>
      </c>
      <c r="H103">
        <v>0</v>
      </c>
      <c r="I103">
        <v>0</v>
      </c>
      <c r="J103">
        <v>0</v>
      </c>
      <c r="K103">
        <v>0</v>
      </c>
      <c r="L103">
        <v>1</v>
      </c>
      <c r="M103">
        <v>0</v>
      </c>
      <c r="N103">
        <v>0</v>
      </c>
      <c r="O103">
        <v>0</v>
      </c>
      <c r="P103">
        <v>0</v>
      </c>
      <c r="Q103">
        <v>0</v>
      </c>
      <c r="R103">
        <v>422</v>
      </c>
      <c r="T103" s="29">
        <v>36</v>
      </c>
      <c r="U103" s="29">
        <v>164.43096338243552</v>
      </c>
      <c r="V103" s="29">
        <v>1.5690366175644783</v>
      </c>
      <c r="W103" s="29">
        <v>0.13177786023718371</v>
      </c>
      <c r="Y103" s="29">
        <v>24.652777777777775</v>
      </c>
      <c r="Z103" s="29">
        <v>180</v>
      </c>
    </row>
    <row r="104" spans="1:26" x14ac:dyDescent="0.25">
      <c r="A104" s="18">
        <v>1957</v>
      </c>
      <c r="B104" s="18" t="s">
        <v>5</v>
      </c>
      <c r="C104">
        <v>103</v>
      </c>
      <c r="D104">
        <f t="shared" si="5"/>
        <v>10609</v>
      </c>
      <c r="E104">
        <f t="shared" si="8"/>
        <v>422</v>
      </c>
      <c r="F104">
        <f t="shared" si="7"/>
        <v>413</v>
      </c>
      <c r="G104">
        <v>0</v>
      </c>
      <c r="H104">
        <v>0</v>
      </c>
      <c r="I104">
        <v>0</v>
      </c>
      <c r="J104">
        <v>0</v>
      </c>
      <c r="K104">
        <v>0</v>
      </c>
      <c r="L104">
        <v>0</v>
      </c>
      <c r="M104">
        <v>1</v>
      </c>
      <c r="N104">
        <v>0</v>
      </c>
      <c r="O104">
        <v>0</v>
      </c>
      <c r="P104">
        <v>0</v>
      </c>
      <c r="Q104">
        <v>0</v>
      </c>
      <c r="R104">
        <v>465</v>
      </c>
      <c r="T104" s="29">
        <v>37</v>
      </c>
      <c r="U104" s="29">
        <v>167.49458145700456</v>
      </c>
      <c r="V104" s="29">
        <v>3.505418542995443</v>
      </c>
      <c r="W104" s="29">
        <v>0.29440775929673468</v>
      </c>
      <c r="Y104" s="29">
        <v>25.347222222222221</v>
      </c>
      <c r="Z104" s="29">
        <v>180</v>
      </c>
    </row>
    <row r="105" spans="1:26" x14ac:dyDescent="0.25">
      <c r="A105" s="18">
        <v>1957</v>
      </c>
      <c r="B105" s="18" t="s">
        <v>6</v>
      </c>
      <c r="C105">
        <v>104</v>
      </c>
      <c r="D105">
        <f t="shared" si="5"/>
        <v>10816</v>
      </c>
      <c r="E105">
        <f t="shared" si="8"/>
        <v>465</v>
      </c>
      <c r="F105">
        <f t="shared" si="7"/>
        <v>405</v>
      </c>
      <c r="G105">
        <v>0</v>
      </c>
      <c r="H105">
        <v>0</v>
      </c>
      <c r="I105">
        <v>0</v>
      </c>
      <c r="J105">
        <v>0</v>
      </c>
      <c r="K105">
        <v>0</v>
      </c>
      <c r="L105">
        <v>0</v>
      </c>
      <c r="M105">
        <v>0</v>
      </c>
      <c r="N105">
        <v>1</v>
      </c>
      <c r="O105">
        <v>0</v>
      </c>
      <c r="P105">
        <v>0</v>
      </c>
      <c r="Q105">
        <v>0</v>
      </c>
      <c r="R105">
        <v>467</v>
      </c>
      <c r="T105" s="29">
        <v>38</v>
      </c>
      <c r="U105" s="29">
        <v>165.57536819784886</v>
      </c>
      <c r="V105" s="29">
        <v>14.42463180215114</v>
      </c>
      <c r="W105" s="29">
        <v>1.2114740295527835</v>
      </c>
      <c r="Y105" s="29">
        <v>26.041666666666664</v>
      </c>
      <c r="Z105" s="29">
        <v>181</v>
      </c>
    </row>
    <row r="106" spans="1:26" x14ac:dyDescent="0.25">
      <c r="A106" s="18">
        <v>1957</v>
      </c>
      <c r="B106" s="18" t="s">
        <v>7</v>
      </c>
      <c r="C106">
        <v>105</v>
      </c>
      <c r="D106">
        <f t="shared" si="5"/>
        <v>11025</v>
      </c>
      <c r="E106">
        <f t="shared" si="8"/>
        <v>467</v>
      </c>
      <c r="F106">
        <f t="shared" si="7"/>
        <v>355</v>
      </c>
      <c r="G106">
        <v>0</v>
      </c>
      <c r="H106">
        <v>0</v>
      </c>
      <c r="I106">
        <v>0</v>
      </c>
      <c r="J106">
        <v>0</v>
      </c>
      <c r="K106">
        <v>0</v>
      </c>
      <c r="L106">
        <v>0</v>
      </c>
      <c r="M106">
        <v>0</v>
      </c>
      <c r="N106">
        <v>0</v>
      </c>
      <c r="O106">
        <v>1</v>
      </c>
      <c r="P106">
        <v>0</v>
      </c>
      <c r="Q106">
        <v>0</v>
      </c>
      <c r="R106">
        <v>404</v>
      </c>
      <c r="T106" s="29">
        <v>39</v>
      </c>
      <c r="U106" s="29">
        <v>204.25464013324989</v>
      </c>
      <c r="V106" s="29">
        <v>-11.254640133249893</v>
      </c>
      <c r="W106" s="29">
        <v>-0.94523759222480719</v>
      </c>
      <c r="Y106" s="29">
        <v>26.736111111111111</v>
      </c>
      <c r="Z106" s="29">
        <v>183</v>
      </c>
    </row>
    <row r="107" spans="1:26" x14ac:dyDescent="0.25">
      <c r="A107" s="18">
        <v>1957</v>
      </c>
      <c r="B107" s="18" t="s">
        <v>8</v>
      </c>
      <c r="C107">
        <v>106</v>
      </c>
      <c r="D107">
        <f t="shared" si="5"/>
        <v>11236</v>
      </c>
      <c r="E107">
        <f t="shared" si="8"/>
        <v>404</v>
      </c>
      <c r="F107">
        <f t="shared" si="7"/>
        <v>306</v>
      </c>
      <c r="G107">
        <v>0</v>
      </c>
      <c r="H107">
        <v>0</v>
      </c>
      <c r="I107">
        <v>0</v>
      </c>
      <c r="J107">
        <v>0</v>
      </c>
      <c r="K107">
        <v>0</v>
      </c>
      <c r="L107">
        <v>0</v>
      </c>
      <c r="M107">
        <v>0</v>
      </c>
      <c r="N107">
        <v>0</v>
      </c>
      <c r="O107">
        <v>0</v>
      </c>
      <c r="P107">
        <v>1</v>
      </c>
      <c r="Q107">
        <v>0</v>
      </c>
      <c r="R107">
        <v>347</v>
      </c>
      <c r="T107" s="29">
        <v>40</v>
      </c>
      <c r="U107" s="29">
        <v>187.62738969674754</v>
      </c>
      <c r="V107" s="29">
        <v>-6.6273896967475423</v>
      </c>
      <c r="W107" s="29">
        <v>-0.55661112265881174</v>
      </c>
      <c r="Y107" s="29">
        <v>27.430555555555554</v>
      </c>
      <c r="Z107" s="29">
        <v>184</v>
      </c>
    </row>
    <row r="108" spans="1:26" x14ac:dyDescent="0.25">
      <c r="A108" s="18">
        <v>1957</v>
      </c>
      <c r="B108" s="18" t="s">
        <v>9</v>
      </c>
      <c r="C108">
        <v>107</v>
      </c>
      <c r="D108">
        <f t="shared" si="5"/>
        <v>11449</v>
      </c>
      <c r="E108">
        <f t="shared" si="8"/>
        <v>347</v>
      </c>
      <c r="F108">
        <f t="shared" si="7"/>
        <v>271</v>
      </c>
      <c r="G108">
        <v>0</v>
      </c>
      <c r="H108">
        <v>0</v>
      </c>
      <c r="I108">
        <v>0</v>
      </c>
      <c r="J108">
        <v>0</v>
      </c>
      <c r="K108">
        <v>0</v>
      </c>
      <c r="L108">
        <v>0</v>
      </c>
      <c r="M108">
        <v>0</v>
      </c>
      <c r="N108">
        <v>0</v>
      </c>
      <c r="O108">
        <v>0</v>
      </c>
      <c r="P108">
        <v>0</v>
      </c>
      <c r="Q108">
        <v>1</v>
      </c>
      <c r="R108">
        <v>305</v>
      </c>
      <c r="T108" s="29">
        <v>41</v>
      </c>
      <c r="U108" s="29">
        <v>191.7951606978821</v>
      </c>
      <c r="V108" s="29">
        <v>-8.7951606978820962</v>
      </c>
      <c r="W108" s="29">
        <v>-0.73867457536340742</v>
      </c>
      <c r="Y108" s="29">
        <v>28.125</v>
      </c>
      <c r="Z108" s="29">
        <v>188</v>
      </c>
    </row>
    <row r="109" spans="1:26" x14ac:dyDescent="0.25">
      <c r="A109" s="18">
        <v>1957</v>
      </c>
      <c r="B109" s="18" t="s">
        <v>11</v>
      </c>
      <c r="C109">
        <v>108</v>
      </c>
      <c r="D109">
        <f t="shared" si="5"/>
        <v>11664</v>
      </c>
      <c r="E109">
        <f t="shared" si="8"/>
        <v>305</v>
      </c>
      <c r="F109">
        <f t="shared" si="7"/>
        <v>306</v>
      </c>
      <c r="G109">
        <v>0</v>
      </c>
      <c r="H109">
        <v>0</v>
      </c>
      <c r="I109">
        <v>0</v>
      </c>
      <c r="J109">
        <v>0</v>
      </c>
      <c r="K109">
        <v>0</v>
      </c>
      <c r="L109">
        <v>0</v>
      </c>
      <c r="M109">
        <v>0</v>
      </c>
      <c r="N109">
        <v>0</v>
      </c>
      <c r="O109">
        <v>0</v>
      </c>
      <c r="P109">
        <v>0</v>
      </c>
      <c r="Q109">
        <v>0</v>
      </c>
      <c r="R109">
        <v>336</v>
      </c>
      <c r="T109" s="29">
        <v>42</v>
      </c>
      <c r="U109" s="29">
        <v>214.32708971183212</v>
      </c>
      <c r="V109" s="29">
        <v>3.6729102881678841</v>
      </c>
      <c r="W109" s="29">
        <v>0.30847480116123654</v>
      </c>
      <c r="Y109" s="29">
        <v>28.819444444444443</v>
      </c>
      <c r="Z109" s="29">
        <v>191</v>
      </c>
    </row>
    <row r="110" spans="1:26" x14ac:dyDescent="0.25">
      <c r="A110" s="18">
        <v>1958</v>
      </c>
      <c r="B110" s="18" t="s">
        <v>0</v>
      </c>
      <c r="C110">
        <v>109</v>
      </c>
      <c r="D110">
        <f t="shared" si="5"/>
        <v>11881</v>
      </c>
      <c r="E110">
        <f t="shared" si="8"/>
        <v>336</v>
      </c>
      <c r="F110">
        <f t="shared" si="7"/>
        <v>315</v>
      </c>
      <c r="G110">
        <v>1</v>
      </c>
      <c r="H110">
        <v>0</v>
      </c>
      <c r="I110">
        <v>0</v>
      </c>
      <c r="J110">
        <v>0</v>
      </c>
      <c r="K110">
        <v>0</v>
      </c>
      <c r="L110">
        <v>0</v>
      </c>
      <c r="M110">
        <v>0</v>
      </c>
      <c r="N110">
        <v>0</v>
      </c>
      <c r="O110">
        <v>0</v>
      </c>
      <c r="P110">
        <v>0</v>
      </c>
      <c r="Q110">
        <v>0</v>
      </c>
      <c r="R110">
        <v>340</v>
      </c>
      <c r="T110" s="29">
        <v>43</v>
      </c>
      <c r="U110" s="29">
        <v>245.61372471675685</v>
      </c>
      <c r="V110" s="29">
        <v>-15.613724716756849</v>
      </c>
      <c r="W110" s="29">
        <v>-1.3113417561283218</v>
      </c>
      <c r="Y110" s="29">
        <v>29.513888888888886</v>
      </c>
      <c r="Z110" s="29">
        <v>193</v>
      </c>
    </row>
    <row r="111" spans="1:26" x14ac:dyDescent="0.25">
      <c r="A111" s="18">
        <v>1958</v>
      </c>
      <c r="B111" s="18" t="s">
        <v>15</v>
      </c>
      <c r="C111">
        <v>110</v>
      </c>
      <c r="D111">
        <f t="shared" si="5"/>
        <v>12100</v>
      </c>
      <c r="E111">
        <f t="shared" si="8"/>
        <v>340</v>
      </c>
      <c r="F111">
        <f t="shared" si="7"/>
        <v>301</v>
      </c>
      <c r="G111">
        <v>0</v>
      </c>
      <c r="H111">
        <v>1</v>
      </c>
      <c r="I111">
        <v>0</v>
      </c>
      <c r="J111">
        <v>0</v>
      </c>
      <c r="K111">
        <v>0</v>
      </c>
      <c r="L111">
        <v>0</v>
      </c>
      <c r="M111">
        <v>0</v>
      </c>
      <c r="N111">
        <v>0</v>
      </c>
      <c r="O111">
        <v>0</v>
      </c>
      <c r="P111">
        <v>0</v>
      </c>
      <c r="Q111">
        <v>0</v>
      </c>
      <c r="R111">
        <v>318</v>
      </c>
      <c r="T111" s="29">
        <v>44</v>
      </c>
      <c r="U111" s="29">
        <v>233.80445491978608</v>
      </c>
      <c r="V111" s="29">
        <v>8.1955450802139183</v>
      </c>
      <c r="W111" s="29">
        <v>0.68831497114731099</v>
      </c>
      <c r="Y111" s="29">
        <v>30.208333333333332</v>
      </c>
      <c r="Z111" s="29">
        <v>194</v>
      </c>
    </row>
    <row r="112" spans="1:26" x14ac:dyDescent="0.25">
      <c r="A112" s="18">
        <v>1958</v>
      </c>
      <c r="B112" s="18" t="s">
        <v>16</v>
      </c>
      <c r="C112">
        <v>111</v>
      </c>
      <c r="D112">
        <f t="shared" si="5"/>
        <v>12321</v>
      </c>
      <c r="E112">
        <f t="shared" si="8"/>
        <v>318</v>
      </c>
      <c r="F112">
        <f t="shared" si="7"/>
        <v>356</v>
      </c>
      <c r="G112">
        <v>0</v>
      </c>
      <c r="H112">
        <v>0</v>
      </c>
      <c r="I112">
        <v>1</v>
      </c>
      <c r="J112">
        <v>0</v>
      </c>
      <c r="K112">
        <v>0</v>
      </c>
      <c r="L112">
        <v>0</v>
      </c>
      <c r="M112">
        <v>0</v>
      </c>
      <c r="N112">
        <v>0</v>
      </c>
      <c r="O112">
        <v>0</v>
      </c>
      <c r="P112">
        <v>0</v>
      </c>
      <c r="Q112">
        <v>0</v>
      </c>
      <c r="R112">
        <v>362</v>
      </c>
      <c r="T112" s="29">
        <v>45</v>
      </c>
      <c r="U112" s="29">
        <v>204.48617286472467</v>
      </c>
      <c r="V112" s="29">
        <v>4.513827135275335</v>
      </c>
      <c r="W112" s="29">
        <v>0.37910044590955932</v>
      </c>
      <c r="Y112" s="29">
        <v>30.902777777777775</v>
      </c>
      <c r="Z112" s="29">
        <v>196</v>
      </c>
    </row>
    <row r="113" spans="1:26" x14ac:dyDescent="0.25">
      <c r="A113" s="18">
        <v>1958</v>
      </c>
      <c r="B113" s="18" t="s">
        <v>10</v>
      </c>
      <c r="C113">
        <v>112</v>
      </c>
      <c r="D113">
        <f t="shared" si="5"/>
        <v>12544</v>
      </c>
      <c r="E113">
        <f t="shared" si="8"/>
        <v>362</v>
      </c>
      <c r="F113">
        <f t="shared" si="7"/>
        <v>348</v>
      </c>
      <c r="G113">
        <v>0</v>
      </c>
      <c r="H113">
        <v>0</v>
      </c>
      <c r="I113">
        <v>0</v>
      </c>
      <c r="J113">
        <v>1</v>
      </c>
      <c r="K113">
        <v>0</v>
      </c>
      <c r="L113">
        <v>0</v>
      </c>
      <c r="M113">
        <v>0</v>
      </c>
      <c r="N113">
        <v>0</v>
      </c>
      <c r="O113">
        <v>0</v>
      </c>
      <c r="P113">
        <v>0</v>
      </c>
      <c r="Q113">
        <v>0</v>
      </c>
      <c r="R113">
        <v>348</v>
      </c>
      <c r="T113" s="29">
        <v>46</v>
      </c>
      <c r="U113" s="29">
        <v>180.50707059933973</v>
      </c>
      <c r="V113" s="29">
        <v>10.492929400660273</v>
      </c>
      <c r="W113" s="29">
        <v>0.88126419011506785</v>
      </c>
      <c r="Y113" s="29">
        <v>31.597222222222221</v>
      </c>
      <c r="Z113" s="29">
        <v>196</v>
      </c>
    </row>
    <row r="114" spans="1:26" x14ac:dyDescent="0.25">
      <c r="A114" s="18">
        <v>1958</v>
      </c>
      <c r="B114" s="18" t="s">
        <v>3</v>
      </c>
      <c r="C114">
        <v>113</v>
      </c>
      <c r="D114">
        <f t="shared" si="5"/>
        <v>12769</v>
      </c>
      <c r="E114">
        <f t="shared" si="8"/>
        <v>348</v>
      </c>
      <c r="F114">
        <f t="shared" si="7"/>
        <v>355</v>
      </c>
      <c r="G114">
        <v>0</v>
      </c>
      <c r="H114">
        <v>0</v>
      </c>
      <c r="I114">
        <v>0</v>
      </c>
      <c r="J114">
        <v>0</v>
      </c>
      <c r="K114">
        <v>1</v>
      </c>
      <c r="L114">
        <v>0</v>
      </c>
      <c r="M114">
        <v>0</v>
      </c>
      <c r="N114">
        <v>0</v>
      </c>
      <c r="O114">
        <v>0</v>
      </c>
      <c r="P114">
        <v>0</v>
      </c>
      <c r="Q114">
        <v>0</v>
      </c>
      <c r="R114">
        <v>363</v>
      </c>
      <c r="T114" s="29">
        <v>47</v>
      </c>
      <c r="U114" s="29">
        <v>160.55793216587713</v>
      </c>
      <c r="V114" s="29">
        <v>11.442067834122867</v>
      </c>
      <c r="W114" s="29">
        <v>0.96097898480527733</v>
      </c>
      <c r="Y114" s="29">
        <v>32.291666666666664</v>
      </c>
      <c r="Z114" s="29">
        <v>199</v>
      </c>
    </row>
    <row r="115" spans="1:26" x14ac:dyDescent="0.25">
      <c r="A115" s="18">
        <v>1958</v>
      </c>
      <c r="B115" s="18" t="s">
        <v>4</v>
      </c>
      <c r="C115">
        <v>114</v>
      </c>
      <c r="D115">
        <f t="shared" si="5"/>
        <v>12996</v>
      </c>
      <c r="E115">
        <f t="shared" si="8"/>
        <v>363</v>
      </c>
      <c r="F115">
        <f t="shared" si="7"/>
        <v>422</v>
      </c>
      <c r="G115">
        <v>0</v>
      </c>
      <c r="H115">
        <v>0</v>
      </c>
      <c r="I115">
        <v>0</v>
      </c>
      <c r="J115">
        <v>0</v>
      </c>
      <c r="K115">
        <v>0</v>
      </c>
      <c r="L115">
        <v>1</v>
      </c>
      <c r="M115">
        <v>0</v>
      </c>
      <c r="N115">
        <v>0</v>
      </c>
      <c r="O115">
        <v>0</v>
      </c>
      <c r="P115">
        <v>0</v>
      </c>
      <c r="Q115">
        <v>0</v>
      </c>
      <c r="R115">
        <v>435</v>
      </c>
      <c r="T115" s="29">
        <v>48</v>
      </c>
      <c r="U115" s="29">
        <v>192.29583783058013</v>
      </c>
      <c r="V115" s="29">
        <v>1.7041621694198739</v>
      </c>
      <c r="W115" s="29">
        <v>0.14312657950067209</v>
      </c>
      <c r="Y115" s="29">
        <v>32.986111111111107</v>
      </c>
      <c r="Z115" s="29">
        <v>199</v>
      </c>
    </row>
    <row r="116" spans="1:26" x14ac:dyDescent="0.25">
      <c r="A116" s="18">
        <v>1958</v>
      </c>
      <c r="B116" s="18" t="s">
        <v>5</v>
      </c>
      <c r="C116">
        <v>115</v>
      </c>
      <c r="D116">
        <f t="shared" si="5"/>
        <v>13225</v>
      </c>
      <c r="E116">
        <f t="shared" si="8"/>
        <v>435</v>
      </c>
      <c r="F116">
        <f t="shared" si="7"/>
        <v>465</v>
      </c>
      <c r="G116">
        <v>0</v>
      </c>
      <c r="H116">
        <v>0</v>
      </c>
      <c r="I116">
        <v>0</v>
      </c>
      <c r="J116">
        <v>0</v>
      </c>
      <c r="K116">
        <v>0</v>
      </c>
      <c r="L116">
        <v>0</v>
      </c>
      <c r="M116">
        <v>1</v>
      </c>
      <c r="N116">
        <v>0</v>
      </c>
      <c r="O116">
        <v>0</v>
      </c>
      <c r="P116">
        <v>0</v>
      </c>
      <c r="Q116">
        <v>0</v>
      </c>
      <c r="R116">
        <v>491</v>
      </c>
      <c r="T116" s="29">
        <v>49</v>
      </c>
      <c r="U116" s="29">
        <v>196.14505412094903</v>
      </c>
      <c r="V116" s="29">
        <v>-0.14505412094902681</v>
      </c>
      <c r="W116" s="29">
        <v>-1.2182584818778383E-2</v>
      </c>
      <c r="Y116" s="29">
        <v>33.68055555555555</v>
      </c>
      <c r="Z116" s="29">
        <v>201</v>
      </c>
    </row>
    <row r="117" spans="1:26" x14ac:dyDescent="0.25">
      <c r="A117" s="18">
        <v>1958</v>
      </c>
      <c r="B117" s="18" t="s">
        <v>6</v>
      </c>
      <c r="C117">
        <v>116</v>
      </c>
      <c r="D117">
        <f t="shared" si="5"/>
        <v>13456</v>
      </c>
      <c r="E117">
        <f t="shared" si="8"/>
        <v>491</v>
      </c>
      <c r="F117">
        <f t="shared" si="7"/>
        <v>467</v>
      </c>
      <c r="G117">
        <v>0</v>
      </c>
      <c r="H117">
        <v>0</v>
      </c>
      <c r="I117">
        <v>0</v>
      </c>
      <c r="J117">
        <v>0</v>
      </c>
      <c r="K117">
        <v>0</v>
      </c>
      <c r="L117">
        <v>0</v>
      </c>
      <c r="M117">
        <v>0</v>
      </c>
      <c r="N117">
        <v>1</v>
      </c>
      <c r="O117">
        <v>0</v>
      </c>
      <c r="P117">
        <v>0</v>
      </c>
      <c r="Q117">
        <v>0</v>
      </c>
      <c r="R117">
        <v>505</v>
      </c>
      <c r="T117" s="29">
        <v>50</v>
      </c>
      <c r="U117" s="29">
        <v>195.30160447635026</v>
      </c>
      <c r="V117" s="29">
        <v>0.69839552364973656</v>
      </c>
      <c r="W117" s="29">
        <v>5.8655780671739287E-2</v>
      </c>
      <c r="Y117" s="29">
        <v>34.375</v>
      </c>
      <c r="Z117" s="29">
        <v>203</v>
      </c>
    </row>
    <row r="118" spans="1:26" x14ac:dyDescent="0.25">
      <c r="A118" s="18">
        <v>1958</v>
      </c>
      <c r="B118" s="18" t="s">
        <v>7</v>
      </c>
      <c r="C118">
        <v>117</v>
      </c>
      <c r="D118">
        <f t="shared" si="5"/>
        <v>13689</v>
      </c>
      <c r="E118">
        <f t="shared" si="8"/>
        <v>505</v>
      </c>
      <c r="F118">
        <f t="shared" si="7"/>
        <v>404</v>
      </c>
      <c r="G118">
        <v>0</v>
      </c>
      <c r="H118">
        <v>0</v>
      </c>
      <c r="I118">
        <v>0</v>
      </c>
      <c r="J118">
        <v>0</v>
      </c>
      <c r="K118">
        <v>0</v>
      </c>
      <c r="L118">
        <v>0</v>
      </c>
      <c r="M118">
        <v>0</v>
      </c>
      <c r="N118">
        <v>0</v>
      </c>
      <c r="O118">
        <v>1</v>
      </c>
      <c r="P118">
        <v>0</v>
      </c>
      <c r="Q118">
        <v>0</v>
      </c>
      <c r="R118">
        <v>404</v>
      </c>
      <c r="T118" s="29">
        <v>51</v>
      </c>
      <c r="U118" s="29">
        <v>221.89185813615921</v>
      </c>
      <c r="V118" s="29">
        <v>14.108141863840785</v>
      </c>
      <c r="W118" s="29">
        <v>1.1848931541351817</v>
      </c>
      <c r="Y118" s="29">
        <v>35.069444444444443</v>
      </c>
      <c r="Z118" s="29">
        <v>204</v>
      </c>
    </row>
    <row r="119" spans="1:26" x14ac:dyDescent="0.25">
      <c r="A119" s="18">
        <v>1958</v>
      </c>
      <c r="B119" s="18" t="s">
        <v>8</v>
      </c>
      <c r="C119">
        <v>118</v>
      </c>
      <c r="D119">
        <f t="shared" si="5"/>
        <v>13924</v>
      </c>
      <c r="E119">
        <f t="shared" si="8"/>
        <v>404</v>
      </c>
      <c r="F119">
        <f t="shared" si="7"/>
        <v>347</v>
      </c>
      <c r="G119">
        <v>0</v>
      </c>
      <c r="H119">
        <v>0</v>
      </c>
      <c r="I119">
        <v>0</v>
      </c>
      <c r="J119">
        <v>0</v>
      </c>
      <c r="K119">
        <v>0</v>
      </c>
      <c r="L119">
        <v>0</v>
      </c>
      <c r="M119">
        <v>0</v>
      </c>
      <c r="N119">
        <v>0</v>
      </c>
      <c r="O119">
        <v>0</v>
      </c>
      <c r="P119">
        <v>1</v>
      </c>
      <c r="Q119">
        <v>0</v>
      </c>
      <c r="R119">
        <v>359</v>
      </c>
      <c r="T119" s="29">
        <v>52</v>
      </c>
      <c r="U119" s="29">
        <v>217.65814146281119</v>
      </c>
      <c r="V119" s="29">
        <v>17.341858537188813</v>
      </c>
      <c r="W119" s="29">
        <v>1.4564816301827113</v>
      </c>
      <c r="Y119" s="29">
        <v>35.763888888888886</v>
      </c>
      <c r="Z119" s="29">
        <v>209</v>
      </c>
    </row>
    <row r="120" spans="1:26" x14ac:dyDescent="0.25">
      <c r="A120" s="18">
        <v>1958</v>
      </c>
      <c r="B120" s="18" t="s">
        <v>9</v>
      </c>
      <c r="C120">
        <v>119</v>
      </c>
      <c r="D120">
        <f t="shared" si="5"/>
        <v>14161</v>
      </c>
      <c r="E120">
        <f t="shared" si="8"/>
        <v>359</v>
      </c>
      <c r="F120">
        <f t="shared" si="7"/>
        <v>305</v>
      </c>
      <c r="G120">
        <v>0</v>
      </c>
      <c r="H120">
        <v>0</v>
      </c>
      <c r="I120">
        <v>0</v>
      </c>
      <c r="J120">
        <v>0</v>
      </c>
      <c r="K120">
        <v>0</v>
      </c>
      <c r="L120">
        <v>0</v>
      </c>
      <c r="M120">
        <v>0</v>
      </c>
      <c r="N120">
        <v>0</v>
      </c>
      <c r="O120">
        <v>0</v>
      </c>
      <c r="P120">
        <v>0</v>
      </c>
      <c r="Q120">
        <v>1</v>
      </c>
      <c r="R120">
        <v>310</v>
      </c>
      <c r="T120" s="29">
        <v>53</v>
      </c>
      <c r="U120" s="29">
        <v>222.20276741886249</v>
      </c>
      <c r="V120" s="29">
        <v>6.7972325811375072</v>
      </c>
      <c r="W120" s="29">
        <v>0.57087562842679218</v>
      </c>
      <c r="Y120" s="29">
        <v>36.458333333333329</v>
      </c>
      <c r="Z120" s="29">
        <v>211</v>
      </c>
    </row>
    <row r="121" spans="1:26" x14ac:dyDescent="0.25">
      <c r="A121" s="18">
        <v>1958</v>
      </c>
      <c r="B121" s="18" t="s">
        <v>11</v>
      </c>
      <c r="C121">
        <v>120</v>
      </c>
      <c r="D121">
        <f t="shared" si="5"/>
        <v>14400</v>
      </c>
      <c r="E121">
        <f t="shared" si="8"/>
        <v>310</v>
      </c>
      <c r="F121">
        <f t="shared" si="7"/>
        <v>336</v>
      </c>
      <c r="G121">
        <v>0</v>
      </c>
      <c r="H121">
        <v>0</v>
      </c>
      <c r="I121">
        <v>0</v>
      </c>
      <c r="J121">
        <v>0</v>
      </c>
      <c r="K121">
        <v>0</v>
      </c>
      <c r="L121">
        <v>0</v>
      </c>
      <c r="M121">
        <v>0</v>
      </c>
      <c r="N121">
        <v>0</v>
      </c>
      <c r="O121">
        <v>0</v>
      </c>
      <c r="P121">
        <v>0</v>
      </c>
      <c r="Q121">
        <v>0</v>
      </c>
      <c r="R121">
        <v>337</v>
      </c>
      <c r="T121" s="29">
        <v>54</v>
      </c>
      <c r="U121" s="29">
        <v>258.02384341847124</v>
      </c>
      <c r="V121" s="29">
        <v>-15.023843418471245</v>
      </c>
      <c r="W121" s="29">
        <v>-1.2617997031183228</v>
      </c>
      <c r="Y121" s="29">
        <v>37.152777777777779</v>
      </c>
      <c r="Z121" s="29">
        <v>218</v>
      </c>
    </row>
    <row r="122" spans="1:26" x14ac:dyDescent="0.25">
      <c r="A122" s="18">
        <v>1959</v>
      </c>
      <c r="B122" s="18" t="s">
        <v>0</v>
      </c>
      <c r="C122">
        <v>121</v>
      </c>
      <c r="D122">
        <f t="shared" si="5"/>
        <v>14641</v>
      </c>
      <c r="E122">
        <f t="shared" si="8"/>
        <v>337</v>
      </c>
      <c r="F122">
        <f t="shared" si="7"/>
        <v>340</v>
      </c>
      <c r="G122">
        <v>1</v>
      </c>
      <c r="H122">
        <v>0</v>
      </c>
      <c r="I122">
        <v>0</v>
      </c>
      <c r="J122">
        <v>0</v>
      </c>
      <c r="K122">
        <v>0</v>
      </c>
      <c r="L122">
        <v>0</v>
      </c>
      <c r="M122">
        <v>0</v>
      </c>
      <c r="N122">
        <v>0</v>
      </c>
      <c r="O122">
        <v>0</v>
      </c>
      <c r="P122">
        <v>0</v>
      </c>
      <c r="Q122">
        <v>0</v>
      </c>
      <c r="R122">
        <v>360</v>
      </c>
      <c r="T122" s="29">
        <v>55</v>
      </c>
      <c r="U122" s="29">
        <v>275.87387688099011</v>
      </c>
      <c r="V122" s="29">
        <v>-11.87387688099011</v>
      </c>
      <c r="W122" s="29">
        <v>-0.99724510606097505</v>
      </c>
      <c r="Y122" s="29">
        <v>37.847222222222221</v>
      </c>
      <c r="Z122" s="29">
        <v>227</v>
      </c>
    </row>
    <row r="123" spans="1:26" x14ac:dyDescent="0.25">
      <c r="A123" s="18">
        <v>1959</v>
      </c>
      <c r="B123" s="18" t="s">
        <v>15</v>
      </c>
      <c r="C123">
        <v>122</v>
      </c>
      <c r="D123">
        <f t="shared" si="5"/>
        <v>14884</v>
      </c>
      <c r="E123">
        <f t="shared" si="8"/>
        <v>360</v>
      </c>
      <c r="F123">
        <f t="shared" si="7"/>
        <v>318</v>
      </c>
      <c r="G123">
        <v>0</v>
      </c>
      <c r="H123">
        <v>1</v>
      </c>
      <c r="I123">
        <v>0</v>
      </c>
      <c r="J123">
        <v>0</v>
      </c>
      <c r="K123">
        <v>0</v>
      </c>
      <c r="L123">
        <v>0</v>
      </c>
      <c r="M123">
        <v>0</v>
      </c>
      <c r="N123">
        <v>0</v>
      </c>
      <c r="O123">
        <v>0</v>
      </c>
      <c r="P123">
        <v>0</v>
      </c>
      <c r="Q123">
        <v>0</v>
      </c>
      <c r="R123">
        <v>342</v>
      </c>
      <c r="T123" s="29">
        <v>56</v>
      </c>
      <c r="U123" s="29">
        <v>274.43676594695319</v>
      </c>
      <c r="V123" s="29">
        <v>-2.4367659469531873</v>
      </c>
      <c r="W123" s="29">
        <v>-0.20465539095369767</v>
      </c>
      <c r="Y123" s="29">
        <v>38.541666666666664</v>
      </c>
      <c r="Z123" s="29">
        <v>229</v>
      </c>
    </row>
    <row r="124" spans="1:26" x14ac:dyDescent="0.25">
      <c r="A124" s="18">
        <v>1959</v>
      </c>
      <c r="B124" s="18" t="s">
        <v>16</v>
      </c>
      <c r="C124">
        <v>123</v>
      </c>
      <c r="D124">
        <f t="shared" si="5"/>
        <v>15129</v>
      </c>
      <c r="E124">
        <f t="shared" si="8"/>
        <v>342</v>
      </c>
      <c r="F124">
        <f t="shared" si="7"/>
        <v>362</v>
      </c>
      <c r="G124">
        <v>0</v>
      </c>
      <c r="H124">
        <v>0</v>
      </c>
      <c r="I124">
        <v>1</v>
      </c>
      <c r="J124">
        <v>0</v>
      </c>
      <c r="K124">
        <v>0</v>
      </c>
      <c r="L124">
        <v>0</v>
      </c>
      <c r="M124">
        <v>0</v>
      </c>
      <c r="N124">
        <v>0</v>
      </c>
      <c r="O124">
        <v>0</v>
      </c>
      <c r="P124">
        <v>0</v>
      </c>
      <c r="Q124">
        <v>0</v>
      </c>
      <c r="R124">
        <v>406</v>
      </c>
      <c r="T124" s="29">
        <v>57</v>
      </c>
      <c r="U124" s="29">
        <v>233.30707250194001</v>
      </c>
      <c r="V124" s="29">
        <v>3.6929274980599871</v>
      </c>
      <c r="W124" s="29">
        <v>0.31015597613062285</v>
      </c>
      <c r="Y124" s="29">
        <v>39.236111111111107</v>
      </c>
      <c r="Z124" s="29">
        <v>229</v>
      </c>
    </row>
    <row r="125" spans="1:26" x14ac:dyDescent="0.25">
      <c r="A125" s="18">
        <v>1959</v>
      </c>
      <c r="B125" s="18" t="s">
        <v>10</v>
      </c>
      <c r="C125">
        <v>124</v>
      </c>
      <c r="D125">
        <f t="shared" si="5"/>
        <v>15376</v>
      </c>
      <c r="E125">
        <f t="shared" si="8"/>
        <v>406</v>
      </c>
      <c r="F125">
        <f t="shared" si="7"/>
        <v>348</v>
      </c>
      <c r="G125">
        <v>0</v>
      </c>
      <c r="H125">
        <v>0</v>
      </c>
      <c r="I125">
        <v>0</v>
      </c>
      <c r="J125">
        <v>1</v>
      </c>
      <c r="K125">
        <v>0</v>
      </c>
      <c r="L125">
        <v>0</v>
      </c>
      <c r="M125">
        <v>0</v>
      </c>
      <c r="N125">
        <v>0</v>
      </c>
      <c r="O125">
        <v>0</v>
      </c>
      <c r="P125">
        <v>0</v>
      </c>
      <c r="Q125">
        <v>0</v>
      </c>
      <c r="R125">
        <v>396</v>
      </c>
      <c r="T125" s="29">
        <v>58</v>
      </c>
      <c r="U125" s="29">
        <v>210.79991859887846</v>
      </c>
      <c r="V125" s="29">
        <v>0.20008140112153683</v>
      </c>
      <c r="W125" s="29">
        <v>1.6804132305070486E-2</v>
      </c>
      <c r="Y125" s="29">
        <v>39.93055555555555</v>
      </c>
      <c r="Z125" s="29">
        <v>229</v>
      </c>
    </row>
    <row r="126" spans="1:26" x14ac:dyDescent="0.25">
      <c r="A126" s="18">
        <v>1959</v>
      </c>
      <c r="B126" s="18" t="s">
        <v>3</v>
      </c>
      <c r="C126">
        <v>125</v>
      </c>
      <c r="D126">
        <f t="shared" si="5"/>
        <v>15625</v>
      </c>
      <c r="E126">
        <f t="shared" si="8"/>
        <v>396</v>
      </c>
      <c r="F126">
        <f t="shared" si="7"/>
        <v>363</v>
      </c>
      <c r="G126">
        <v>0</v>
      </c>
      <c r="H126">
        <v>0</v>
      </c>
      <c r="I126">
        <v>0</v>
      </c>
      <c r="J126">
        <v>0</v>
      </c>
      <c r="K126">
        <v>1</v>
      </c>
      <c r="L126">
        <v>0</v>
      </c>
      <c r="M126">
        <v>0</v>
      </c>
      <c r="N126">
        <v>0</v>
      </c>
      <c r="O126">
        <v>0</v>
      </c>
      <c r="P126">
        <v>0</v>
      </c>
      <c r="Q126">
        <v>0</v>
      </c>
      <c r="R126">
        <v>420</v>
      </c>
      <c r="T126" s="29">
        <v>59</v>
      </c>
      <c r="U126" s="29">
        <v>185.97121405035872</v>
      </c>
      <c r="V126" s="29">
        <v>-5.971214050358725</v>
      </c>
      <c r="W126" s="29">
        <v>-0.50150124080335157</v>
      </c>
      <c r="Y126" s="29">
        <v>40.625</v>
      </c>
      <c r="Z126" s="29">
        <v>230</v>
      </c>
    </row>
    <row r="127" spans="1:26" x14ac:dyDescent="0.25">
      <c r="A127" s="18">
        <v>1959</v>
      </c>
      <c r="B127" s="18" t="s">
        <v>4</v>
      </c>
      <c r="C127">
        <v>126</v>
      </c>
      <c r="D127">
        <f t="shared" si="5"/>
        <v>15876</v>
      </c>
      <c r="E127">
        <f t="shared" si="8"/>
        <v>420</v>
      </c>
      <c r="F127">
        <f t="shared" si="7"/>
        <v>435</v>
      </c>
      <c r="G127">
        <v>0</v>
      </c>
      <c r="H127">
        <v>0</v>
      </c>
      <c r="I127">
        <v>0</v>
      </c>
      <c r="J127">
        <v>0</v>
      </c>
      <c r="K127">
        <v>0</v>
      </c>
      <c r="L127">
        <v>1</v>
      </c>
      <c r="M127">
        <v>0</v>
      </c>
      <c r="N127">
        <v>0</v>
      </c>
      <c r="O127">
        <v>0</v>
      </c>
      <c r="P127">
        <v>0</v>
      </c>
      <c r="Q127">
        <v>0</v>
      </c>
      <c r="R127">
        <v>472</v>
      </c>
      <c r="T127" s="29">
        <v>60</v>
      </c>
      <c r="U127" s="29">
        <v>214.0836760309254</v>
      </c>
      <c r="V127" s="29">
        <v>-13.083676030925403</v>
      </c>
      <c r="W127" s="29">
        <v>-1.09885187642603</v>
      </c>
      <c r="Y127" s="29">
        <v>41.319444444444443</v>
      </c>
      <c r="Z127" s="29">
        <v>233</v>
      </c>
    </row>
    <row r="128" spans="1:26" x14ac:dyDescent="0.25">
      <c r="A128" s="18">
        <v>1959</v>
      </c>
      <c r="B128" s="18" t="s">
        <v>5</v>
      </c>
      <c r="C128">
        <v>127</v>
      </c>
      <c r="D128">
        <f t="shared" si="5"/>
        <v>16129</v>
      </c>
      <c r="E128">
        <f t="shared" si="8"/>
        <v>472</v>
      </c>
      <c r="F128">
        <f t="shared" si="7"/>
        <v>491</v>
      </c>
      <c r="G128">
        <v>0</v>
      </c>
      <c r="H128">
        <v>0</v>
      </c>
      <c r="I128">
        <v>0</v>
      </c>
      <c r="J128">
        <v>0</v>
      </c>
      <c r="K128">
        <v>0</v>
      </c>
      <c r="L128">
        <v>0</v>
      </c>
      <c r="M128">
        <v>1</v>
      </c>
      <c r="N128">
        <v>0</v>
      </c>
      <c r="O128">
        <v>0</v>
      </c>
      <c r="P128">
        <v>0</v>
      </c>
      <c r="Q128">
        <v>0</v>
      </c>
      <c r="R128">
        <v>548</v>
      </c>
      <c r="T128" s="29">
        <v>61</v>
      </c>
      <c r="U128" s="29">
        <v>215.82661944060266</v>
      </c>
      <c r="V128" s="29">
        <v>-11.826619440602656</v>
      </c>
      <c r="W128" s="29">
        <v>-0.99327612005718657</v>
      </c>
      <c r="Y128" s="29">
        <v>42.013888888888886</v>
      </c>
      <c r="Z128" s="29">
        <v>234</v>
      </c>
    </row>
    <row r="129" spans="1:26" x14ac:dyDescent="0.25">
      <c r="A129" s="18">
        <v>1959</v>
      </c>
      <c r="B129" s="18" t="s">
        <v>6</v>
      </c>
      <c r="C129">
        <v>128</v>
      </c>
      <c r="D129">
        <f t="shared" si="5"/>
        <v>16384</v>
      </c>
      <c r="E129">
        <f t="shared" si="8"/>
        <v>548</v>
      </c>
      <c r="F129">
        <f t="shared" si="7"/>
        <v>505</v>
      </c>
      <c r="G129">
        <v>0</v>
      </c>
      <c r="H129">
        <v>0</v>
      </c>
      <c r="I129">
        <v>0</v>
      </c>
      <c r="J129">
        <v>0</v>
      </c>
      <c r="K129">
        <v>0</v>
      </c>
      <c r="L129">
        <v>0</v>
      </c>
      <c r="M129">
        <v>0</v>
      </c>
      <c r="N129">
        <v>1</v>
      </c>
      <c r="O129">
        <v>0</v>
      </c>
      <c r="P129">
        <v>0</v>
      </c>
      <c r="Q129">
        <v>0</v>
      </c>
      <c r="R129">
        <v>559</v>
      </c>
      <c r="T129" s="29">
        <v>62</v>
      </c>
      <c r="U129" s="29">
        <v>210.26263270446091</v>
      </c>
      <c r="V129" s="29">
        <v>-22.262632704460913</v>
      </c>
      <c r="W129" s="29">
        <v>-1.8697601242691499</v>
      </c>
      <c r="Y129" s="29">
        <v>42.708333333333329</v>
      </c>
      <c r="Z129" s="29">
        <v>235</v>
      </c>
    </row>
    <row r="130" spans="1:26" x14ac:dyDescent="0.25">
      <c r="A130" s="18">
        <v>1959</v>
      </c>
      <c r="B130" s="18" t="s">
        <v>7</v>
      </c>
      <c r="C130">
        <v>129</v>
      </c>
      <c r="D130">
        <f t="shared" si="5"/>
        <v>16641</v>
      </c>
      <c r="E130">
        <f t="shared" si="8"/>
        <v>559</v>
      </c>
      <c r="F130">
        <f t="shared" si="7"/>
        <v>404</v>
      </c>
      <c r="G130">
        <v>0</v>
      </c>
      <c r="H130">
        <v>0</v>
      </c>
      <c r="I130">
        <v>0</v>
      </c>
      <c r="J130">
        <v>0</v>
      </c>
      <c r="K130">
        <v>0</v>
      </c>
      <c r="L130">
        <v>0</v>
      </c>
      <c r="M130">
        <v>0</v>
      </c>
      <c r="N130">
        <v>0</v>
      </c>
      <c r="O130">
        <v>1</v>
      </c>
      <c r="P130">
        <v>0</v>
      </c>
      <c r="Q130">
        <v>0</v>
      </c>
      <c r="R130">
        <v>463</v>
      </c>
      <c r="T130" s="29">
        <v>63</v>
      </c>
      <c r="U130" s="29">
        <v>245.83701079900189</v>
      </c>
      <c r="V130" s="29">
        <v>-10.837010799001888</v>
      </c>
      <c r="W130" s="29">
        <v>-0.91016237509895825</v>
      </c>
      <c r="Y130" s="29">
        <v>43.402777777777779</v>
      </c>
      <c r="Z130" s="29">
        <v>235</v>
      </c>
    </row>
    <row r="131" spans="1:26" x14ac:dyDescent="0.25">
      <c r="A131" s="18">
        <v>1959</v>
      </c>
      <c r="B131" s="18" t="s">
        <v>8</v>
      </c>
      <c r="C131">
        <v>130</v>
      </c>
      <c r="D131">
        <f t="shared" ref="D131:D145" si="9">C131^2</f>
        <v>16900</v>
      </c>
      <c r="E131">
        <f t="shared" ref="E131:E145" si="10">R130</f>
        <v>463</v>
      </c>
      <c r="F131">
        <f t="shared" si="7"/>
        <v>359</v>
      </c>
      <c r="G131">
        <v>0</v>
      </c>
      <c r="H131">
        <v>0</v>
      </c>
      <c r="I131">
        <v>0</v>
      </c>
      <c r="J131">
        <v>0</v>
      </c>
      <c r="K131">
        <v>0</v>
      </c>
      <c r="L131">
        <v>0</v>
      </c>
      <c r="M131">
        <v>0</v>
      </c>
      <c r="N131">
        <v>0</v>
      </c>
      <c r="O131">
        <v>0</v>
      </c>
      <c r="P131">
        <v>1</v>
      </c>
      <c r="Q131">
        <v>0</v>
      </c>
      <c r="R131">
        <v>407</v>
      </c>
      <c r="T131" s="29">
        <v>64</v>
      </c>
      <c r="U131" s="29">
        <v>250.61531120865726</v>
      </c>
      <c r="V131" s="29">
        <v>-23.615311208657261</v>
      </c>
      <c r="W131" s="29">
        <v>-1.9833668284571762</v>
      </c>
      <c r="Y131" s="29">
        <v>44.097222222222221</v>
      </c>
      <c r="Z131" s="29">
        <v>236</v>
      </c>
    </row>
    <row r="132" spans="1:26" x14ac:dyDescent="0.25">
      <c r="A132" s="18">
        <v>1959</v>
      </c>
      <c r="B132" s="18" t="s">
        <v>9</v>
      </c>
      <c r="C132">
        <v>131</v>
      </c>
      <c r="D132">
        <f t="shared" si="9"/>
        <v>17161</v>
      </c>
      <c r="E132">
        <f t="shared" si="10"/>
        <v>407</v>
      </c>
      <c r="F132">
        <f t="shared" si="7"/>
        <v>310</v>
      </c>
      <c r="G132">
        <v>0</v>
      </c>
      <c r="H132">
        <v>0</v>
      </c>
      <c r="I132">
        <v>0</v>
      </c>
      <c r="J132">
        <v>0</v>
      </c>
      <c r="K132">
        <v>0</v>
      </c>
      <c r="L132">
        <v>0</v>
      </c>
      <c r="M132">
        <v>0</v>
      </c>
      <c r="N132">
        <v>0</v>
      </c>
      <c r="O132">
        <v>0</v>
      </c>
      <c r="P132">
        <v>0</v>
      </c>
      <c r="Q132">
        <v>1</v>
      </c>
      <c r="R132">
        <v>362</v>
      </c>
      <c r="T132" s="29">
        <v>65</v>
      </c>
      <c r="U132" s="29">
        <v>247.83769437543108</v>
      </c>
      <c r="V132" s="29">
        <v>-13.837694375431084</v>
      </c>
      <c r="W132" s="29">
        <v>-1.1621792219489009</v>
      </c>
      <c r="Y132" s="29">
        <v>44.791666666666664</v>
      </c>
      <c r="Z132" s="29">
        <v>237</v>
      </c>
    </row>
    <row r="133" spans="1:26" x14ac:dyDescent="0.25">
      <c r="A133" s="18">
        <v>1959</v>
      </c>
      <c r="B133" s="18" t="s">
        <v>11</v>
      </c>
      <c r="C133">
        <v>132</v>
      </c>
      <c r="D133">
        <f t="shared" si="9"/>
        <v>17424</v>
      </c>
      <c r="E133">
        <f t="shared" si="10"/>
        <v>362</v>
      </c>
      <c r="F133">
        <f t="shared" si="7"/>
        <v>337</v>
      </c>
      <c r="G133">
        <v>0</v>
      </c>
      <c r="H133">
        <v>0</v>
      </c>
      <c r="I133">
        <v>0</v>
      </c>
      <c r="J133">
        <v>0</v>
      </c>
      <c r="K133">
        <v>0</v>
      </c>
      <c r="L133">
        <v>0</v>
      </c>
      <c r="M133">
        <v>0</v>
      </c>
      <c r="N133">
        <v>0</v>
      </c>
      <c r="O133">
        <v>0</v>
      </c>
      <c r="P133">
        <v>0</v>
      </c>
      <c r="Q133">
        <v>0</v>
      </c>
      <c r="R133">
        <v>405</v>
      </c>
      <c r="T133" s="29">
        <v>66</v>
      </c>
      <c r="U133" s="29">
        <v>276.87918284392634</v>
      </c>
      <c r="V133" s="29">
        <v>-12.879182843926344</v>
      </c>
      <c r="W133" s="29">
        <v>-1.0816772137609563</v>
      </c>
      <c r="Y133" s="29">
        <v>45.486111111111107</v>
      </c>
      <c r="Z133" s="29">
        <v>237</v>
      </c>
    </row>
    <row r="134" spans="1:26" x14ac:dyDescent="0.25">
      <c r="A134" s="18">
        <v>1960</v>
      </c>
      <c r="B134" s="18" t="s">
        <v>0</v>
      </c>
      <c r="C134">
        <v>133</v>
      </c>
      <c r="D134">
        <f t="shared" si="9"/>
        <v>17689</v>
      </c>
      <c r="E134">
        <f t="shared" si="10"/>
        <v>405</v>
      </c>
      <c r="F134">
        <f t="shared" si="7"/>
        <v>360</v>
      </c>
      <c r="G134">
        <v>1</v>
      </c>
      <c r="H134">
        <v>0</v>
      </c>
      <c r="I134">
        <v>0</v>
      </c>
      <c r="J134">
        <v>0</v>
      </c>
      <c r="K134">
        <v>0</v>
      </c>
      <c r="L134">
        <v>0</v>
      </c>
      <c r="M134">
        <v>0</v>
      </c>
      <c r="N134">
        <v>0</v>
      </c>
      <c r="O134">
        <v>0</v>
      </c>
      <c r="P134">
        <v>0</v>
      </c>
      <c r="Q134">
        <v>0</v>
      </c>
      <c r="R134">
        <v>417</v>
      </c>
      <c r="T134" s="29">
        <v>67</v>
      </c>
      <c r="U134" s="29">
        <v>306.1713515505524</v>
      </c>
      <c r="V134" s="29">
        <v>-4.1713515505524015</v>
      </c>
      <c r="W134" s="29">
        <v>-0.35033712755672181</v>
      </c>
      <c r="Y134" s="29">
        <v>46.18055555555555</v>
      </c>
      <c r="Z134" s="29">
        <v>242</v>
      </c>
    </row>
    <row r="135" spans="1:26" x14ac:dyDescent="0.25">
      <c r="A135" s="18">
        <v>1960</v>
      </c>
      <c r="B135" s="18" t="s">
        <v>15</v>
      </c>
      <c r="C135">
        <v>134</v>
      </c>
      <c r="D135">
        <f t="shared" si="9"/>
        <v>17956</v>
      </c>
      <c r="E135">
        <f t="shared" si="10"/>
        <v>417</v>
      </c>
      <c r="F135">
        <f t="shared" si="7"/>
        <v>342</v>
      </c>
      <c r="G135">
        <v>0</v>
      </c>
      <c r="H135">
        <v>1</v>
      </c>
      <c r="I135">
        <v>0</v>
      </c>
      <c r="J135">
        <v>0</v>
      </c>
      <c r="K135">
        <v>0</v>
      </c>
      <c r="L135">
        <v>0</v>
      </c>
      <c r="M135">
        <v>0</v>
      </c>
      <c r="N135">
        <v>0</v>
      </c>
      <c r="O135">
        <v>0</v>
      </c>
      <c r="P135">
        <v>0</v>
      </c>
      <c r="Q135">
        <v>0</v>
      </c>
      <c r="R135">
        <v>391</v>
      </c>
      <c r="T135" s="29">
        <v>68</v>
      </c>
      <c r="U135" s="29">
        <v>309.19152091122328</v>
      </c>
      <c r="V135" s="29">
        <v>-16.191520911223279</v>
      </c>
      <c r="W135" s="29">
        <v>-1.3598688238255452</v>
      </c>
      <c r="Y135" s="29">
        <v>46.875</v>
      </c>
      <c r="Z135" s="29">
        <v>242</v>
      </c>
    </row>
    <row r="136" spans="1:26" x14ac:dyDescent="0.25">
      <c r="A136" s="18">
        <v>1960</v>
      </c>
      <c r="B136" s="18" t="s">
        <v>16</v>
      </c>
      <c r="C136">
        <v>135</v>
      </c>
      <c r="D136">
        <f t="shared" si="9"/>
        <v>18225</v>
      </c>
      <c r="E136">
        <f t="shared" si="10"/>
        <v>391</v>
      </c>
      <c r="F136">
        <f t="shared" si="7"/>
        <v>406</v>
      </c>
      <c r="G136">
        <v>0</v>
      </c>
      <c r="H136">
        <v>0</v>
      </c>
      <c r="I136">
        <v>1</v>
      </c>
      <c r="J136">
        <v>0</v>
      </c>
      <c r="K136">
        <v>0</v>
      </c>
      <c r="L136">
        <v>0</v>
      </c>
      <c r="M136">
        <v>0</v>
      </c>
      <c r="N136">
        <v>0</v>
      </c>
      <c r="O136">
        <v>0</v>
      </c>
      <c r="P136">
        <v>0</v>
      </c>
      <c r="Q136">
        <v>0</v>
      </c>
      <c r="R136">
        <v>419</v>
      </c>
      <c r="T136" s="29">
        <v>69</v>
      </c>
      <c r="U136" s="29">
        <v>260.18437090565192</v>
      </c>
      <c r="V136" s="29">
        <v>-1.1843709056519174</v>
      </c>
      <c r="W136" s="29">
        <v>-9.9471141671791691E-2</v>
      </c>
      <c r="Y136" s="29">
        <v>47.569444444444443</v>
      </c>
      <c r="Z136" s="29">
        <v>243</v>
      </c>
    </row>
    <row r="137" spans="1:26" x14ac:dyDescent="0.25">
      <c r="A137" s="18">
        <v>1960</v>
      </c>
      <c r="B137" s="18" t="s">
        <v>10</v>
      </c>
      <c r="C137">
        <v>136</v>
      </c>
      <c r="D137">
        <f t="shared" si="9"/>
        <v>18496</v>
      </c>
      <c r="E137">
        <f t="shared" si="10"/>
        <v>419</v>
      </c>
      <c r="F137">
        <f t="shared" si="7"/>
        <v>396</v>
      </c>
      <c r="G137">
        <v>0</v>
      </c>
      <c r="H137">
        <v>0</v>
      </c>
      <c r="I137">
        <v>0</v>
      </c>
      <c r="J137">
        <v>1</v>
      </c>
      <c r="K137">
        <v>0</v>
      </c>
      <c r="L137">
        <v>0</v>
      </c>
      <c r="M137">
        <v>0</v>
      </c>
      <c r="N137">
        <v>0</v>
      </c>
      <c r="O137">
        <v>0</v>
      </c>
      <c r="P137">
        <v>0</v>
      </c>
      <c r="Q137">
        <v>0</v>
      </c>
      <c r="R137">
        <v>461</v>
      </c>
      <c r="T137" s="29">
        <v>70</v>
      </c>
      <c r="U137" s="29">
        <v>233.52445219544481</v>
      </c>
      <c r="V137" s="29">
        <v>-4.5244521954448089</v>
      </c>
      <c r="W137" s="29">
        <v>-0.37999280729765617</v>
      </c>
      <c r="Y137" s="29">
        <v>48.263888888888886</v>
      </c>
      <c r="Z137" s="29">
        <v>259</v>
      </c>
    </row>
    <row r="138" spans="1:26" x14ac:dyDescent="0.25">
      <c r="A138" s="18">
        <v>1960</v>
      </c>
      <c r="B138" s="18" t="s">
        <v>3</v>
      </c>
      <c r="C138">
        <v>137</v>
      </c>
      <c r="D138">
        <f t="shared" si="9"/>
        <v>18769</v>
      </c>
      <c r="E138">
        <f t="shared" si="10"/>
        <v>461</v>
      </c>
      <c r="F138">
        <f t="shared" si="7"/>
        <v>420</v>
      </c>
      <c r="G138">
        <v>0</v>
      </c>
      <c r="H138">
        <v>0</v>
      </c>
      <c r="I138">
        <v>0</v>
      </c>
      <c r="J138">
        <v>0</v>
      </c>
      <c r="K138">
        <v>1</v>
      </c>
      <c r="L138">
        <v>0</v>
      </c>
      <c r="M138">
        <v>0</v>
      </c>
      <c r="N138">
        <v>0</v>
      </c>
      <c r="O138">
        <v>0</v>
      </c>
      <c r="P138">
        <v>0</v>
      </c>
      <c r="Q138">
        <v>0</v>
      </c>
      <c r="R138">
        <v>472</v>
      </c>
      <c r="T138" s="29">
        <v>71</v>
      </c>
      <c r="U138" s="29">
        <v>200.29096996335755</v>
      </c>
      <c r="V138" s="29">
        <v>2.7090300366424458</v>
      </c>
      <c r="W138" s="29">
        <v>0.22752189308439175</v>
      </c>
      <c r="Y138" s="29">
        <v>48.958333333333329</v>
      </c>
      <c r="Z138" s="29">
        <v>264</v>
      </c>
    </row>
    <row r="139" spans="1:26" x14ac:dyDescent="0.25">
      <c r="A139" s="18">
        <v>1960</v>
      </c>
      <c r="B139" s="18" t="s">
        <v>4</v>
      </c>
      <c r="C139">
        <v>138</v>
      </c>
      <c r="D139">
        <f t="shared" si="9"/>
        <v>19044</v>
      </c>
      <c r="E139">
        <f t="shared" si="10"/>
        <v>472</v>
      </c>
      <c r="F139">
        <f t="shared" si="7"/>
        <v>472</v>
      </c>
      <c r="G139">
        <v>0</v>
      </c>
      <c r="H139">
        <v>0</v>
      </c>
      <c r="I139">
        <v>0</v>
      </c>
      <c r="J139">
        <v>0</v>
      </c>
      <c r="K139">
        <v>0</v>
      </c>
      <c r="L139">
        <v>1</v>
      </c>
      <c r="M139">
        <v>0</v>
      </c>
      <c r="N139">
        <v>0</v>
      </c>
      <c r="O139">
        <v>0</v>
      </c>
      <c r="P139">
        <v>0</v>
      </c>
      <c r="Q139">
        <v>0</v>
      </c>
      <c r="R139">
        <v>535</v>
      </c>
      <c r="T139" s="29">
        <v>72</v>
      </c>
      <c r="U139" s="29">
        <v>229.80981211862624</v>
      </c>
      <c r="V139" s="29">
        <v>-0.80981211862624036</v>
      </c>
      <c r="W139" s="29">
        <v>-6.8013268136695323E-2</v>
      </c>
      <c r="Y139" s="29">
        <v>49.652777777777779</v>
      </c>
      <c r="Z139" s="29">
        <v>264</v>
      </c>
    </row>
    <row r="140" spans="1:26" x14ac:dyDescent="0.25">
      <c r="A140" s="18">
        <v>1960</v>
      </c>
      <c r="B140" s="18" t="s">
        <v>5</v>
      </c>
      <c r="C140">
        <v>139</v>
      </c>
      <c r="D140">
        <f t="shared" si="9"/>
        <v>19321</v>
      </c>
      <c r="E140">
        <f t="shared" si="10"/>
        <v>535</v>
      </c>
      <c r="F140">
        <f t="shared" si="7"/>
        <v>548</v>
      </c>
      <c r="G140">
        <v>0</v>
      </c>
      <c r="H140">
        <v>0</v>
      </c>
      <c r="I140">
        <v>0</v>
      </c>
      <c r="J140">
        <v>0</v>
      </c>
      <c r="K140">
        <v>0</v>
      </c>
      <c r="L140">
        <v>0</v>
      </c>
      <c r="M140">
        <v>1</v>
      </c>
      <c r="N140">
        <v>0</v>
      </c>
      <c r="O140">
        <v>0</v>
      </c>
      <c r="P140">
        <v>0</v>
      </c>
      <c r="Q140">
        <v>0</v>
      </c>
      <c r="R140">
        <v>622</v>
      </c>
      <c r="T140" s="29">
        <v>73</v>
      </c>
      <c r="U140" s="29">
        <v>234.09468027180023</v>
      </c>
      <c r="V140" s="29">
        <v>7.9053197281997711</v>
      </c>
      <c r="W140" s="29">
        <v>0.66393996584350001</v>
      </c>
      <c r="Y140" s="29">
        <v>50.347222222222221</v>
      </c>
      <c r="Z140" s="29">
        <v>267</v>
      </c>
    </row>
    <row r="141" spans="1:26" x14ac:dyDescent="0.25">
      <c r="A141" s="18">
        <v>1960</v>
      </c>
      <c r="B141" s="18" t="s">
        <v>6</v>
      </c>
      <c r="C141">
        <v>140</v>
      </c>
      <c r="D141">
        <f t="shared" si="9"/>
        <v>19600</v>
      </c>
      <c r="E141">
        <f t="shared" si="10"/>
        <v>622</v>
      </c>
      <c r="F141">
        <f t="shared" si="7"/>
        <v>559</v>
      </c>
      <c r="G141">
        <v>0</v>
      </c>
      <c r="H141">
        <v>0</v>
      </c>
      <c r="I141">
        <v>0</v>
      </c>
      <c r="J141">
        <v>0</v>
      </c>
      <c r="K141">
        <v>0</v>
      </c>
      <c r="L141">
        <v>0</v>
      </c>
      <c r="M141">
        <v>0</v>
      </c>
      <c r="N141">
        <v>1</v>
      </c>
      <c r="O141">
        <v>0</v>
      </c>
      <c r="P141">
        <v>0</v>
      </c>
      <c r="Q141">
        <v>0</v>
      </c>
      <c r="R141">
        <v>606</v>
      </c>
      <c r="T141" s="29">
        <v>74</v>
      </c>
      <c r="U141" s="29">
        <v>223.40141318323245</v>
      </c>
      <c r="V141" s="29">
        <v>9.5985868167675505</v>
      </c>
      <c r="W141" s="29">
        <v>0.80615150586980433</v>
      </c>
      <c r="Y141" s="29">
        <v>51.041666666666664</v>
      </c>
      <c r="Z141" s="29">
        <v>269</v>
      </c>
    </row>
    <row r="142" spans="1:26" x14ac:dyDescent="0.25">
      <c r="A142" s="18">
        <v>1960</v>
      </c>
      <c r="B142" s="18" t="s">
        <v>7</v>
      </c>
      <c r="C142">
        <v>141</v>
      </c>
      <c r="D142">
        <f t="shared" si="9"/>
        <v>19881</v>
      </c>
      <c r="E142">
        <f t="shared" si="10"/>
        <v>606</v>
      </c>
      <c r="F142">
        <f t="shared" si="7"/>
        <v>463</v>
      </c>
      <c r="G142">
        <v>0</v>
      </c>
      <c r="H142">
        <v>0</v>
      </c>
      <c r="I142">
        <v>0</v>
      </c>
      <c r="J142">
        <v>0</v>
      </c>
      <c r="K142">
        <v>0</v>
      </c>
      <c r="L142">
        <v>0</v>
      </c>
      <c r="M142">
        <v>0</v>
      </c>
      <c r="N142">
        <v>0</v>
      </c>
      <c r="O142">
        <v>1</v>
      </c>
      <c r="P142">
        <v>0</v>
      </c>
      <c r="Q142">
        <v>0</v>
      </c>
      <c r="R142">
        <v>508</v>
      </c>
      <c r="T142" s="29">
        <v>75</v>
      </c>
      <c r="U142" s="29">
        <v>265.71671922318734</v>
      </c>
      <c r="V142" s="29">
        <v>1.28328077681266</v>
      </c>
      <c r="W142" s="29">
        <v>0.10777823344516936</v>
      </c>
      <c r="Y142" s="29">
        <v>51.736111111111107</v>
      </c>
      <c r="Z142" s="29">
        <v>270</v>
      </c>
    </row>
    <row r="143" spans="1:26" x14ac:dyDescent="0.25">
      <c r="A143" s="18">
        <v>1960</v>
      </c>
      <c r="B143" s="18" t="s">
        <v>8</v>
      </c>
      <c r="C143">
        <v>142</v>
      </c>
      <c r="D143">
        <f t="shared" si="9"/>
        <v>20164</v>
      </c>
      <c r="E143">
        <f t="shared" si="10"/>
        <v>508</v>
      </c>
      <c r="F143">
        <f t="shared" ref="F143:F145" si="11">R131</f>
        <v>407</v>
      </c>
      <c r="G143">
        <v>0</v>
      </c>
      <c r="H143">
        <v>0</v>
      </c>
      <c r="I143">
        <v>0</v>
      </c>
      <c r="J143">
        <v>0</v>
      </c>
      <c r="K143">
        <v>0</v>
      </c>
      <c r="L143">
        <v>0</v>
      </c>
      <c r="M143">
        <v>0</v>
      </c>
      <c r="N143">
        <v>0</v>
      </c>
      <c r="O143">
        <v>0</v>
      </c>
      <c r="P143">
        <v>1</v>
      </c>
      <c r="Q143">
        <v>0</v>
      </c>
      <c r="R143">
        <v>461</v>
      </c>
      <c r="T143" s="29">
        <v>76</v>
      </c>
      <c r="U143" s="29">
        <v>261.36344064136364</v>
      </c>
      <c r="V143" s="29">
        <v>7.6365593586363616</v>
      </c>
      <c r="W143" s="29">
        <v>0.64136772882802751</v>
      </c>
      <c r="Y143" s="29">
        <v>52.43055555555555</v>
      </c>
      <c r="Z143" s="29">
        <v>271</v>
      </c>
    </row>
    <row r="144" spans="1:26" x14ac:dyDescent="0.25">
      <c r="A144" s="18">
        <v>1960</v>
      </c>
      <c r="B144" s="18" t="s">
        <v>9</v>
      </c>
      <c r="C144">
        <v>143</v>
      </c>
      <c r="D144">
        <f t="shared" si="9"/>
        <v>20449</v>
      </c>
      <c r="E144">
        <f t="shared" si="10"/>
        <v>461</v>
      </c>
      <c r="F144">
        <f t="shared" si="11"/>
        <v>362</v>
      </c>
      <c r="G144">
        <v>0</v>
      </c>
      <c r="H144">
        <v>0</v>
      </c>
      <c r="I144">
        <v>0</v>
      </c>
      <c r="J144">
        <v>0</v>
      </c>
      <c r="K144">
        <v>0</v>
      </c>
      <c r="L144">
        <v>0</v>
      </c>
      <c r="M144">
        <v>0</v>
      </c>
      <c r="N144">
        <v>0</v>
      </c>
      <c r="O144">
        <v>0</v>
      </c>
      <c r="P144">
        <v>0</v>
      </c>
      <c r="Q144">
        <v>1</v>
      </c>
      <c r="R144">
        <v>390</v>
      </c>
      <c r="T144" s="29">
        <v>77</v>
      </c>
      <c r="U144" s="29">
        <v>269.92193970323513</v>
      </c>
      <c r="V144" s="29">
        <v>7.8060296764874693E-2</v>
      </c>
      <c r="W144" s="29">
        <v>6.5560094404438088E-3</v>
      </c>
      <c r="Y144" s="29">
        <v>53.125</v>
      </c>
      <c r="Z144" s="29">
        <v>272</v>
      </c>
    </row>
    <row r="145" spans="1:26" x14ac:dyDescent="0.25">
      <c r="A145" s="18">
        <v>1960</v>
      </c>
      <c r="B145" s="18" t="s">
        <v>11</v>
      </c>
      <c r="C145">
        <v>144</v>
      </c>
      <c r="D145">
        <f t="shared" si="9"/>
        <v>20736</v>
      </c>
      <c r="E145">
        <f t="shared" si="10"/>
        <v>390</v>
      </c>
      <c r="F145">
        <f t="shared" si="11"/>
        <v>405</v>
      </c>
      <c r="G145">
        <v>0</v>
      </c>
      <c r="H145">
        <v>0</v>
      </c>
      <c r="I145">
        <v>0</v>
      </c>
      <c r="J145">
        <v>0</v>
      </c>
      <c r="K145">
        <v>0</v>
      </c>
      <c r="L145">
        <v>0</v>
      </c>
      <c r="M145">
        <v>0</v>
      </c>
      <c r="N145">
        <v>0</v>
      </c>
      <c r="O145">
        <v>0</v>
      </c>
      <c r="P145">
        <v>0</v>
      </c>
      <c r="Q145">
        <v>0</v>
      </c>
      <c r="R145">
        <v>432</v>
      </c>
      <c r="T145" s="29">
        <v>78</v>
      </c>
      <c r="U145" s="29">
        <v>305.66390495575627</v>
      </c>
      <c r="V145" s="29">
        <v>9.3360950442437343</v>
      </c>
      <c r="W145" s="29">
        <v>0.78410574624518381</v>
      </c>
      <c r="Y145" s="29">
        <v>53.819444444444443</v>
      </c>
      <c r="Z145" s="29">
        <v>274</v>
      </c>
    </row>
    <row r="146" spans="1:26" x14ac:dyDescent="0.25">
      <c r="T146" s="29">
        <v>79</v>
      </c>
      <c r="U146" s="29">
        <v>350.54420243390189</v>
      </c>
      <c r="V146" s="29">
        <v>13.455797566098113</v>
      </c>
      <c r="W146" s="29">
        <v>1.1301050537606376</v>
      </c>
      <c r="Y146" s="29">
        <v>54.513888888888886</v>
      </c>
      <c r="Z146" s="29">
        <v>277</v>
      </c>
    </row>
    <row r="147" spans="1:26" x14ac:dyDescent="0.25">
      <c r="T147" s="29">
        <v>80</v>
      </c>
      <c r="U147" s="29">
        <v>348.26350390551585</v>
      </c>
      <c r="V147" s="29">
        <v>-1.2635039055158472</v>
      </c>
      <c r="W147" s="29">
        <v>-0.10611724366806298</v>
      </c>
      <c r="Y147" s="29">
        <v>55.208333333333329</v>
      </c>
      <c r="Z147" s="29">
        <v>278</v>
      </c>
    </row>
    <row r="148" spans="1:26" x14ac:dyDescent="0.25">
      <c r="T148" s="29">
        <v>81</v>
      </c>
      <c r="U148" s="29">
        <v>296.64787692247683</v>
      </c>
      <c r="V148" s="29">
        <v>15.352123077523174</v>
      </c>
      <c r="W148" s="29">
        <v>1.2893707556641871</v>
      </c>
      <c r="Y148" s="29">
        <v>55.902777777777779</v>
      </c>
      <c r="Z148" s="29">
        <v>284</v>
      </c>
    </row>
    <row r="149" spans="1:26" x14ac:dyDescent="0.25">
      <c r="T149" s="29">
        <v>82</v>
      </c>
      <c r="U149" s="29">
        <v>267.31391304718051</v>
      </c>
      <c r="V149" s="29">
        <v>6.6860869528194939</v>
      </c>
      <c r="W149" s="29">
        <v>0.56154089849728928</v>
      </c>
      <c r="Y149" s="29">
        <v>56.597222222222221</v>
      </c>
      <c r="Z149" s="29">
        <v>293</v>
      </c>
    </row>
    <row r="150" spans="1:26" x14ac:dyDescent="0.25">
      <c r="T150" s="29">
        <v>83</v>
      </c>
      <c r="U150" s="29">
        <v>233.74304297521513</v>
      </c>
      <c r="V150" s="29">
        <v>3.2569570247848674</v>
      </c>
      <c r="W150" s="29">
        <v>0.27354035132515098</v>
      </c>
      <c r="Y150" s="29">
        <v>57.291666666666664</v>
      </c>
      <c r="Z150" s="29">
        <v>301</v>
      </c>
    </row>
    <row r="151" spans="1:26" x14ac:dyDescent="0.25">
      <c r="T151" s="29">
        <v>84</v>
      </c>
      <c r="U151" s="29">
        <v>261.73594304730614</v>
      </c>
      <c r="V151" s="29">
        <v>16.264056952693863</v>
      </c>
      <c r="W151" s="29">
        <v>1.3659608705171682</v>
      </c>
      <c r="Y151" s="29">
        <v>57.986111111111107</v>
      </c>
      <c r="Z151" s="29">
        <v>302</v>
      </c>
    </row>
    <row r="152" spans="1:26" x14ac:dyDescent="0.25">
      <c r="T152" s="29">
        <v>85</v>
      </c>
      <c r="U152" s="29">
        <v>277.63453398121817</v>
      </c>
      <c r="V152" s="29">
        <v>6.3654660187818308</v>
      </c>
      <c r="W152" s="29">
        <v>0.5346130752956143</v>
      </c>
      <c r="Y152" s="29">
        <v>58.68055555555555</v>
      </c>
      <c r="Z152" s="29">
        <v>305</v>
      </c>
    </row>
    <row r="153" spans="1:26" x14ac:dyDescent="0.25">
      <c r="T153" s="29">
        <v>86</v>
      </c>
      <c r="U153" s="29">
        <v>268.1356083693334</v>
      </c>
      <c r="V153" s="29">
        <v>8.8643916306666029</v>
      </c>
      <c r="W153" s="29">
        <v>0.74448903761523666</v>
      </c>
      <c r="Y153" s="29">
        <v>59.375</v>
      </c>
      <c r="Z153" s="29">
        <v>306</v>
      </c>
    </row>
    <row r="154" spans="1:26" x14ac:dyDescent="0.25">
      <c r="T154" s="29">
        <v>87</v>
      </c>
      <c r="U154" s="29">
        <v>303.85547292792234</v>
      </c>
      <c r="V154" s="29">
        <v>13.144527072077665</v>
      </c>
      <c r="W154" s="29">
        <v>1.1039625410889728</v>
      </c>
      <c r="Y154" s="29">
        <v>60.069444444444443</v>
      </c>
      <c r="Z154" s="29">
        <v>306</v>
      </c>
    </row>
    <row r="155" spans="1:26" x14ac:dyDescent="0.25">
      <c r="T155" s="29">
        <v>88</v>
      </c>
      <c r="U155" s="29">
        <v>307.55025439693827</v>
      </c>
      <c r="V155" s="29">
        <v>5.4497456030617286</v>
      </c>
      <c r="W155" s="29">
        <v>0.45770494223597236</v>
      </c>
      <c r="Y155" s="29">
        <v>60.763888888888886</v>
      </c>
      <c r="Z155" s="29">
        <v>310</v>
      </c>
    </row>
    <row r="156" spans="1:26" x14ac:dyDescent="0.25">
      <c r="T156" s="29">
        <v>89</v>
      </c>
      <c r="U156" s="29">
        <v>310.31823998609343</v>
      </c>
      <c r="V156" s="29">
        <v>7.6817600139065689</v>
      </c>
      <c r="W156" s="29">
        <v>0.64516397269266867</v>
      </c>
      <c r="Y156" s="29">
        <v>61.458333333333329</v>
      </c>
      <c r="Z156" s="29">
        <v>312</v>
      </c>
    </row>
    <row r="157" spans="1:26" x14ac:dyDescent="0.25">
      <c r="T157" s="29">
        <v>90</v>
      </c>
      <c r="U157" s="29">
        <v>356.15475721590803</v>
      </c>
      <c r="V157" s="29">
        <v>17.845242784091965</v>
      </c>
      <c r="W157" s="29">
        <v>1.4987591004414815</v>
      </c>
      <c r="Y157" s="29">
        <v>62.152777777777771</v>
      </c>
      <c r="Z157" s="29">
        <v>313</v>
      </c>
    </row>
    <row r="158" spans="1:26" x14ac:dyDescent="0.25">
      <c r="T158" s="29">
        <v>91</v>
      </c>
      <c r="U158" s="29">
        <v>411.6318107681231</v>
      </c>
      <c r="V158" s="29">
        <v>1.3681892318768973</v>
      </c>
      <c r="W158" s="29">
        <v>0.11490939558578171</v>
      </c>
      <c r="Y158" s="29">
        <v>62.847222222222221</v>
      </c>
      <c r="Z158" s="29">
        <v>315</v>
      </c>
    </row>
    <row r="159" spans="1:26" x14ac:dyDescent="0.25">
      <c r="T159" s="29">
        <v>92</v>
      </c>
      <c r="U159" s="29">
        <v>400.84031520716007</v>
      </c>
      <c r="V159" s="29">
        <v>4.1596847928399256</v>
      </c>
      <c r="W159" s="29">
        <v>0.34935727766026614</v>
      </c>
      <c r="Y159" s="29">
        <v>63.541666666666664</v>
      </c>
      <c r="Z159" s="29">
        <v>315</v>
      </c>
    </row>
    <row r="160" spans="1:26" x14ac:dyDescent="0.25">
      <c r="T160" s="29">
        <v>93</v>
      </c>
      <c r="U160" s="29">
        <v>352.21580738988894</v>
      </c>
      <c r="V160" s="29">
        <v>2.784192610111063</v>
      </c>
      <c r="W160" s="29">
        <v>0.23383453294934856</v>
      </c>
      <c r="Y160" s="29">
        <v>64.236111111111114</v>
      </c>
      <c r="Z160" s="29">
        <v>317</v>
      </c>
    </row>
    <row r="161" spans="20:26" x14ac:dyDescent="0.25">
      <c r="T161" s="29">
        <v>94</v>
      </c>
      <c r="U161" s="29">
        <v>312.39012274318333</v>
      </c>
      <c r="V161" s="29">
        <v>-6.3901227431833263</v>
      </c>
      <c r="W161" s="29">
        <v>-0.53668390675086131</v>
      </c>
      <c r="Y161" s="29">
        <v>64.930555555555557</v>
      </c>
      <c r="Z161" s="29">
        <v>318</v>
      </c>
    </row>
    <row r="162" spans="20:26" x14ac:dyDescent="0.25">
      <c r="T162" s="29">
        <v>95</v>
      </c>
      <c r="U162" s="29">
        <v>268.20895403768225</v>
      </c>
      <c r="V162" s="29">
        <v>2.791045962317753</v>
      </c>
      <c r="W162" s="29">
        <v>0.23441012186750346</v>
      </c>
      <c r="Y162" s="29">
        <v>65.625</v>
      </c>
      <c r="Z162" s="29">
        <v>318</v>
      </c>
    </row>
    <row r="163" spans="20:26" x14ac:dyDescent="0.25">
      <c r="T163" s="29">
        <v>96</v>
      </c>
      <c r="U163" s="29">
        <v>305.50403659153375</v>
      </c>
      <c r="V163" s="29">
        <v>0.49596340846625253</v>
      </c>
      <c r="W163" s="29">
        <v>4.1654220170510008E-2</v>
      </c>
      <c r="Y163" s="29">
        <v>66.319444444444443</v>
      </c>
      <c r="Z163" s="29">
        <v>336</v>
      </c>
    </row>
    <row r="164" spans="20:26" x14ac:dyDescent="0.25">
      <c r="T164" s="29">
        <v>97</v>
      </c>
      <c r="U164" s="29">
        <v>315.04434176833206</v>
      </c>
      <c r="V164" s="29">
        <v>-4.4341768332060383E-2</v>
      </c>
      <c r="W164" s="29">
        <v>-3.7241089752270921E-3</v>
      </c>
      <c r="Y164" s="29">
        <v>67.013888888888886</v>
      </c>
      <c r="Z164" s="29">
        <v>337</v>
      </c>
    </row>
    <row r="165" spans="20:26" x14ac:dyDescent="0.25">
      <c r="T165" s="29">
        <v>98</v>
      </c>
      <c r="U165" s="29">
        <v>307.86274368880839</v>
      </c>
      <c r="V165" s="29">
        <v>-6.8627436888083935</v>
      </c>
      <c r="W165" s="29">
        <v>-0.57637767566647835</v>
      </c>
      <c r="Y165" s="29">
        <v>67.708333333333343</v>
      </c>
      <c r="Z165" s="29">
        <v>340</v>
      </c>
    </row>
    <row r="166" spans="20:26" x14ac:dyDescent="0.25">
      <c r="T166" s="29">
        <v>99</v>
      </c>
      <c r="U166" s="29">
        <v>344.20917743968306</v>
      </c>
      <c r="V166" s="29">
        <v>11.79082256031694</v>
      </c>
      <c r="W166" s="29">
        <v>0.99026966613864098</v>
      </c>
      <c r="Y166" s="29">
        <v>68.402777777777786</v>
      </c>
      <c r="Z166" s="29">
        <v>342</v>
      </c>
    </row>
    <row r="167" spans="20:26" x14ac:dyDescent="0.25">
      <c r="T167" s="29">
        <v>100</v>
      </c>
      <c r="U167" s="29">
        <v>350.43332513907905</v>
      </c>
      <c r="V167" s="29">
        <v>-2.4333251390790451</v>
      </c>
      <c r="W167" s="29">
        <v>-0.20436640961695518</v>
      </c>
      <c r="Y167" s="29">
        <v>69.097222222222229</v>
      </c>
      <c r="Z167" s="29">
        <v>347</v>
      </c>
    </row>
    <row r="168" spans="20:26" x14ac:dyDescent="0.25">
      <c r="T168" s="29">
        <v>101</v>
      </c>
      <c r="U168" s="29">
        <v>353.88088959502466</v>
      </c>
      <c r="V168" s="29">
        <v>1.1191104049753449</v>
      </c>
      <c r="W168" s="29">
        <v>9.3990142031059862E-2</v>
      </c>
      <c r="Y168" s="29">
        <v>69.791666666666671</v>
      </c>
      <c r="Z168" s="29">
        <v>347</v>
      </c>
    </row>
    <row r="169" spans="20:26" x14ac:dyDescent="0.25">
      <c r="T169" s="29">
        <v>102</v>
      </c>
      <c r="U169" s="29">
        <v>406.74850016901019</v>
      </c>
      <c r="V169" s="29">
        <v>15.251499830989815</v>
      </c>
      <c r="W169" s="29">
        <v>1.2809197635268161</v>
      </c>
      <c r="Y169" s="29">
        <v>70.486111111111114</v>
      </c>
      <c r="Z169" s="29">
        <v>348</v>
      </c>
    </row>
    <row r="170" spans="20:26" x14ac:dyDescent="0.25">
      <c r="T170" s="29">
        <v>103</v>
      </c>
      <c r="U170" s="29">
        <v>460.89909182294991</v>
      </c>
      <c r="V170" s="29">
        <v>4.100908177050087</v>
      </c>
      <c r="W170" s="29">
        <v>0.34442083667854395</v>
      </c>
      <c r="Y170" s="29">
        <v>71.180555555555557</v>
      </c>
      <c r="Z170" s="29">
        <v>348</v>
      </c>
    </row>
    <row r="171" spans="20:26" x14ac:dyDescent="0.25">
      <c r="T171" s="29">
        <v>104</v>
      </c>
      <c r="U171" s="29">
        <v>456.79551453289611</v>
      </c>
      <c r="V171" s="29">
        <v>10.204485467103893</v>
      </c>
      <c r="W171" s="29">
        <v>0.85703879987436227</v>
      </c>
      <c r="Y171" s="29">
        <v>71.875</v>
      </c>
      <c r="Z171" s="29">
        <v>355</v>
      </c>
    </row>
    <row r="172" spans="20:26" x14ac:dyDescent="0.25">
      <c r="T172" s="29">
        <v>105</v>
      </c>
      <c r="U172" s="29">
        <v>403.6094986475963</v>
      </c>
      <c r="V172" s="29">
        <v>0.39050135240370309</v>
      </c>
      <c r="W172" s="29">
        <v>3.2796833460371252E-2</v>
      </c>
      <c r="Y172" s="29">
        <v>72.569444444444443</v>
      </c>
      <c r="Z172" s="29">
        <v>355</v>
      </c>
    </row>
    <row r="173" spans="20:26" x14ac:dyDescent="0.25">
      <c r="T173" s="29">
        <v>106</v>
      </c>
      <c r="U173" s="29">
        <v>352.38114587182201</v>
      </c>
      <c r="V173" s="29">
        <v>-5.3811458718220138</v>
      </c>
      <c r="W173" s="29">
        <v>-0.45194349237915021</v>
      </c>
      <c r="Y173" s="29">
        <v>73.263888888888886</v>
      </c>
      <c r="Z173" s="29">
        <v>356</v>
      </c>
    </row>
    <row r="174" spans="20:26" x14ac:dyDescent="0.25">
      <c r="T174" s="29">
        <v>107</v>
      </c>
      <c r="U174" s="29">
        <v>306.15927247325072</v>
      </c>
      <c r="V174" s="29">
        <v>-1.1592724732507236</v>
      </c>
      <c r="W174" s="29">
        <v>-9.7363212717099218E-2</v>
      </c>
      <c r="Y174" s="29">
        <v>73.958333333333343</v>
      </c>
      <c r="Z174" s="29">
        <v>359</v>
      </c>
    </row>
    <row r="175" spans="20:26" x14ac:dyDescent="0.25">
      <c r="T175" s="29">
        <v>108</v>
      </c>
      <c r="U175" s="29">
        <v>337.26765680661941</v>
      </c>
      <c r="V175" s="29">
        <v>-1.2676568066194136</v>
      </c>
      <c r="W175" s="29">
        <v>-0.10646603120754954</v>
      </c>
      <c r="Y175" s="29">
        <v>74.652777777777786</v>
      </c>
      <c r="Z175" s="29">
        <v>360</v>
      </c>
    </row>
    <row r="176" spans="20:26" x14ac:dyDescent="0.25">
      <c r="T176" s="29">
        <v>109</v>
      </c>
      <c r="U176" s="29">
        <v>346.91976856581084</v>
      </c>
      <c r="V176" s="29">
        <v>-6.9197685658108412</v>
      </c>
      <c r="W176" s="29">
        <v>-0.58116699427609475</v>
      </c>
      <c r="Y176" s="29">
        <v>75.347222222222229</v>
      </c>
      <c r="Z176" s="29">
        <v>362</v>
      </c>
    </row>
    <row r="177" spans="20:26" x14ac:dyDescent="0.25">
      <c r="T177" s="29">
        <v>110</v>
      </c>
      <c r="U177" s="29">
        <v>333.77606947693999</v>
      </c>
      <c r="V177" s="29">
        <v>-15.776069476939995</v>
      </c>
      <c r="W177" s="29">
        <v>-1.3249765208483839</v>
      </c>
      <c r="Y177" s="29">
        <v>76.041666666666671</v>
      </c>
      <c r="Z177" s="29">
        <v>362</v>
      </c>
    </row>
    <row r="178" spans="20:26" x14ac:dyDescent="0.25">
      <c r="T178" s="29">
        <v>111</v>
      </c>
      <c r="U178" s="29">
        <v>375.46283823191015</v>
      </c>
      <c r="V178" s="29">
        <v>-13.462838231910155</v>
      </c>
      <c r="W178" s="29">
        <v>-1.130696374488892</v>
      </c>
      <c r="Y178" s="29">
        <v>76.736111111111114</v>
      </c>
      <c r="Z178" s="29">
        <v>363</v>
      </c>
    </row>
    <row r="179" spans="20:26" x14ac:dyDescent="0.25">
      <c r="T179" s="29">
        <v>112</v>
      </c>
      <c r="U179" s="29">
        <v>375.05109328855212</v>
      </c>
      <c r="V179" s="29">
        <v>-27.051093288552124</v>
      </c>
      <c r="W179" s="29">
        <v>-2.2719260664388861</v>
      </c>
      <c r="Y179" s="29">
        <v>77.430555555555557</v>
      </c>
      <c r="Z179" s="29">
        <v>364</v>
      </c>
    </row>
    <row r="180" spans="20:26" x14ac:dyDescent="0.25">
      <c r="T180" s="29">
        <v>113</v>
      </c>
      <c r="U180" s="29">
        <v>377.25032254696043</v>
      </c>
      <c r="V180" s="29">
        <v>-14.250322546960433</v>
      </c>
      <c r="W180" s="29">
        <v>-1.1968344090293164</v>
      </c>
      <c r="Y180" s="29">
        <v>78.125</v>
      </c>
      <c r="Z180" s="29">
        <v>374</v>
      </c>
    </row>
    <row r="181" spans="20:26" x14ac:dyDescent="0.25">
      <c r="T181" s="29">
        <v>114</v>
      </c>
      <c r="U181" s="29">
        <v>439.5261349517159</v>
      </c>
      <c r="V181" s="29">
        <v>-4.5261349517159033</v>
      </c>
      <c r="W181" s="29">
        <v>-0.38013413607113611</v>
      </c>
      <c r="Y181" s="29">
        <v>78.819444444444443</v>
      </c>
      <c r="Z181" s="29">
        <v>390</v>
      </c>
    </row>
    <row r="182" spans="20:26" x14ac:dyDescent="0.25">
      <c r="T182" s="29">
        <v>115</v>
      </c>
      <c r="U182" s="29">
        <v>497.92196820234437</v>
      </c>
      <c r="V182" s="29">
        <v>-6.9219682023443738</v>
      </c>
      <c r="W182" s="29">
        <v>-0.58135173400265283</v>
      </c>
      <c r="Y182" s="29">
        <v>79.513888888888886</v>
      </c>
      <c r="Z182" s="29">
        <v>391</v>
      </c>
    </row>
    <row r="183" spans="20:26" x14ac:dyDescent="0.25">
      <c r="T183" s="29">
        <v>116</v>
      </c>
      <c r="U183" s="29">
        <v>504.6397441974957</v>
      </c>
      <c r="V183" s="29">
        <v>0.36025580250429812</v>
      </c>
      <c r="W183" s="29">
        <v>3.0256616232281756E-2</v>
      </c>
      <c r="Y183" s="29">
        <v>80.208333333333343</v>
      </c>
      <c r="Z183" s="29">
        <v>396</v>
      </c>
    </row>
    <row r="184" spans="20:26" x14ac:dyDescent="0.25">
      <c r="T184" s="29">
        <v>117</v>
      </c>
      <c r="U184" s="29">
        <v>448.82013430849486</v>
      </c>
      <c r="V184" s="29">
        <v>-44.820134308494858</v>
      </c>
      <c r="W184" s="29">
        <v>-3.7642852490495962</v>
      </c>
      <c r="Y184" s="29">
        <v>80.902777777777786</v>
      </c>
      <c r="Z184" s="29">
        <v>404</v>
      </c>
    </row>
    <row r="185" spans="20:26" x14ac:dyDescent="0.25">
      <c r="T185" s="29">
        <v>118</v>
      </c>
      <c r="U185" s="29">
        <v>377.98781156268177</v>
      </c>
      <c r="V185" s="29">
        <v>-18.98781156268177</v>
      </c>
      <c r="W185" s="29">
        <v>-1.5947194286651085</v>
      </c>
      <c r="Y185" s="29">
        <v>81.597222222222229</v>
      </c>
      <c r="Z185" s="29">
        <v>404</v>
      </c>
    </row>
    <row r="186" spans="20:26" x14ac:dyDescent="0.25">
      <c r="T186" s="29">
        <v>119</v>
      </c>
      <c r="U186" s="29">
        <v>332.53897786679369</v>
      </c>
      <c r="V186" s="29">
        <v>-22.538977866793687</v>
      </c>
      <c r="W186" s="29">
        <v>-1.8929693813199107</v>
      </c>
      <c r="Y186" s="29">
        <v>82.291666666666671</v>
      </c>
      <c r="Z186" s="29">
        <v>405</v>
      </c>
    </row>
    <row r="187" spans="20:26" x14ac:dyDescent="0.25">
      <c r="T187" s="29">
        <v>120</v>
      </c>
      <c r="U187" s="29">
        <v>358.59620854847435</v>
      </c>
      <c r="V187" s="29">
        <v>-21.596208548474351</v>
      </c>
      <c r="W187" s="29">
        <v>-1.8137895061821112</v>
      </c>
      <c r="Y187" s="29">
        <v>82.986111111111114</v>
      </c>
      <c r="Z187" s="29">
        <v>405</v>
      </c>
    </row>
    <row r="188" spans="20:26" x14ac:dyDescent="0.25">
      <c r="T188" s="29">
        <v>121</v>
      </c>
      <c r="U188" s="29">
        <v>363.81794861487987</v>
      </c>
      <c r="V188" s="29">
        <v>-3.8179486148798674</v>
      </c>
      <c r="W188" s="29">
        <v>-0.32065605947766412</v>
      </c>
      <c r="Y188" s="29">
        <v>83.680555555555557</v>
      </c>
      <c r="Z188" s="29">
        <v>406</v>
      </c>
    </row>
    <row r="189" spans="20:26" x14ac:dyDescent="0.25">
      <c r="T189" s="29">
        <v>122</v>
      </c>
      <c r="U189" s="29">
        <v>353.65281017866033</v>
      </c>
      <c r="V189" s="29">
        <v>-11.652810178660332</v>
      </c>
      <c r="W189" s="29">
        <v>-0.97867849220595349</v>
      </c>
      <c r="Y189" s="29">
        <v>84.375</v>
      </c>
      <c r="Z189" s="29">
        <v>407</v>
      </c>
    </row>
    <row r="190" spans="20:26" x14ac:dyDescent="0.25">
      <c r="T190" s="29">
        <v>123</v>
      </c>
      <c r="U190" s="29">
        <v>390.67205151659238</v>
      </c>
      <c r="V190" s="29">
        <v>15.327948483407624</v>
      </c>
      <c r="W190" s="29">
        <v>1.2873404166338627</v>
      </c>
      <c r="Y190" s="29">
        <v>85.069444444444443</v>
      </c>
      <c r="Z190" s="29">
        <v>413</v>
      </c>
    </row>
    <row r="191" spans="20:26" x14ac:dyDescent="0.25">
      <c r="T191" s="29">
        <v>124</v>
      </c>
      <c r="U191" s="29">
        <v>394.77059654244687</v>
      </c>
      <c r="V191" s="29">
        <v>1.2294034575531327</v>
      </c>
      <c r="W191" s="29">
        <v>0.10325326712643758</v>
      </c>
      <c r="Y191" s="29">
        <v>85.763888888888886</v>
      </c>
      <c r="Z191" s="29">
        <v>417</v>
      </c>
    </row>
    <row r="192" spans="20:26" x14ac:dyDescent="0.25">
      <c r="T192" s="29">
        <v>125</v>
      </c>
      <c r="U192" s="29">
        <v>403.08997178736701</v>
      </c>
      <c r="V192" s="29">
        <v>16.910028212632994</v>
      </c>
      <c r="W192" s="29">
        <v>1.4202137218888784</v>
      </c>
      <c r="Y192" s="29">
        <v>86.458333333333343</v>
      </c>
      <c r="Z192" s="29">
        <v>419</v>
      </c>
    </row>
    <row r="193" spans="20:26" x14ac:dyDescent="0.25">
      <c r="T193" s="29">
        <v>126</v>
      </c>
      <c r="U193" s="29">
        <v>471.76353706427471</v>
      </c>
      <c r="V193" s="29">
        <v>0.23646293572528521</v>
      </c>
      <c r="W193" s="29">
        <v>1.985968928096114E-2</v>
      </c>
      <c r="Y193" s="29">
        <v>87.152777777777786</v>
      </c>
      <c r="Z193" s="29">
        <v>420</v>
      </c>
    </row>
    <row r="194" spans="20:26" x14ac:dyDescent="0.25">
      <c r="T194" s="29">
        <v>127</v>
      </c>
      <c r="U194" s="29">
        <v>529.60994377700615</v>
      </c>
      <c r="V194" s="29">
        <v>18.390056222993849</v>
      </c>
      <c r="W194" s="29">
        <v>1.5445160626457122</v>
      </c>
      <c r="Y194" s="29">
        <v>87.847222222222229</v>
      </c>
      <c r="Z194" s="29">
        <v>422</v>
      </c>
    </row>
    <row r="195" spans="20:26" x14ac:dyDescent="0.25">
      <c r="T195" s="29">
        <v>128</v>
      </c>
      <c r="U195" s="29">
        <v>551.0579108605225</v>
      </c>
      <c r="V195" s="29">
        <v>7.9420891394775026</v>
      </c>
      <c r="W195" s="29">
        <v>0.66702809921535322</v>
      </c>
      <c r="Y195" s="29">
        <v>88.541666666666671</v>
      </c>
      <c r="Z195" s="29">
        <v>432</v>
      </c>
    </row>
    <row r="196" spans="20:26" x14ac:dyDescent="0.25">
      <c r="T196" s="29">
        <v>129</v>
      </c>
      <c r="U196" s="29">
        <v>472.46762864138907</v>
      </c>
      <c r="V196" s="29">
        <v>-9.4676286413890693</v>
      </c>
      <c r="W196" s="29">
        <v>-0.79515278988143578</v>
      </c>
      <c r="Y196" s="29">
        <v>89.236111111111114</v>
      </c>
      <c r="Z196" s="29">
        <v>435</v>
      </c>
    </row>
    <row r="197" spans="20:26" x14ac:dyDescent="0.25">
      <c r="T197" s="29">
        <v>130</v>
      </c>
      <c r="U197" s="29">
        <v>410.42272576744381</v>
      </c>
      <c r="V197" s="29">
        <v>-3.4227257674438079</v>
      </c>
      <c r="W197" s="29">
        <v>-0.28746268427599803</v>
      </c>
      <c r="Y197" s="29">
        <v>89.930555555555557</v>
      </c>
      <c r="Z197" s="29">
        <v>461</v>
      </c>
    </row>
    <row r="198" spans="20:26" x14ac:dyDescent="0.25">
      <c r="T198" s="29">
        <v>131</v>
      </c>
      <c r="U198" s="29">
        <v>356.63468257560965</v>
      </c>
      <c r="V198" s="29">
        <v>5.365317424390355</v>
      </c>
      <c r="W198" s="29">
        <v>0.45061411681833097</v>
      </c>
      <c r="Y198" s="29">
        <v>90.625</v>
      </c>
      <c r="Z198" s="29">
        <v>461</v>
      </c>
    </row>
    <row r="199" spans="20:26" x14ac:dyDescent="0.25">
      <c r="T199" s="29">
        <v>132</v>
      </c>
      <c r="U199" s="29">
        <v>381.99879183103371</v>
      </c>
      <c r="V199" s="29">
        <v>23.001208168966286</v>
      </c>
      <c r="W199" s="29">
        <v>1.9317904766820071</v>
      </c>
      <c r="Y199" s="29">
        <v>91.319444444444443</v>
      </c>
      <c r="Z199" s="29">
        <v>463</v>
      </c>
    </row>
    <row r="200" spans="20:26" x14ac:dyDescent="0.25">
      <c r="T200" s="29">
        <v>133</v>
      </c>
      <c r="U200" s="29">
        <v>404.34038998552001</v>
      </c>
      <c r="V200" s="29">
        <v>12.659610014479995</v>
      </c>
      <c r="W200" s="29">
        <v>1.0632360650288268</v>
      </c>
      <c r="Y200" s="29">
        <v>92.013888888888886</v>
      </c>
      <c r="Z200" s="29">
        <v>465</v>
      </c>
    </row>
    <row r="201" spans="20:26" x14ac:dyDescent="0.25">
      <c r="T201" s="29">
        <v>134</v>
      </c>
      <c r="U201" s="29">
        <v>392.08153718172542</v>
      </c>
      <c r="V201" s="29">
        <v>-1.0815371817254231</v>
      </c>
      <c r="W201" s="29">
        <v>-9.0834499322240012E-2</v>
      </c>
      <c r="Y201" s="29">
        <v>92.708333333333343</v>
      </c>
      <c r="Z201" s="29">
        <v>467</v>
      </c>
    </row>
    <row r="202" spans="20:26" x14ac:dyDescent="0.25">
      <c r="T202" s="29">
        <v>135</v>
      </c>
      <c r="U202" s="29">
        <v>437.27997494573981</v>
      </c>
      <c r="V202" s="29">
        <v>-18.279974945739809</v>
      </c>
      <c r="W202" s="29">
        <v>-1.5352707238140215</v>
      </c>
      <c r="Y202" s="29">
        <v>93.402777777777786</v>
      </c>
      <c r="Z202" s="29">
        <v>472</v>
      </c>
    </row>
    <row r="203" spans="20:26" x14ac:dyDescent="0.25">
      <c r="T203" s="29">
        <v>136</v>
      </c>
      <c r="U203" s="29">
        <v>429.38018690985695</v>
      </c>
      <c r="V203" s="29">
        <v>31.619813090143055</v>
      </c>
      <c r="W203" s="29">
        <v>2.6556367540909305</v>
      </c>
      <c r="Y203" s="29">
        <v>94.097222222222229</v>
      </c>
      <c r="Z203" s="29">
        <v>472</v>
      </c>
    </row>
    <row r="204" spans="20:26" x14ac:dyDescent="0.25">
      <c r="T204" s="29">
        <v>137</v>
      </c>
      <c r="U204" s="29">
        <v>463.40434831847801</v>
      </c>
      <c r="V204" s="29">
        <v>8.5956516815219857</v>
      </c>
      <c r="W204" s="29">
        <v>0.72191851563882914</v>
      </c>
      <c r="Y204" s="29">
        <v>94.791666666666671</v>
      </c>
      <c r="Z204" s="29">
        <v>491</v>
      </c>
    </row>
    <row r="205" spans="20:26" x14ac:dyDescent="0.25">
      <c r="T205" s="29">
        <v>138</v>
      </c>
      <c r="U205" s="29">
        <v>515.56529490674086</v>
      </c>
      <c r="V205" s="29">
        <v>19.43470509325914</v>
      </c>
      <c r="W205" s="29">
        <v>1.6322524425884795</v>
      </c>
      <c r="Y205" s="29">
        <v>95.486111111111114</v>
      </c>
      <c r="Z205" s="29">
        <v>505</v>
      </c>
    </row>
    <row r="206" spans="20:26" x14ac:dyDescent="0.25">
      <c r="T206" s="29">
        <v>139</v>
      </c>
      <c r="U206" s="29">
        <v>589.11840825311799</v>
      </c>
      <c r="V206" s="29">
        <v>32.881591746882009</v>
      </c>
      <c r="W206" s="29">
        <v>2.7616091001895864</v>
      </c>
      <c r="Y206" s="29">
        <v>96.180555555555557</v>
      </c>
      <c r="Z206" s="29">
        <v>508</v>
      </c>
    </row>
    <row r="207" spans="20:26" x14ac:dyDescent="0.25">
      <c r="T207" s="29">
        <v>140</v>
      </c>
      <c r="U207" s="29">
        <v>613.21431942914069</v>
      </c>
      <c r="V207" s="29">
        <v>-7.2143194291406871</v>
      </c>
      <c r="W207" s="29">
        <v>-0.60590528404327237</v>
      </c>
      <c r="Y207" s="29">
        <v>96.875</v>
      </c>
      <c r="Z207" s="29">
        <v>535</v>
      </c>
    </row>
    <row r="208" spans="20:26" x14ac:dyDescent="0.25">
      <c r="T208" s="29">
        <v>141</v>
      </c>
      <c r="U208" s="29">
        <v>526.75913916256559</v>
      </c>
      <c r="V208" s="29">
        <v>-18.759139162565589</v>
      </c>
      <c r="W208" s="29">
        <v>-1.5755140390360336</v>
      </c>
      <c r="Y208" s="29">
        <v>97.569444444444443</v>
      </c>
      <c r="Z208" s="29">
        <v>548</v>
      </c>
    </row>
    <row r="209" spans="20:26" x14ac:dyDescent="0.25">
      <c r="T209" s="29">
        <v>142</v>
      </c>
      <c r="U209" s="29">
        <v>457.66960038498314</v>
      </c>
      <c r="V209" s="29">
        <v>3.3303996150168587</v>
      </c>
      <c r="W209" s="29">
        <v>0.27970853585488542</v>
      </c>
      <c r="Y209" s="29">
        <v>98.263888888888886</v>
      </c>
      <c r="Z209" s="29">
        <v>559</v>
      </c>
    </row>
    <row r="210" spans="20:26" x14ac:dyDescent="0.25">
      <c r="T210" s="29">
        <v>143</v>
      </c>
      <c r="U210" s="29">
        <v>409.71153778090383</v>
      </c>
      <c r="V210" s="29">
        <v>-19.711537780903825</v>
      </c>
      <c r="W210" s="29">
        <v>-1.6555026451733952</v>
      </c>
      <c r="Y210" s="29">
        <v>98.958333333333343</v>
      </c>
      <c r="Z210" s="29">
        <v>606</v>
      </c>
    </row>
    <row r="211" spans="20:26" ht="15.75" thickBot="1" x14ac:dyDescent="0.3">
      <c r="T211" s="30">
        <v>144</v>
      </c>
      <c r="U211" s="30">
        <v>433.85242886502385</v>
      </c>
      <c r="V211" s="30">
        <v>-1.8524288650238532</v>
      </c>
      <c r="W211" s="30">
        <v>-0.15557897715182337</v>
      </c>
      <c r="Y211" s="30">
        <v>99.652777777777786</v>
      </c>
      <c r="Z211" s="30">
        <v>622</v>
      </c>
    </row>
  </sheetData>
  <sortState xmlns:xlrd2="http://schemas.microsoft.com/office/spreadsheetml/2017/richdata2" ref="Z68:Z211">
    <sortCondition ref="Z68"/>
  </sortState>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199B5-4D5A-4F52-B86F-E36F11658CE2}">
  <dimension ref="A3:U156"/>
  <sheetViews>
    <sheetView topLeftCell="G22" zoomScale="84" zoomScaleNormal="93" workbookViewId="0">
      <selection activeCell="R74" sqref="R74"/>
    </sheetView>
  </sheetViews>
  <sheetFormatPr defaultRowHeight="15" x14ac:dyDescent="0.25"/>
  <cols>
    <col min="1" max="1" width="13" customWidth="1"/>
    <col min="2" max="2" width="27" customWidth="1"/>
    <col min="3" max="3" width="19.7109375" customWidth="1"/>
    <col min="6" max="6" width="32.5703125" customWidth="1"/>
    <col min="7" max="7" width="30.140625" customWidth="1"/>
    <col min="8" max="8" width="20.42578125" customWidth="1"/>
    <col min="10" max="10" width="21.7109375" customWidth="1"/>
    <col min="11" max="11" width="20" customWidth="1"/>
  </cols>
  <sheetData>
    <row r="3" spans="1:16" x14ac:dyDescent="0.25">
      <c r="A3" t="s">
        <v>60</v>
      </c>
    </row>
    <row r="11" spans="1:16" ht="15.75" thickBot="1" x14ac:dyDescent="0.3">
      <c r="F11" t="s">
        <v>70</v>
      </c>
      <c r="G11" t="s">
        <v>87</v>
      </c>
      <c r="H11" t="s">
        <v>92</v>
      </c>
    </row>
    <row r="12" spans="1:16" x14ac:dyDescent="0.25">
      <c r="A12" s="20" t="s">
        <v>61</v>
      </c>
      <c r="B12" s="20" t="s">
        <v>62</v>
      </c>
      <c r="C12" s="20" t="s">
        <v>63</v>
      </c>
      <c r="F12" t="s">
        <v>18</v>
      </c>
      <c r="G12" t="s">
        <v>88</v>
      </c>
      <c r="H12" t="s">
        <v>89</v>
      </c>
    </row>
    <row r="13" spans="1:16" x14ac:dyDescent="0.25">
      <c r="A13">
        <v>1</v>
      </c>
      <c r="B13" s="29">
        <v>118.49092655526489</v>
      </c>
      <c r="C13" s="29">
        <v>-6.4909265552648918</v>
      </c>
      <c r="F13">
        <v>112</v>
      </c>
      <c r="H13">
        <f>(C13^2)</f>
        <v>42.132127545842955</v>
      </c>
    </row>
    <row r="14" spans="1:16" x14ac:dyDescent="0.25">
      <c r="A14">
        <v>2</v>
      </c>
      <c r="B14" s="29">
        <v>111.77224197448913</v>
      </c>
      <c r="C14" s="29">
        <v>6.227758025510866</v>
      </c>
      <c r="F14">
        <v>118</v>
      </c>
      <c r="G14">
        <f>((C14-C13)^2)</f>
        <v>161.76493746526302</v>
      </c>
      <c r="H14">
        <f>(C14^2)</f>
        <v>38.784970024315001</v>
      </c>
    </row>
    <row r="15" spans="1:16" x14ac:dyDescent="0.25">
      <c r="A15">
        <v>3</v>
      </c>
      <c r="B15" s="29">
        <v>133.3856495426636</v>
      </c>
      <c r="C15" s="29">
        <v>-1.3856495426636002</v>
      </c>
      <c r="F15">
        <v>132</v>
      </c>
      <c r="G15">
        <f t="shared" ref="G15:G78" si="0">((C15-C14)^2)</f>
        <v>57.963974799136238</v>
      </c>
      <c r="H15">
        <f t="shared" ref="H15:H78" si="1">(C15^2)</f>
        <v>1.9200246550838445</v>
      </c>
      <c r="J15" s="1" t="s">
        <v>93</v>
      </c>
      <c r="P15" t="s">
        <v>107</v>
      </c>
    </row>
    <row r="16" spans="1:16" x14ac:dyDescent="0.25">
      <c r="A16">
        <v>4</v>
      </c>
      <c r="B16" s="29">
        <v>125.69148195908757</v>
      </c>
      <c r="C16" s="29">
        <v>3.308518040912432</v>
      </c>
      <c r="F16">
        <v>129</v>
      </c>
      <c r="G16">
        <f t="shared" si="0"/>
        <v>22.035209302696046</v>
      </c>
      <c r="H16">
        <f t="shared" si="1"/>
        <v>10.946291627043037</v>
      </c>
      <c r="J16">
        <f>SUM(G14:G156)</f>
        <v>24521.903573154334</v>
      </c>
      <c r="K16" s="36" t="s">
        <v>106</v>
      </c>
      <c r="M16" s="1" t="s">
        <v>91</v>
      </c>
      <c r="N16">
        <v>1.5189999999999999</v>
      </c>
      <c r="P16">
        <f>4-N16</f>
        <v>2.4809999999999999</v>
      </c>
    </row>
    <row r="17" spans="1:19" x14ac:dyDescent="0.25">
      <c r="A17">
        <v>5</v>
      </c>
      <c r="B17" s="29">
        <v>128.33527896974354</v>
      </c>
      <c r="C17" s="29">
        <v>-7.3352789697435412</v>
      </c>
      <c r="F17">
        <v>121</v>
      </c>
      <c r="G17">
        <f t="shared" si="0"/>
        <v>113.29041480404904</v>
      </c>
      <c r="H17">
        <f t="shared" si="1"/>
        <v>53.806317563961869</v>
      </c>
      <c r="J17" s="1" t="s">
        <v>94</v>
      </c>
      <c r="K17">
        <f>J16/J18</f>
        <v>1.2095863781987164</v>
      </c>
      <c r="M17" s="1"/>
      <c r="P17" t="s">
        <v>108</v>
      </c>
    </row>
    <row r="18" spans="1:19" x14ac:dyDescent="0.25">
      <c r="A18">
        <v>6</v>
      </c>
      <c r="B18" s="29">
        <v>143.51904063884368</v>
      </c>
      <c r="C18" s="29">
        <v>-8.519040638843677</v>
      </c>
      <c r="F18">
        <v>135</v>
      </c>
      <c r="G18">
        <f t="shared" si="0"/>
        <v>1.4012916892307394</v>
      </c>
      <c r="H18">
        <f t="shared" si="1"/>
        <v>72.574053406270082</v>
      </c>
      <c r="J18">
        <f>SUM(H13:H156)</f>
        <v>20272.96604453474</v>
      </c>
      <c r="M18" s="1" t="s">
        <v>111</v>
      </c>
      <c r="N18" s="40">
        <v>1.956</v>
      </c>
      <c r="P18" s="40">
        <f>4-N18</f>
        <v>2.044</v>
      </c>
    </row>
    <row r="19" spans="1:19" x14ac:dyDescent="0.25">
      <c r="A19">
        <v>7</v>
      </c>
      <c r="B19" s="29">
        <v>154.58289180752649</v>
      </c>
      <c r="C19" s="29">
        <v>-6.5828918075264937</v>
      </c>
      <c r="F19">
        <v>148</v>
      </c>
      <c r="G19">
        <f t="shared" si="0"/>
        <v>3.7486722970108945</v>
      </c>
      <c r="H19">
        <f t="shared" si="1"/>
        <v>43.334464549599424</v>
      </c>
    </row>
    <row r="20" spans="1:19" x14ac:dyDescent="0.25">
      <c r="A20">
        <v>8</v>
      </c>
      <c r="B20" s="29">
        <v>143.19012059752154</v>
      </c>
      <c r="C20" s="29">
        <v>4.8098794024784581</v>
      </c>
      <c r="F20">
        <v>148</v>
      </c>
      <c r="G20">
        <f t="shared" si="0"/>
        <v>129.7952358435177</v>
      </c>
      <c r="H20">
        <f t="shared" si="1"/>
        <v>23.134939866386528</v>
      </c>
      <c r="S20" t="s">
        <v>109</v>
      </c>
    </row>
    <row r="21" spans="1:19" x14ac:dyDescent="0.25">
      <c r="A21">
        <v>9</v>
      </c>
      <c r="B21" s="29">
        <v>117.65451967442205</v>
      </c>
      <c r="C21" s="29">
        <v>18.345480325577952</v>
      </c>
      <c r="F21">
        <v>136</v>
      </c>
      <c r="G21">
        <f t="shared" si="0"/>
        <v>183.21249234941189</v>
      </c>
      <c r="H21">
        <f t="shared" si="1"/>
        <v>336.55664837616774</v>
      </c>
      <c r="S21">
        <f>N16*2</f>
        <v>3.0379999999999998</v>
      </c>
    </row>
    <row r="22" spans="1:19" x14ac:dyDescent="0.25">
      <c r="A22">
        <v>10</v>
      </c>
      <c r="B22" s="29">
        <v>114.50660120807487</v>
      </c>
      <c r="C22" s="29">
        <v>4.4933987919251308</v>
      </c>
      <c r="F22">
        <v>119</v>
      </c>
      <c r="G22">
        <f t="shared" si="0"/>
        <v>191.8801628149655</v>
      </c>
      <c r="H22">
        <f t="shared" si="1"/>
        <v>20.190632703274225</v>
      </c>
      <c r="S22" t="s">
        <v>110</v>
      </c>
    </row>
    <row r="23" spans="1:19" x14ac:dyDescent="0.25">
      <c r="A23">
        <v>11</v>
      </c>
      <c r="B23" s="29">
        <v>104.058317911936</v>
      </c>
      <c r="C23" s="29">
        <v>-5.831791193600111E-2</v>
      </c>
      <c r="F23">
        <v>104</v>
      </c>
      <c r="G23">
        <f t="shared" si="0"/>
        <v>20.718124952208449</v>
      </c>
      <c r="H23">
        <f t="shared" si="1"/>
        <v>3.4009788525751808E-3</v>
      </c>
      <c r="S23">
        <f>N18*2</f>
        <v>3.9119999999999999</v>
      </c>
    </row>
    <row r="24" spans="1:19" x14ac:dyDescent="0.25">
      <c r="A24">
        <v>12</v>
      </c>
      <c r="B24" s="29">
        <v>126.04583071895682</v>
      </c>
      <c r="C24" s="29">
        <v>-8.0458307189568217</v>
      </c>
      <c r="F24">
        <v>118</v>
      </c>
      <c r="G24">
        <f t="shared" si="0"/>
        <v>63.800360842321631</v>
      </c>
      <c r="H24">
        <f t="shared" si="1"/>
        <v>64.735391958109247</v>
      </c>
    </row>
    <row r="25" spans="1:19" x14ac:dyDescent="0.25">
      <c r="A25">
        <v>13</v>
      </c>
      <c r="B25" s="29">
        <v>123.90702144440625</v>
      </c>
      <c r="C25" s="29">
        <v>-8.9070214444062543</v>
      </c>
      <c r="F25">
        <v>115</v>
      </c>
      <c r="G25">
        <f t="shared" si="0"/>
        <v>0.74164946560012013</v>
      </c>
      <c r="H25">
        <f t="shared" si="1"/>
        <v>79.335031011112875</v>
      </c>
    </row>
    <row r="26" spans="1:19" x14ac:dyDescent="0.25">
      <c r="A26">
        <v>14</v>
      </c>
      <c r="B26" s="29">
        <v>119.39964504698216</v>
      </c>
      <c r="C26" s="29">
        <v>6.6003549530178418</v>
      </c>
      <c r="F26">
        <v>126</v>
      </c>
      <c r="G26">
        <f t="shared" si="0"/>
        <v>240.47872273138594</v>
      </c>
      <c r="H26">
        <f t="shared" si="1"/>
        <v>43.564685505827157</v>
      </c>
    </row>
    <row r="27" spans="1:19" x14ac:dyDescent="0.25">
      <c r="A27">
        <v>15</v>
      </c>
      <c r="B27" s="29">
        <v>150.93601705581915</v>
      </c>
      <c r="C27" s="29">
        <v>-9.9360170558191498</v>
      </c>
      <c r="F27">
        <v>141</v>
      </c>
      <c r="G27">
        <f t="shared" si="0"/>
        <v>273.45159921464756</v>
      </c>
      <c r="H27">
        <f t="shared" si="1"/>
        <v>98.724434933529054</v>
      </c>
      <c r="S27">
        <v>0.46089999999999998</v>
      </c>
    </row>
    <row r="28" spans="1:19" x14ac:dyDescent="0.25">
      <c r="A28">
        <v>16</v>
      </c>
      <c r="B28" s="29">
        <v>141.92794608708442</v>
      </c>
      <c r="C28" s="29">
        <v>-6.9279460870844218</v>
      </c>
      <c r="F28">
        <v>135</v>
      </c>
      <c r="G28">
        <f t="shared" si="0"/>
        <v>9.0484909529446842</v>
      </c>
      <c r="H28">
        <f t="shared" si="1"/>
        <v>47.99643698554835</v>
      </c>
    </row>
    <row r="29" spans="1:19" x14ac:dyDescent="0.25">
      <c r="A29">
        <v>17</v>
      </c>
      <c r="B29" s="29">
        <v>138.83423929952883</v>
      </c>
      <c r="C29" s="29">
        <v>-13.834239299528832</v>
      </c>
      <c r="F29">
        <v>125</v>
      </c>
      <c r="G29">
        <f t="shared" si="0"/>
        <v>47.696885936255732</v>
      </c>
      <c r="H29">
        <f t="shared" si="1"/>
        <v>191.386176996628</v>
      </c>
    </row>
    <row r="30" spans="1:19" x14ac:dyDescent="0.25">
      <c r="A30">
        <v>18</v>
      </c>
      <c r="B30" s="29">
        <v>161.16767217492608</v>
      </c>
      <c r="C30" s="29">
        <v>-12.167672174926082</v>
      </c>
      <c r="F30">
        <v>149</v>
      </c>
      <c r="G30">
        <f t="shared" si="0"/>
        <v>2.7774459808066783</v>
      </c>
      <c r="H30">
        <f t="shared" si="1"/>
        <v>148.0522461564704</v>
      </c>
    </row>
    <row r="31" spans="1:19" x14ac:dyDescent="0.25">
      <c r="A31">
        <v>19</v>
      </c>
      <c r="B31" s="29">
        <v>183.56763923870659</v>
      </c>
      <c r="C31" s="29">
        <v>-13.56763923870659</v>
      </c>
      <c r="F31">
        <v>170</v>
      </c>
      <c r="G31">
        <f t="shared" si="0"/>
        <v>1.9599077796702173</v>
      </c>
      <c r="H31">
        <f t="shared" si="1"/>
        <v>184.08083451169074</v>
      </c>
    </row>
    <row r="32" spans="1:19" x14ac:dyDescent="0.25">
      <c r="A32">
        <v>20</v>
      </c>
      <c r="B32" s="29">
        <v>175.33757473110049</v>
      </c>
      <c r="C32" s="29">
        <v>-5.3375747311004886</v>
      </c>
      <c r="F32">
        <v>170</v>
      </c>
      <c r="G32">
        <f t="shared" si="0"/>
        <v>67.733961799357658</v>
      </c>
      <c r="H32">
        <f t="shared" si="1"/>
        <v>28.489704010082452</v>
      </c>
    </row>
    <row r="33" spans="1:8" x14ac:dyDescent="0.25">
      <c r="A33">
        <v>21</v>
      </c>
      <c r="B33" s="29">
        <v>142.9819351154994</v>
      </c>
      <c r="C33" s="29">
        <v>15.018064884500603</v>
      </c>
      <c r="F33">
        <v>158</v>
      </c>
      <c r="G33">
        <f t="shared" si="0"/>
        <v>414.35206416022857</v>
      </c>
      <c r="H33">
        <f t="shared" si="1"/>
        <v>225.54227287507013</v>
      </c>
    </row>
    <row r="34" spans="1:8" x14ac:dyDescent="0.25">
      <c r="A34">
        <v>22</v>
      </c>
      <c r="B34" s="29">
        <v>130.17511653466389</v>
      </c>
      <c r="C34" s="29">
        <v>2.8248834653361143</v>
      </c>
      <c r="F34">
        <v>133</v>
      </c>
      <c r="G34">
        <f t="shared" si="0"/>
        <v>148.67367312065815</v>
      </c>
      <c r="H34">
        <f t="shared" si="1"/>
        <v>7.9799665927293741</v>
      </c>
    </row>
    <row r="35" spans="1:8" x14ac:dyDescent="0.25">
      <c r="A35">
        <v>23</v>
      </c>
      <c r="B35" s="29">
        <v>108.03399971069939</v>
      </c>
      <c r="C35" s="29">
        <v>5.9660002893006094</v>
      </c>
      <c r="F35">
        <v>114</v>
      </c>
      <c r="G35">
        <f t="shared" si="0"/>
        <v>9.8666149017927971</v>
      </c>
      <c r="H35">
        <f t="shared" si="1"/>
        <v>35.593159451934959</v>
      </c>
    </row>
    <row r="36" spans="1:8" x14ac:dyDescent="0.25">
      <c r="A36">
        <v>24</v>
      </c>
      <c r="B36" s="29">
        <v>136.37881422848434</v>
      </c>
      <c r="C36" s="29">
        <v>3.6211857715156555</v>
      </c>
      <c r="F36">
        <v>140</v>
      </c>
      <c r="G36">
        <f t="shared" si="0"/>
        <v>5.4981551228150867</v>
      </c>
      <c r="H36">
        <f t="shared" si="1"/>
        <v>13.112986391827432</v>
      </c>
    </row>
    <row r="37" spans="1:8" x14ac:dyDescent="0.25">
      <c r="A37">
        <v>25</v>
      </c>
      <c r="B37" s="29">
        <v>137.28413379420644</v>
      </c>
      <c r="C37" s="29">
        <v>7.7158662057935601</v>
      </c>
      <c r="F37">
        <v>145</v>
      </c>
      <c r="G37">
        <f t="shared" si="0"/>
        <v>16.76640785885829</v>
      </c>
      <c r="H37">
        <f t="shared" si="1"/>
        <v>59.53459130570711</v>
      </c>
    </row>
    <row r="38" spans="1:8" x14ac:dyDescent="0.25">
      <c r="A38">
        <v>26</v>
      </c>
      <c r="B38" s="29">
        <v>138.77832552116809</v>
      </c>
      <c r="C38" s="29">
        <v>11.221674478831915</v>
      </c>
      <c r="F38">
        <v>150</v>
      </c>
      <c r="G38">
        <f t="shared" si="0"/>
        <v>12.29069164730417</v>
      </c>
      <c r="H38">
        <f t="shared" si="1"/>
        <v>125.92597810886753</v>
      </c>
    </row>
    <row r="39" spans="1:8" x14ac:dyDescent="0.25">
      <c r="A39">
        <v>27</v>
      </c>
      <c r="B39" s="29">
        <v>168.49859004807044</v>
      </c>
      <c r="C39" s="29">
        <v>9.5014099519295598</v>
      </c>
      <c r="F39">
        <v>178</v>
      </c>
      <c r="G39">
        <f t="shared" si="0"/>
        <v>2.9593100425185828</v>
      </c>
      <c r="H39">
        <f t="shared" si="1"/>
        <v>90.276791074626075</v>
      </c>
    </row>
    <row r="40" spans="1:8" x14ac:dyDescent="0.25">
      <c r="A40">
        <v>28</v>
      </c>
      <c r="B40" s="29">
        <v>162.93083266737489</v>
      </c>
      <c r="C40" s="29">
        <v>6.9167332625113431E-2</v>
      </c>
      <c r="F40">
        <v>163</v>
      </c>
      <c r="G40">
        <f t="shared" si="0"/>
        <v>88.967200829423206</v>
      </c>
      <c r="H40">
        <f t="shared" si="1"/>
        <v>4.7841199024730805E-3</v>
      </c>
    </row>
    <row r="41" spans="1:8" x14ac:dyDescent="0.25">
      <c r="A41">
        <v>29</v>
      </c>
      <c r="B41" s="29">
        <v>155.12914730139303</v>
      </c>
      <c r="C41" s="29">
        <v>16.870852698606967</v>
      </c>
      <c r="F41">
        <v>172</v>
      </c>
      <c r="G41">
        <f t="shared" si="0"/>
        <v>282.2966311374488</v>
      </c>
      <c r="H41">
        <f t="shared" si="1"/>
        <v>284.62567077809399</v>
      </c>
    </row>
    <row r="42" spans="1:8" x14ac:dyDescent="0.25">
      <c r="A42">
        <v>30</v>
      </c>
      <c r="B42" s="29">
        <v>190.66104194859429</v>
      </c>
      <c r="C42" s="29">
        <v>-12.661041948594288</v>
      </c>
      <c r="F42">
        <v>178</v>
      </c>
      <c r="G42">
        <f t="shared" si="0"/>
        <v>872.13280145339422</v>
      </c>
      <c r="H42">
        <f t="shared" si="1"/>
        <v>160.30198322406426</v>
      </c>
    </row>
    <row r="43" spans="1:8" x14ac:dyDescent="0.25">
      <c r="A43">
        <v>31</v>
      </c>
      <c r="B43" s="29">
        <v>210.46509054802374</v>
      </c>
      <c r="C43" s="29">
        <v>-11.465090548023738</v>
      </c>
      <c r="F43">
        <v>199</v>
      </c>
      <c r="G43">
        <f t="shared" si="0"/>
        <v>1.4302997525266603</v>
      </c>
      <c r="H43">
        <f t="shared" si="1"/>
        <v>131.44830127438325</v>
      </c>
    </row>
    <row r="44" spans="1:8" x14ac:dyDescent="0.25">
      <c r="A44">
        <v>32</v>
      </c>
      <c r="B44" s="29">
        <v>202.22825476068456</v>
      </c>
      <c r="C44" s="29">
        <v>-3.228254760684564</v>
      </c>
      <c r="F44">
        <v>199</v>
      </c>
      <c r="G44">
        <f t="shared" si="0"/>
        <v>67.845463787591356</v>
      </c>
      <c r="H44">
        <f t="shared" si="1"/>
        <v>10.421628799882551</v>
      </c>
    </row>
    <row r="45" spans="1:8" x14ac:dyDescent="0.25">
      <c r="A45">
        <v>33</v>
      </c>
      <c r="B45" s="29">
        <v>169.8658438653504</v>
      </c>
      <c r="C45" s="29">
        <v>14.134156134649601</v>
      </c>
      <c r="F45">
        <v>184</v>
      </c>
      <c r="G45">
        <f t="shared" si="0"/>
        <v>301.45331209841851</v>
      </c>
      <c r="H45">
        <f t="shared" si="1"/>
        <v>199.77436963865296</v>
      </c>
    </row>
    <row r="46" spans="1:8" x14ac:dyDescent="0.25">
      <c r="A46">
        <v>34</v>
      </c>
      <c r="B46" s="29">
        <v>151.32152148630334</v>
      </c>
      <c r="C46" s="29">
        <v>10.67847851369666</v>
      </c>
      <c r="F46">
        <v>162</v>
      </c>
      <c r="G46">
        <f t="shared" si="0"/>
        <v>11.941707819954972</v>
      </c>
      <c r="H46">
        <f t="shared" si="1"/>
        <v>114.02990336748124</v>
      </c>
    </row>
    <row r="47" spans="1:8" x14ac:dyDescent="0.25">
      <c r="A47">
        <v>35</v>
      </c>
      <c r="B47" s="29">
        <v>128.09109848831577</v>
      </c>
      <c r="C47" s="29">
        <v>17.908901511684235</v>
      </c>
      <c r="F47">
        <v>146</v>
      </c>
      <c r="G47">
        <f t="shared" si="0"/>
        <v>52.279016729827624</v>
      </c>
      <c r="H47">
        <f t="shared" si="1"/>
        <v>320.72875335520587</v>
      </c>
    </row>
    <row r="48" spans="1:8" x14ac:dyDescent="0.25">
      <c r="A48">
        <v>36</v>
      </c>
      <c r="B48" s="29">
        <v>164.43096338243552</v>
      </c>
      <c r="C48" s="29">
        <v>1.5690366175644783</v>
      </c>
      <c r="F48">
        <v>166</v>
      </c>
      <c r="G48">
        <f t="shared" si="0"/>
        <v>266.99118475808723</v>
      </c>
      <c r="H48">
        <f t="shared" si="1"/>
        <v>2.4618759072581788</v>
      </c>
    </row>
    <row r="49" spans="1:8" x14ac:dyDescent="0.25">
      <c r="A49">
        <v>37</v>
      </c>
      <c r="B49" s="29">
        <v>167.49458145700456</v>
      </c>
      <c r="C49" s="29">
        <v>3.505418542995443</v>
      </c>
      <c r="F49">
        <v>171</v>
      </c>
      <c r="G49">
        <f t="shared" si="0"/>
        <v>3.7495749611357301</v>
      </c>
      <c r="H49">
        <f t="shared" si="1"/>
        <v>12.287959161576294</v>
      </c>
    </row>
    <row r="50" spans="1:8" x14ac:dyDescent="0.25">
      <c r="A50">
        <v>38</v>
      </c>
      <c r="B50" s="29">
        <v>165.57536819784886</v>
      </c>
      <c r="C50" s="29">
        <v>14.42463180215114</v>
      </c>
      <c r="F50">
        <v>180</v>
      </c>
      <c r="G50">
        <f t="shared" si="0"/>
        <v>119.22921819892157</v>
      </c>
      <c r="H50">
        <f t="shared" si="1"/>
        <v>208.07000262763003</v>
      </c>
    </row>
    <row r="51" spans="1:8" x14ac:dyDescent="0.25">
      <c r="A51">
        <v>39</v>
      </c>
      <c r="B51" s="29">
        <v>204.25464013324989</v>
      </c>
      <c r="C51" s="29">
        <v>-11.254640133249893</v>
      </c>
      <c r="F51">
        <v>193</v>
      </c>
      <c r="G51">
        <f t="shared" si="0"/>
        <v>659.42500713227514</v>
      </c>
      <c r="H51">
        <f t="shared" si="1"/>
        <v>126.66692452895917</v>
      </c>
    </row>
    <row r="52" spans="1:8" x14ac:dyDescent="0.25">
      <c r="A52">
        <v>40</v>
      </c>
      <c r="B52" s="29">
        <v>187.62738969674754</v>
      </c>
      <c r="C52" s="29">
        <v>-6.6273896967475423</v>
      </c>
      <c r="F52">
        <v>181</v>
      </c>
      <c r="G52">
        <f t="shared" si="0"/>
        <v>21.411446602111194</v>
      </c>
      <c r="H52">
        <f t="shared" si="1"/>
        <v>43.922294192555484</v>
      </c>
    </row>
    <row r="53" spans="1:8" x14ac:dyDescent="0.25">
      <c r="A53">
        <v>41</v>
      </c>
      <c r="B53" s="29">
        <v>191.7951606978821</v>
      </c>
      <c r="C53" s="29">
        <v>-8.7951606978820962</v>
      </c>
      <c r="F53">
        <v>183</v>
      </c>
      <c r="G53">
        <f t="shared" si="0"/>
        <v>4.6992311133599065</v>
      </c>
      <c r="H53">
        <f t="shared" si="1"/>
        <v>77.354851701569885</v>
      </c>
    </row>
    <row r="54" spans="1:8" x14ac:dyDescent="0.25">
      <c r="A54">
        <v>42</v>
      </c>
      <c r="B54" s="29">
        <v>214.32708971183212</v>
      </c>
      <c r="C54" s="29">
        <v>3.6729102881678841</v>
      </c>
      <c r="F54">
        <v>218</v>
      </c>
      <c r="G54">
        <f t="shared" si="0"/>
        <v>155.45279411318134</v>
      </c>
      <c r="H54">
        <f t="shared" si="1"/>
        <v>13.490269984929489</v>
      </c>
    </row>
    <row r="55" spans="1:8" x14ac:dyDescent="0.25">
      <c r="A55">
        <v>43</v>
      </c>
      <c r="B55" s="29">
        <v>245.61372471675685</v>
      </c>
      <c r="C55" s="29">
        <v>-15.613724716756849</v>
      </c>
      <c r="F55">
        <v>230</v>
      </c>
      <c r="G55">
        <f t="shared" si="0"/>
        <v>371.97428981318808</v>
      </c>
      <c r="H55">
        <f t="shared" si="1"/>
        <v>243.78839953066375</v>
      </c>
    </row>
    <row r="56" spans="1:8" x14ac:dyDescent="0.25">
      <c r="A56">
        <v>44</v>
      </c>
      <c r="B56" s="29">
        <v>233.80445491978608</v>
      </c>
      <c r="C56" s="29">
        <v>8.1955450802139183</v>
      </c>
      <c r="F56">
        <v>242</v>
      </c>
      <c r="G56">
        <f t="shared" si="0"/>
        <v>566.88132826494439</v>
      </c>
      <c r="H56">
        <f t="shared" si="1"/>
        <v>67.166959161818554</v>
      </c>
    </row>
    <row r="57" spans="1:8" x14ac:dyDescent="0.25">
      <c r="A57">
        <v>45</v>
      </c>
      <c r="B57" s="29">
        <v>204.48617286472467</v>
      </c>
      <c r="C57" s="29">
        <v>4.513827135275335</v>
      </c>
      <c r="F57">
        <v>209</v>
      </c>
      <c r="G57">
        <f t="shared" si="0"/>
        <v>13.555047026082786</v>
      </c>
      <c r="H57">
        <f t="shared" si="1"/>
        <v>20.374635407147938</v>
      </c>
    </row>
    <row r="58" spans="1:8" x14ac:dyDescent="0.25">
      <c r="A58">
        <v>46</v>
      </c>
      <c r="B58" s="29">
        <v>180.50707059933973</v>
      </c>
      <c r="C58" s="29">
        <v>10.492929400660273</v>
      </c>
      <c r="F58">
        <v>191</v>
      </c>
      <c r="G58">
        <f t="shared" si="0"/>
        <v>35.749663899931299</v>
      </c>
      <c r="H58">
        <f t="shared" si="1"/>
        <v>110.10156740724076</v>
      </c>
    </row>
    <row r="59" spans="1:8" x14ac:dyDescent="0.25">
      <c r="A59">
        <v>47</v>
      </c>
      <c r="B59" s="29">
        <v>160.55793216587713</v>
      </c>
      <c r="C59" s="29">
        <v>11.442067834122867</v>
      </c>
      <c r="F59">
        <v>172</v>
      </c>
      <c r="G59">
        <f t="shared" si="0"/>
        <v>0.90086376587582584</v>
      </c>
      <c r="H59">
        <f t="shared" si="1"/>
        <v>130.92091632066914</v>
      </c>
    </row>
    <row r="60" spans="1:8" x14ac:dyDescent="0.25">
      <c r="A60">
        <v>48</v>
      </c>
      <c r="B60" s="29">
        <v>192.29583783058013</v>
      </c>
      <c r="C60" s="29">
        <v>1.7041621694198739</v>
      </c>
      <c r="F60">
        <v>194</v>
      </c>
      <c r="G60">
        <f t="shared" si="0"/>
        <v>94.826806734654639</v>
      </c>
      <c r="H60">
        <f t="shared" si="1"/>
        <v>2.904168699681851</v>
      </c>
    </row>
    <row r="61" spans="1:8" x14ac:dyDescent="0.25">
      <c r="A61">
        <v>49</v>
      </c>
      <c r="B61" s="29">
        <v>196.14505412094903</v>
      </c>
      <c r="C61" s="29">
        <v>-0.14505412094902681</v>
      </c>
      <c r="F61">
        <v>196</v>
      </c>
      <c r="G61">
        <f t="shared" si="0"/>
        <v>3.4196008885657183</v>
      </c>
      <c r="H61">
        <f t="shared" si="1"/>
        <v>2.1040698004294898E-2</v>
      </c>
    </row>
    <row r="62" spans="1:8" x14ac:dyDescent="0.25">
      <c r="A62">
        <v>50</v>
      </c>
      <c r="B62" s="29">
        <v>195.30160447635026</v>
      </c>
      <c r="C62" s="29">
        <v>0.69839552364973656</v>
      </c>
      <c r="F62">
        <v>196</v>
      </c>
      <c r="G62">
        <f t="shared" si="0"/>
        <v>0.71140730297378019</v>
      </c>
      <c r="H62">
        <f t="shared" si="1"/>
        <v>0.48775630745398973</v>
      </c>
    </row>
    <row r="63" spans="1:8" x14ac:dyDescent="0.25">
      <c r="A63">
        <v>51</v>
      </c>
      <c r="B63" s="29">
        <v>221.89185813615921</v>
      </c>
      <c r="C63" s="29">
        <v>14.108141863840785</v>
      </c>
      <c r="F63">
        <v>236</v>
      </c>
      <c r="G63">
        <f t="shared" si="0"/>
        <v>179.82129690826721</v>
      </c>
      <c r="H63">
        <f t="shared" si="1"/>
        <v>199.03966685025696</v>
      </c>
    </row>
    <row r="64" spans="1:8" x14ac:dyDescent="0.25">
      <c r="A64">
        <v>52</v>
      </c>
      <c r="B64" s="29">
        <v>217.65814146281119</v>
      </c>
      <c r="C64" s="29">
        <v>17.341858537188813</v>
      </c>
      <c r="F64">
        <v>235</v>
      </c>
      <c r="G64">
        <f t="shared" si="0"/>
        <v>10.456923523489033</v>
      </c>
      <c r="H64">
        <f t="shared" si="1"/>
        <v>300.74005752386853</v>
      </c>
    </row>
    <row r="65" spans="1:21" x14ac:dyDescent="0.25">
      <c r="A65">
        <v>53</v>
      </c>
      <c r="B65" s="29">
        <v>222.20276741886249</v>
      </c>
      <c r="C65" s="29">
        <v>6.7972325811375072</v>
      </c>
      <c r="F65">
        <v>229</v>
      </c>
      <c r="G65">
        <f t="shared" si="0"/>
        <v>111.18913655303091</v>
      </c>
      <c r="H65">
        <f t="shared" si="1"/>
        <v>46.202370762077258</v>
      </c>
    </row>
    <row r="66" spans="1:21" x14ac:dyDescent="0.25">
      <c r="A66">
        <v>54</v>
      </c>
      <c r="B66" s="29">
        <v>258.02384341847124</v>
      </c>
      <c r="C66" s="29">
        <v>-15.023843418471245</v>
      </c>
      <c r="F66">
        <v>243</v>
      </c>
      <c r="G66">
        <f t="shared" si="0"/>
        <v>476.1593577807011</v>
      </c>
      <c r="H66">
        <f t="shared" si="1"/>
        <v>225.71587106274174</v>
      </c>
    </row>
    <row r="67" spans="1:21" x14ac:dyDescent="0.25">
      <c r="A67">
        <v>55</v>
      </c>
      <c r="B67" s="29">
        <v>275.87387688099011</v>
      </c>
      <c r="C67" s="29">
        <v>-11.87387688099011</v>
      </c>
      <c r="F67">
        <v>264</v>
      </c>
      <c r="G67">
        <f t="shared" si="0"/>
        <v>9.922289187250886</v>
      </c>
      <c r="H67">
        <f t="shared" si="1"/>
        <v>140.98895218491143</v>
      </c>
    </row>
    <row r="68" spans="1:21" x14ac:dyDescent="0.25">
      <c r="A68">
        <v>56</v>
      </c>
      <c r="B68" s="29">
        <v>274.43676594695319</v>
      </c>
      <c r="C68" s="29">
        <v>-2.4367659469531873</v>
      </c>
      <c r="F68">
        <v>272</v>
      </c>
      <c r="G68">
        <f t="shared" si="0"/>
        <v>89.059062781319241</v>
      </c>
      <c r="H68">
        <f t="shared" si="1"/>
        <v>5.9378282802306632</v>
      </c>
    </row>
    <row r="69" spans="1:21" x14ac:dyDescent="0.25">
      <c r="A69">
        <v>57</v>
      </c>
      <c r="B69" s="29">
        <v>233.30707250194001</v>
      </c>
      <c r="C69" s="29">
        <v>3.6929274980599871</v>
      </c>
      <c r="F69">
        <v>237</v>
      </c>
      <c r="G69">
        <f t="shared" si="0"/>
        <v>37.573141729837481</v>
      </c>
      <c r="H69">
        <f t="shared" si="1"/>
        <v>13.637713505927596</v>
      </c>
    </row>
    <row r="70" spans="1:21" x14ac:dyDescent="0.25">
      <c r="A70">
        <v>58</v>
      </c>
      <c r="B70" s="29">
        <v>210.79991859887846</v>
      </c>
      <c r="C70" s="29">
        <v>0.20008140112153683</v>
      </c>
      <c r="F70">
        <v>211</v>
      </c>
      <c r="G70">
        <f t="shared" si="0"/>
        <v>12.199973856898167</v>
      </c>
      <c r="H70">
        <f t="shared" si="1"/>
        <v>4.0032567074757316E-2</v>
      </c>
    </row>
    <row r="71" spans="1:21" x14ac:dyDescent="0.25">
      <c r="A71">
        <v>59</v>
      </c>
      <c r="B71" s="29">
        <v>185.97121405035872</v>
      </c>
      <c r="C71" s="29">
        <v>-5.971214050358725</v>
      </c>
      <c r="F71">
        <v>180</v>
      </c>
      <c r="G71">
        <f t="shared" si="0"/>
        <v>38.084887549460966</v>
      </c>
      <c r="H71">
        <f t="shared" si="1"/>
        <v>35.655397235201448</v>
      </c>
    </row>
    <row r="72" spans="1:21" x14ac:dyDescent="0.25">
      <c r="A72">
        <v>60</v>
      </c>
      <c r="B72" s="29">
        <v>214.0836760309254</v>
      </c>
      <c r="C72" s="29">
        <v>-13.083676030925403</v>
      </c>
      <c r="F72">
        <v>201</v>
      </c>
      <c r="G72">
        <f t="shared" si="0"/>
        <v>50.587115425006473</v>
      </c>
      <c r="H72">
        <f t="shared" si="1"/>
        <v>171.18257848221191</v>
      </c>
    </row>
    <row r="73" spans="1:21" x14ac:dyDescent="0.25">
      <c r="A73">
        <v>61</v>
      </c>
      <c r="B73" s="29">
        <v>215.82661944060266</v>
      </c>
      <c r="C73" s="29">
        <v>-11.826619440602656</v>
      </c>
      <c r="F73">
        <v>204</v>
      </c>
      <c r="G73">
        <f t="shared" si="0"/>
        <v>1.5801912712738519</v>
      </c>
      <c r="H73">
        <f t="shared" si="1"/>
        <v>139.86892739284067</v>
      </c>
    </row>
    <row r="74" spans="1:21" x14ac:dyDescent="0.25">
      <c r="A74">
        <v>62</v>
      </c>
      <c r="B74" s="29">
        <v>210.26263270446091</v>
      </c>
      <c r="C74" s="29">
        <v>-22.262632704460913</v>
      </c>
      <c r="F74">
        <v>188</v>
      </c>
      <c r="G74">
        <f t="shared" si="0"/>
        <v>108.91037284342546</v>
      </c>
      <c r="H74">
        <f t="shared" si="1"/>
        <v>495.62481493373264</v>
      </c>
    </row>
    <row r="75" spans="1:21" x14ac:dyDescent="0.25">
      <c r="A75">
        <v>63</v>
      </c>
      <c r="B75" s="29">
        <v>245.83701079900189</v>
      </c>
      <c r="C75" s="29">
        <v>-10.837010799001888</v>
      </c>
      <c r="F75">
        <v>235</v>
      </c>
      <c r="G75">
        <f t="shared" si="0"/>
        <v>130.5448359265051</v>
      </c>
      <c r="H75">
        <f t="shared" si="1"/>
        <v>117.44080305768354</v>
      </c>
      <c r="U75" s="35" t="s">
        <v>90</v>
      </c>
    </row>
    <row r="76" spans="1:21" x14ac:dyDescent="0.25">
      <c r="A76">
        <v>64</v>
      </c>
      <c r="B76" s="29">
        <v>250.61531120865726</v>
      </c>
      <c r="C76" s="29">
        <v>-23.615311208657261</v>
      </c>
      <c r="F76">
        <v>227</v>
      </c>
      <c r="G76">
        <f t="shared" si="0"/>
        <v>163.28496135939866</v>
      </c>
      <c r="H76">
        <f t="shared" si="1"/>
        <v>557.68292348173327</v>
      </c>
    </row>
    <row r="77" spans="1:21" x14ac:dyDescent="0.25">
      <c r="A77">
        <v>65</v>
      </c>
      <c r="B77" s="29">
        <v>247.83769437543108</v>
      </c>
      <c r="C77" s="29">
        <v>-13.837694375431084</v>
      </c>
      <c r="F77">
        <v>234</v>
      </c>
      <c r="G77">
        <f t="shared" si="0"/>
        <v>95.601790937387875</v>
      </c>
      <c r="H77">
        <f t="shared" si="1"/>
        <v>191.48178562783707</v>
      </c>
    </row>
    <row r="78" spans="1:21" x14ac:dyDescent="0.25">
      <c r="A78">
        <v>66</v>
      </c>
      <c r="B78" s="29">
        <v>276.87918284392634</v>
      </c>
      <c r="C78" s="29">
        <v>-12.879182843926344</v>
      </c>
      <c r="F78">
        <v>264</v>
      </c>
      <c r="G78">
        <f t="shared" si="0"/>
        <v>0.91874435602756277</v>
      </c>
      <c r="H78">
        <f t="shared" si="1"/>
        <v>165.87335072728666</v>
      </c>
    </row>
    <row r="79" spans="1:21" x14ac:dyDescent="0.25">
      <c r="A79">
        <v>67</v>
      </c>
      <c r="B79" s="29">
        <v>306.1713515505524</v>
      </c>
      <c r="C79" s="29">
        <v>-4.1713515505524015</v>
      </c>
      <c r="F79">
        <v>302</v>
      </c>
      <c r="G79">
        <f t="shared" ref="G79:G142" si="2">((C79-C78)^2)</f>
        <v>75.826325833862512</v>
      </c>
      <c r="H79">
        <f t="shared" ref="H79:H142" si="3">(C79^2)</f>
        <v>17.400173758295924</v>
      </c>
    </row>
    <row r="80" spans="1:21" x14ac:dyDescent="0.25">
      <c r="A80">
        <v>68</v>
      </c>
      <c r="B80" s="29">
        <v>309.19152091122328</v>
      </c>
      <c r="C80" s="29">
        <v>-16.191520911223279</v>
      </c>
      <c r="F80">
        <v>293</v>
      </c>
      <c r="G80">
        <f t="shared" si="2"/>
        <v>144.48447145921094</v>
      </c>
      <c r="H80">
        <f t="shared" si="3"/>
        <v>262.16534941858072</v>
      </c>
    </row>
    <row r="81" spans="1:8" x14ac:dyDescent="0.25">
      <c r="A81">
        <v>69</v>
      </c>
      <c r="B81" s="29">
        <v>260.18437090565192</v>
      </c>
      <c r="C81" s="29">
        <v>-1.1843709056519174</v>
      </c>
      <c r="F81">
        <v>259</v>
      </c>
      <c r="G81">
        <f t="shared" si="2"/>
        <v>225.2145512897205</v>
      </c>
      <c r="H81">
        <f t="shared" si="3"/>
        <v>1.402734442154743</v>
      </c>
    </row>
    <row r="82" spans="1:8" x14ac:dyDescent="0.25">
      <c r="A82">
        <v>70</v>
      </c>
      <c r="B82" s="29">
        <v>233.52445219544481</v>
      </c>
      <c r="C82" s="29">
        <v>-4.5244521954448089</v>
      </c>
      <c r="F82">
        <v>229</v>
      </c>
      <c r="G82">
        <f t="shared" si="2"/>
        <v>11.156143022424546</v>
      </c>
      <c r="H82">
        <f t="shared" si="3"/>
        <v>20.470667668865353</v>
      </c>
    </row>
    <row r="83" spans="1:8" x14ac:dyDescent="0.25">
      <c r="A83">
        <v>71</v>
      </c>
      <c r="B83" s="29">
        <v>200.29096996335755</v>
      </c>
      <c r="C83" s="29">
        <v>2.7090300366424458</v>
      </c>
      <c r="F83">
        <v>203</v>
      </c>
      <c r="G83">
        <f t="shared" si="2"/>
        <v>52.323265201922013</v>
      </c>
      <c r="H83">
        <f t="shared" si="3"/>
        <v>7.3388437394309713</v>
      </c>
    </row>
    <row r="84" spans="1:8" x14ac:dyDescent="0.25">
      <c r="A84">
        <v>72</v>
      </c>
      <c r="B84" s="29">
        <v>229.80981211862624</v>
      </c>
      <c r="C84" s="29">
        <v>-0.80981211862624036</v>
      </c>
      <c r="F84">
        <v>229</v>
      </c>
      <c r="G84">
        <f t="shared" si="2"/>
        <v>12.382250113695973</v>
      </c>
      <c r="H84">
        <f t="shared" si="3"/>
        <v>0.65579566747392004</v>
      </c>
    </row>
    <row r="85" spans="1:8" x14ac:dyDescent="0.25">
      <c r="A85">
        <v>73</v>
      </c>
      <c r="B85" s="29">
        <v>234.09468027180023</v>
      </c>
      <c r="C85" s="29">
        <v>7.9053197281997711</v>
      </c>
      <c r="F85">
        <v>242</v>
      </c>
      <c r="G85">
        <f t="shared" si="2"/>
        <v>75.953523107560969</v>
      </c>
      <c r="H85">
        <f t="shared" si="3"/>
        <v>62.494080005064504</v>
      </c>
    </row>
    <row r="86" spans="1:8" x14ac:dyDescent="0.25">
      <c r="A86">
        <v>74</v>
      </c>
      <c r="B86" s="29">
        <v>223.40141318323245</v>
      </c>
      <c r="C86" s="29">
        <v>9.5985868167675505</v>
      </c>
      <c r="F86">
        <v>233</v>
      </c>
      <c r="G86">
        <f t="shared" si="2"/>
        <v>2.8671534332268043</v>
      </c>
      <c r="H86">
        <f t="shared" si="3"/>
        <v>92.132868879023817</v>
      </c>
    </row>
    <row r="87" spans="1:8" x14ac:dyDescent="0.25">
      <c r="A87">
        <v>75</v>
      </c>
      <c r="B87" s="29">
        <v>265.71671922318734</v>
      </c>
      <c r="C87" s="29">
        <v>1.28328077681266</v>
      </c>
      <c r="F87">
        <v>267</v>
      </c>
      <c r="G87">
        <f t="shared" si="2"/>
        <v>69.144314538110279</v>
      </c>
      <c r="H87">
        <f t="shared" si="3"/>
        <v>1.6468095521369039</v>
      </c>
    </row>
    <row r="88" spans="1:8" x14ac:dyDescent="0.25">
      <c r="A88">
        <v>76</v>
      </c>
      <c r="B88" s="29">
        <v>261.36344064136364</v>
      </c>
      <c r="C88" s="29">
        <v>7.6365593586363616</v>
      </c>
      <c r="F88">
        <v>269</v>
      </c>
      <c r="G88">
        <f t="shared" si="2"/>
        <v>40.364148738259786</v>
      </c>
      <c r="H88">
        <f t="shared" si="3"/>
        <v>58.317038837976597</v>
      </c>
    </row>
    <row r="89" spans="1:8" x14ac:dyDescent="0.25">
      <c r="A89">
        <v>77</v>
      </c>
      <c r="B89" s="29">
        <v>269.92193970323513</v>
      </c>
      <c r="C89" s="29">
        <v>7.8060296764874693E-2</v>
      </c>
      <c r="F89">
        <v>270</v>
      </c>
      <c r="G89">
        <f t="shared" si="2"/>
        <v>57.130908068312145</v>
      </c>
      <c r="H89">
        <f t="shared" si="3"/>
        <v>6.0934099310203061E-3</v>
      </c>
    </row>
    <row r="90" spans="1:8" x14ac:dyDescent="0.25">
      <c r="A90">
        <v>78</v>
      </c>
      <c r="B90" s="29">
        <v>305.66390495575627</v>
      </c>
      <c r="C90" s="29">
        <v>9.3360950442437343</v>
      </c>
      <c r="F90">
        <v>315</v>
      </c>
      <c r="G90">
        <f t="shared" si="2"/>
        <v>85.711207385525952</v>
      </c>
      <c r="H90">
        <f t="shared" si="3"/>
        <v>87.162670675152413</v>
      </c>
    </row>
    <row r="91" spans="1:8" x14ac:dyDescent="0.25">
      <c r="A91">
        <v>79</v>
      </c>
      <c r="B91" s="29">
        <v>350.54420243390189</v>
      </c>
      <c r="C91" s="29">
        <v>13.455797566098113</v>
      </c>
      <c r="F91">
        <v>364</v>
      </c>
      <c r="G91">
        <f t="shared" si="2"/>
        <v>16.971948868573328</v>
      </c>
      <c r="H91">
        <f t="shared" si="3"/>
        <v>181.05848813981189</v>
      </c>
    </row>
    <row r="92" spans="1:8" x14ac:dyDescent="0.25">
      <c r="A92">
        <v>80</v>
      </c>
      <c r="B92" s="29">
        <v>348.26350390551585</v>
      </c>
      <c r="C92" s="29">
        <v>-1.2635039055158472</v>
      </c>
      <c r="F92">
        <v>347</v>
      </c>
      <c r="G92">
        <f t="shared" si="2"/>
        <v>216.65783581225688</v>
      </c>
      <c r="H92">
        <f t="shared" si="3"/>
        <v>1.596442119253799</v>
      </c>
    </row>
    <row r="93" spans="1:8" x14ac:dyDescent="0.25">
      <c r="A93">
        <v>81</v>
      </c>
      <c r="B93" s="29">
        <v>296.64787692247683</v>
      </c>
      <c r="C93" s="29">
        <v>15.352123077523174</v>
      </c>
      <c r="F93">
        <v>312</v>
      </c>
      <c r="G93">
        <f t="shared" si="2"/>
        <v>276.07906003949444</v>
      </c>
      <c r="H93">
        <f t="shared" si="3"/>
        <v>235.68768298741961</v>
      </c>
    </row>
    <row r="94" spans="1:8" x14ac:dyDescent="0.25">
      <c r="A94">
        <v>82</v>
      </c>
      <c r="B94" s="29">
        <v>267.31391304718051</v>
      </c>
      <c r="C94" s="29">
        <v>6.6860869528194939</v>
      </c>
      <c r="F94">
        <v>274</v>
      </c>
      <c r="G94">
        <f t="shared" si="2"/>
        <v>75.100182114669181</v>
      </c>
      <c r="H94">
        <f t="shared" si="3"/>
        <v>44.703758740663069</v>
      </c>
    </row>
    <row r="95" spans="1:8" x14ac:dyDescent="0.25">
      <c r="A95">
        <v>83</v>
      </c>
      <c r="B95" s="29">
        <v>233.74304297521513</v>
      </c>
      <c r="C95" s="29">
        <v>3.2569570247848674</v>
      </c>
      <c r="F95">
        <v>237</v>
      </c>
      <c r="G95">
        <f>((C95-C94)^2)</f>
        <v>11.758932063342764</v>
      </c>
      <c r="H95">
        <f t="shared" si="3"/>
        <v>10.607769061295496</v>
      </c>
    </row>
    <row r="96" spans="1:8" x14ac:dyDescent="0.25">
      <c r="A96">
        <v>84</v>
      </c>
      <c r="B96" s="29">
        <v>261.73594304730614</v>
      </c>
      <c r="C96" s="29">
        <v>16.264056952693863</v>
      </c>
      <c r="F96">
        <v>278</v>
      </c>
      <c r="G96">
        <f>((C96-C95)^2)</f>
        <v>169.1846485346102</v>
      </c>
      <c r="H96">
        <f>(C96^2)</f>
        <v>264.51954856046962</v>
      </c>
    </row>
    <row r="97" spans="1:8" x14ac:dyDescent="0.25">
      <c r="A97">
        <v>85</v>
      </c>
      <c r="B97" s="29">
        <v>277.63453398121817</v>
      </c>
      <c r="C97" s="29">
        <v>6.3654660187818308</v>
      </c>
      <c r="F97">
        <v>284</v>
      </c>
      <c r="G97">
        <f>((C97-C96)^2)</f>
        <v>97.98210247692549</v>
      </c>
      <c r="H97">
        <f t="shared" si="3"/>
        <v>40.519157636266215</v>
      </c>
    </row>
    <row r="98" spans="1:8" x14ac:dyDescent="0.25">
      <c r="A98">
        <v>86</v>
      </c>
      <c r="B98" s="29">
        <v>268.1356083693334</v>
      </c>
      <c r="C98" s="29">
        <v>8.8643916306666029</v>
      </c>
      <c r="F98">
        <v>277</v>
      </c>
      <c r="G98">
        <f t="shared" si="2"/>
        <v>6.2446292137336821</v>
      </c>
      <c r="H98">
        <f t="shared" si="3"/>
        <v>78.577438981832117</v>
      </c>
    </row>
    <row r="99" spans="1:8" x14ac:dyDescent="0.25">
      <c r="A99">
        <v>87</v>
      </c>
      <c r="B99" s="29">
        <v>303.85547292792234</v>
      </c>
      <c r="C99" s="29">
        <v>13.144527072077665</v>
      </c>
      <c r="F99">
        <v>317</v>
      </c>
      <c r="G99">
        <f t="shared" si="2"/>
        <v>18.319559396823067</v>
      </c>
      <c r="H99">
        <f t="shared" si="3"/>
        <v>172.77859194858263</v>
      </c>
    </row>
    <row r="100" spans="1:8" x14ac:dyDescent="0.25">
      <c r="A100">
        <v>88</v>
      </c>
      <c r="B100" s="29">
        <v>307.55025439693827</v>
      </c>
      <c r="C100" s="29">
        <v>5.4497456030617286</v>
      </c>
      <c r="F100">
        <v>313</v>
      </c>
      <c r="G100">
        <f t="shared" si="2"/>
        <v>59.209661855911051</v>
      </c>
      <c r="H100">
        <f t="shared" si="3"/>
        <v>29.699727138090644</v>
      </c>
    </row>
    <row r="101" spans="1:8" x14ac:dyDescent="0.25">
      <c r="A101">
        <v>89</v>
      </c>
      <c r="B101" s="29">
        <v>310.31823998609343</v>
      </c>
      <c r="C101" s="29">
        <v>7.6817600139065689</v>
      </c>
      <c r="F101">
        <v>318</v>
      </c>
      <c r="G101">
        <f t="shared" si="2"/>
        <v>4.9818883302190393</v>
      </c>
      <c r="H101">
        <f t="shared" si="3"/>
        <v>59.00943691125385</v>
      </c>
    </row>
    <row r="102" spans="1:8" x14ac:dyDescent="0.25">
      <c r="A102">
        <v>90</v>
      </c>
      <c r="B102" s="29">
        <v>356.15475721590803</v>
      </c>
      <c r="C102" s="29">
        <v>17.845242784091965</v>
      </c>
      <c r="F102">
        <v>374</v>
      </c>
      <c r="G102">
        <f t="shared" si="2"/>
        <v>103.29638201985541</v>
      </c>
      <c r="H102">
        <f t="shared" si="3"/>
        <v>318.45269002318634</v>
      </c>
    </row>
    <row r="103" spans="1:8" x14ac:dyDescent="0.25">
      <c r="A103">
        <v>91</v>
      </c>
      <c r="B103" s="29">
        <v>411.6318107681231</v>
      </c>
      <c r="C103" s="29">
        <v>1.3681892318768973</v>
      </c>
      <c r="F103">
        <v>413</v>
      </c>
      <c r="G103">
        <f t="shared" si="2"/>
        <v>271.49329376256321</v>
      </c>
      <c r="H103">
        <f t="shared" si="3"/>
        <v>1.8719417742238944</v>
      </c>
    </row>
    <row r="104" spans="1:8" x14ac:dyDescent="0.25">
      <c r="A104">
        <v>92</v>
      </c>
      <c r="B104" s="29">
        <v>400.84031520716007</v>
      </c>
      <c r="C104" s="29">
        <v>4.1596847928399256</v>
      </c>
      <c r="F104">
        <v>405</v>
      </c>
      <c r="G104">
        <f t="shared" si="2"/>
        <v>7.7924474668762924</v>
      </c>
      <c r="H104">
        <f t="shared" si="3"/>
        <v>17.302977575783736</v>
      </c>
    </row>
    <row r="105" spans="1:8" x14ac:dyDescent="0.25">
      <c r="A105">
        <v>93</v>
      </c>
      <c r="B105" s="29">
        <v>352.21580738988894</v>
      </c>
      <c r="C105" s="29">
        <v>2.784192610111063</v>
      </c>
      <c r="F105">
        <v>355</v>
      </c>
      <c r="G105">
        <f t="shared" si="2"/>
        <v>1.8919787447482108</v>
      </c>
      <c r="H105">
        <f t="shared" si="3"/>
        <v>7.7517284901970536</v>
      </c>
    </row>
    <row r="106" spans="1:8" x14ac:dyDescent="0.25">
      <c r="A106">
        <v>94</v>
      </c>
      <c r="B106" s="29">
        <v>312.39012274318333</v>
      </c>
      <c r="C106" s="29">
        <v>-6.3901227431833263</v>
      </c>
      <c r="F106">
        <v>306</v>
      </c>
      <c r="G106">
        <f t="shared" si="2"/>
        <v>84.168062201693161</v>
      </c>
      <c r="H106">
        <f t="shared" si="3"/>
        <v>40.833668672948797</v>
      </c>
    </row>
    <row r="107" spans="1:8" x14ac:dyDescent="0.25">
      <c r="A107">
        <v>95</v>
      </c>
      <c r="B107" s="29">
        <v>268.20895403768225</v>
      </c>
      <c r="C107" s="29">
        <v>2.791045962317753</v>
      </c>
      <c r="F107">
        <v>271</v>
      </c>
      <c r="G107">
        <f t="shared" si="2"/>
        <v>84.293858798872364</v>
      </c>
      <c r="H107">
        <f t="shared" si="3"/>
        <v>7.7899375637702324</v>
      </c>
    </row>
    <row r="108" spans="1:8" x14ac:dyDescent="0.25">
      <c r="A108">
        <v>96</v>
      </c>
      <c r="B108" s="29">
        <v>305.50403659153375</v>
      </c>
      <c r="C108" s="29">
        <v>0.49596340846625253</v>
      </c>
      <c r="F108">
        <v>306</v>
      </c>
      <c r="G108">
        <f t="shared" si="2"/>
        <v>5.2674039289935255</v>
      </c>
      <c r="H108">
        <f t="shared" si="3"/>
        <v>0.24597970253746285</v>
      </c>
    </row>
    <row r="109" spans="1:8" x14ac:dyDescent="0.25">
      <c r="A109">
        <v>97</v>
      </c>
      <c r="B109" s="29">
        <v>315.04434176833206</v>
      </c>
      <c r="C109" s="29">
        <v>-4.4341768332060383E-2</v>
      </c>
      <c r="F109">
        <v>315</v>
      </c>
      <c r="G109">
        <f t="shared" si="2"/>
        <v>0.29192968407505615</v>
      </c>
      <c r="H109">
        <f t="shared" si="3"/>
        <v>1.966192418814113E-3</v>
      </c>
    </row>
    <row r="110" spans="1:8" x14ac:dyDescent="0.25">
      <c r="A110">
        <v>98</v>
      </c>
      <c r="B110" s="29">
        <v>307.86274368880839</v>
      </c>
      <c r="C110" s="29">
        <v>-6.8627436888083935</v>
      </c>
      <c r="F110">
        <v>301</v>
      </c>
      <c r="G110">
        <f t="shared" si="2"/>
        <v>46.490604749155345</v>
      </c>
      <c r="H110">
        <f t="shared" si="3"/>
        <v>47.097250938279437</v>
      </c>
    </row>
    <row r="111" spans="1:8" x14ac:dyDescent="0.25">
      <c r="A111">
        <v>99</v>
      </c>
      <c r="B111" s="29">
        <v>344.20917743968306</v>
      </c>
      <c r="C111" s="29">
        <v>11.79082256031694</v>
      </c>
      <c r="F111">
        <v>356</v>
      </c>
      <c r="G111">
        <f t="shared" si="2"/>
        <v>347.95553381050775</v>
      </c>
      <c r="H111">
        <f t="shared" si="3"/>
        <v>139.0234966488789</v>
      </c>
    </row>
    <row r="112" spans="1:8" x14ac:dyDescent="0.25">
      <c r="A112">
        <v>100</v>
      </c>
      <c r="B112" s="29">
        <v>350.43332513907905</v>
      </c>
      <c r="C112" s="29">
        <v>-2.4333251390790451</v>
      </c>
      <c r="F112">
        <v>348</v>
      </c>
      <c r="G112">
        <f t="shared" si="2"/>
        <v>202.3263777742321</v>
      </c>
      <c r="H112">
        <f t="shared" si="3"/>
        <v>5.9210712324740546</v>
      </c>
    </row>
    <row r="113" spans="1:8" x14ac:dyDescent="0.25">
      <c r="A113">
        <v>101</v>
      </c>
      <c r="B113" s="29">
        <v>353.88088959502466</v>
      </c>
      <c r="C113" s="29">
        <v>1.1191104049753449</v>
      </c>
      <c r="F113">
        <v>355</v>
      </c>
      <c r="G113">
        <f t="shared" si="2"/>
        <v>12.61979829466101</v>
      </c>
      <c r="H113">
        <f t="shared" si="3"/>
        <v>1.2524080985240804</v>
      </c>
    </row>
    <row r="114" spans="1:8" x14ac:dyDescent="0.25">
      <c r="A114">
        <v>102</v>
      </c>
      <c r="B114" s="29">
        <v>406.74850016901019</v>
      </c>
      <c r="C114" s="29">
        <v>15.251499830989815</v>
      </c>
      <c r="F114">
        <v>422</v>
      </c>
      <c r="G114">
        <f t="shared" si="2"/>
        <v>199.7244308885256</v>
      </c>
      <c r="H114">
        <f t="shared" si="3"/>
        <v>232.60824709468235</v>
      </c>
    </row>
    <row r="115" spans="1:8" x14ac:dyDescent="0.25">
      <c r="A115">
        <v>103</v>
      </c>
      <c r="B115" s="29">
        <v>460.89909182294991</v>
      </c>
      <c r="C115" s="29">
        <v>4.100908177050087</v>
      </c>
      <c r="F115">
        <v>465</v>
      </c>
      <c r="G115">
        <f t="shared" si="2"/>
        <v>124.33569423291031</v>
      </c>
      <c r="H115">
        <f t="shared" si="3"/>
        <v>16.817447876596269</v>
      </c>
    </row>
    <row r="116" spans="1:8" x14ac:dyDescent="0.25">
      <c r="A116">
        <v>104</v>
      </c>
      <c r="B116" s="29">
        <v>456.79551453289611</v>
      </c>
      <c r="C116" s="29">
        <v>10.204485467103893</v>
      </c>
      <c r="F116">
        <v>467</v>
      </c>
      <c r="G116">
        <f t="shared" si="2"/>
        <v>37.253655735660566</v>
      </c>
      <c r="H116">
        <f t="shared" si="3"/>
        <v>104.13152364833456</v>
      </c>
    </row>
    <row r="117" spans="1:8" x14ac:dyDescent="0.25">
      <c r="A117">
        <v>105</v>
      </c>
      <c r="B117" s="29">
        <v>403.6094986475963</v>
      </c>
      <c r="C117" s="29">
        <v>0.39050135240370309</v>
      </c>
      <c r="F117">
        <v>404</v>
      </c>
      <c r="G117">
        <f t="shared" si="2"/>
        <v>96.314284203587675</v>
      </c>
      <c r="H117">
        <f t="shared" si="3"/>
        <v>0.1524913062291211</v>
      </c>
    </row>
    <row r="118" spans="1:8" x14ac:dyDescent="0.25">
      <c r="A118">
        <v>106</v>
      </c>
      <c r="B118" s="29">
        <v>352.38114587182201</v>
      </c>
      <c r="C118" s="29">
        <v>-5.3811458718220138</v>
      </c>
      <c r="F118">
        <v>347</v>
      </c>
      <c r="G118">
        <f t="shared" si="2"/>
        <v>33.311911680912424</v>
      </c>
      <c r="H118">
        <f t="shared" si="3"/>
        <v>28.9567308938271</v>
      </c>
    </row>
    <row r="119" spans="1:8" x14ac:dyDescent="0.25">
      <c r="A119">
        <v>107</v>
      </c>
      <c r="B119" s="29">
        <v>306.15927247325072</v>
      </c>
      <c r="C119" s="29">
        <v>-1.1592724732507236</v>
      </c>
      <c r="F119">
        <v>305</v>
      </c>
      <c r="G119">
        <f t="shared" si="2"/>
        <v>17.824214993563896</v>
      </c>
      <c r="H119">
        <f t="shared" si="3"/>
        <v>1.3439126672368495</v>
      </c>
    </row>
    <row r="120" spans="1:8" x14ac:dyDescent="0.25">
      <c r="A120">
        <v>108</v>
      </c>
      <c r="B120" s="29">
        <v>337.26765680661941</v>
      </c>
      <c r="C120" s="29">
        <v>-1.2676568066194136</v>
      </c>
      <c r="F120">
        <v>336</v>
      </c>
      <c r="G120">
        <f t="shared" si="2"/>
        <v>1.1747163719775333E-2</v>
      </c>
      <c r="H120">
        <f t="shared" si="3"/>
        <v>1.6069537793685293</v>
      </c>
    </row>
    <row r="121" spans="1:8" x14ac:dyDescent="0.25">
      <c r="A121">
        <v>109</v>
      </c>
      <c r="B121" s="29">
        <v>346.91976856581084</v>
      </c>
      <c r="C121" s="29">
        <v>-6.9197685658108412</v>
      </c>
      <c r="F121">
        <v>340</v>
      </c>
      <c r="G121">
        <f t="shared" si="2"/>
        <v>31.946367338390015</v>
      </c>
      <c r="H121">
        <f t="shared" si="3"/>
        <v>47.883197004383824</v>
      </c>
    </row>
    <row r="122" spans="1:8" x14ac:dyDescent="0.25">
      <c r="A122">
        <v>110</v>
      </c>
      <c r="B122" s="29">
        <v>333.77606947693999</v>
      </c>
      <c r="C122" s="29">
        <v>-15.776069476939995</v>
      </c>
      <c r="F122">
        <v>318</v>
      </c>
      <c r="G122">
        <f t="shared" si="2"/>
        <v>78.43406582846707</v>
      </c>
      <c r="H122">
        <f t="shared" si="3"/>
        <v>248.88436814123776</v>
      </c>
    </row>
    <row r="123" spans="1:8" x14ac:dyDescent="0.25">
      <c r="A123">
        <v>111</v>
      </c>
      <c r="B123" s="29">
        <v>375.46283823191015</v>
      </c>
      <c r="C123" s="29">
        <v>-13.462838231910155</v>
      </c>
      <c r="F123">
        <v>362</v>
      </c>
      <c r="G123">
        <f t="shared" si="2"/>
        <v>5.3510387929823038</v>
      </c>
      <c r="H123">
        <f t="shared" si="3"/>
        <v>181.24801325858175</v>
      </c>
    </row>
    <row r="124" spans="1:8" x14ac:dyDescent="0.25">
      <c r="A124">
        <v>112</v>
      </c>
      <c r="B124" s="29">
        <v>375.05109328855212</v>
      </c>
      <c r="C124" s="29">
        <v>-27.051093288552124</v>
      </c>
      <c r="F124">
        <v>348</v>
      </c>
      <c r="G124">
        <f t="shared" si="2"/>
        <v>184.64067548435605</v>
      </c>
      <c r="H124">
        <f t="shared" si="3"/>
        <v>731.7616481059498</v>
      </c>
    </row>
    <row r="125" spans="1:8" x14ac:dyDescent="0.25">
      <c r="A125">
        <v>113</v>
      </c>
      <c r="B125" s="29">
        <v>377.25032254696043</v>
      </c>
      <c r="C125" s="29">
        <v>-14.250322546960433</v>
      </c>
      <c r="F125">
        <v>363</v>
      </c>
      <c r="G125">
        <f t="shared" si="2"/>
        <v>163.8597315787899</v>
      </c>
      <c r="H125">
        <f t="shared" si="3"/>
        <v>203.07169269240887</v>
      </c>
    </row>
    <row r="126" spans="1:8" x14ac:dyDescent="0.25">
      <c r="A126">
        <v>114</v>
      </c>
      <c r="B126" s="29">
        <v>439.5261349517159</v>
      </c>
      <c r="C126" s="29">
        <v>-4.5261349517159033</v>
      </c>
      <c r="F126">
        <v>435</v>
      </c>
      <c r="G126">
        <f t="shared" si="2"/>
        <v>94.559824387507589</v>
      </c>
      <c r="H126">
        <f t="shared" si="3"/>
        <v>20.485897601144323</v>
      </c>
    </row>
    <row r="127" spans="1:8" x14ac:dyDescent="0.25">
      <c r="A127">
        <v>115</v>
      </c>
      <c r="B127" s="29">
        <v>497.92196820234437</v>
      </c>
      <c r="C127" s="29">
        <v>-6.9219682023443738</v>
      </c>
      <c r="F127">
        <v>491</v>
      </c>
      <c r="G127">
        <f t="shared" si="2"/>
        <v>5.7400169648169834</v>
      </c>
      <c r="H127">
        <f t="shared" si="3"/>
        <v>47.913643794266605</v>
      </c>
    </row>
    <row r="128" spans="1:8" x14ac:dyDescent="0.25">
      <c r="A128">
        <v>116</v>
      </c>
      <c r="B128" s="29">
        <v>504.6397441974957</v>
      </c>
      <c r="C128" s="29">
        <v>0.36025580250429812</v>
      </c>
      <c r="F128">
        <v>505</v>
      </c>
      <c r="G128">
        <f t="shared" si="2"/>
        <v>53.030786456794232</v>
      </c>
      <c r="H128">
        <f t="shared" si="3"/>
        <v>0.12978424323801585</v>
      </c>
    </row>
    <row r="129" spans="1:8" x14ac:dyDescent="0.25">
      <c r="A129">
        <v>117</v>
      </c>
      <c r="B129" s="29">
        <v>448.82013430849486</v>
      </c>
      <c r="C129" s="29">
        <v>-44.820134308494858</v>
      </c>
      <c r="F129">
        <v>404</v>
      </c>
      <c r="G129">
        <f t="shared" si="2"/>
        <v>2041.2676505820702</v>
      </c>
      <c r="H129">
        <f t="shared" si="3"/>
        <v>2008.8444394315179</v>
      </c>
    </row>
    <row r="130" spans="1:8" x14ac:dyDescent="0.25">
      <c r="A130">
        <v>118</v>
      </c>
      <c r="B130" s="29">
        <v>377.98781156268177</v>
      </c>
      <c r="C130" s="29">
        <v>-18.98781156268177</v>
      </c>
      <c r="F130">
        <v>359</v>
      </c>
      <c r="G130">
        <f t="shared" si="2"/>
        <v>667.30889844385217</v>
      </c>
      <c r="H130">
        <f t="shared" si="3"/>
        <v>360.53698793991151</v>
      </c>
    </row>
    <row r="131" spans="1:8" x14ac:dyDescent="0.25">
      <c r="A131">
        <v>119</v>
      </c>
      <c r="B131" s="29">
        <v>332.53897786679369</v>
      </c>
      <c r="C131" s="29">
        <v>-22.538977866793687</v>
      </c>
      <c r="F131">
        <v>310</v>
      </c>
      <c r="G131">
        <f t="shared" si="2"/>
        <v>12.610782119459888</v>
      </c>
      <c r="H131">
        <f t="shared" si="3"/>
        <v>508.00552327981569</v>
      </c>
    </row>
    <row r="132" spans="1:8" x14ac:dyDescent="0.25">
      <c r="A132">
        <v>120</v>
      </c>
      <c r="B132" s="29">
        <v>358.59620854847435</v>
      </c>
      <c r="C132" s="29">
        <v>-21.596208548474351</v>
      </c>
      <c r="F132">
        <v>337</v>
      </c>
      <c r="G132">
        <f t="shared" si="2"/>
        <v>0.88881398756430463</v>
      </c>
      <c r="H132">
        <f t="shared" si="3"/>
        <v>466.39622366919662</v>
      </c>
    </row>
    <row r="133" spans="1:8" x14ac:dyDescent="0.25">
      <c r="A133">
        <v>121</v>
      </c>
      <c r="B133" s="29">
        <v>363.81794861487987</v>
      </c>
      <c r="C133" s="29">
        <v>-3.8179486148798674</v>
      </c>
      <c r="F133">
        <v>360</v>
      </c>
      <c r="G133">
        <f t="shared" si="2"/>
        <v>316.06652626645092</v>
      </c>
      <c r="H133">
        <f t="shared" si="3"/>
        <v>14.576731625863097</v>
      </c>
    </row>
    <row r="134" spans="1:8" x14ac:dyDescent="0.25">
      <c r="A134">
        <v>122</v>
      </c>
      <c r="B134" s="29">
        <v>353.65281017866033</v>
      </c>
      <c r="C134" s="29">
        <v>-11.652810178660332</v>
      </c>
      <c r="F134">
        <v>342</v>
      </c>
      <c r="G134">
        <f t="shared" si="2"/>
        <v>61.385055723604459</v>
      </c>
      <c r="H134">
        <f t="shared" si="3"/>
        <v>135.78798505988982</v>
      </c>
    </row>
    <row r="135" spans="1:8" x14ac:dyDescent="0.25">
      <c r="A135">
        <v>123</v>
      </c>
      <c r="B135" s="29">
        <v>390.67205151659238</v>
      </c>
      <c r="C135" s="29">
        <v>15.327948483407624</v>
      </c>
      <c r="F135">
        <v>406</v>
      </c>
      <c r="G135">
        <f t="shared" si="2"/>
        <v>727.96133798075505</v>
      </c>
      <c r="H135">
        <f t="shared" si="3"/>
        <v>234.94600470999808</v>
      </c>
    </row>
    <row r="136" spans="1:8" x14ac:dyDescent="0.25">
      <c r="A136">
        <v>124</v>
      </c>
      <c r="B136" s="29">
        <v>394.77059654244687</v>
      </c>
      <c r="C136" s="29">
        <v>1.2294034575531327</v>
      </c>
      <c r="F136">
        <v>396</v>
      </c>
      <c r="G136">
        <f t="shared" si="2"/>
        <v>198.76897184604641</v>
      </c>
      <c r="H136">
        <f t="shared" si="3"/>
        <v>1.5114328614435975</v>
      </c>
    </row>
    <row r="137" spans="1:8" x14ac:dyDescent="0.25">
      <c r="A137">
        <v>125</v>
      </c>
      <c r="B137" s="29">
        <v>403.08997178736701</v>
      </c>
      <c r="C137" s="29">
        <v>16.910028212632994</v>
      </c>
      <c r="F137">
        <v>420</v>
      </c>
      <c r="G137">
        <f t="shared" si="2"/>
        <v>245.88199270962338</v>
      </c>
      <c r="H137">
        <f t="shared" si="3"/>
        <v>285.9490541520438</v>
      </c>
    </row>
    <row r="138" spans="1:8" x14ac:dyDescent="0.25">
      <c r="A138">
        <v>126</v>
      </c>
      <c r="B138" s="29">
        <v>471.76353706427471</v>
      </c>
      <c r="C138" s="29">
        <v>0.23646293572528521</v>
      </c>
      <c r="F138">
        <v>472</v>
      </c>
      <c r="G138">
        <f t="shared" si="2"/>
        <v>278.00777904330243</v>
      </c>
      <c r="H138">
        <f t="shared" si="3"/>
        <v>5.5914719971820362E-2</v>
      </c>
    </row>
    <row r="139" spans="1:8" x14ac:dyDescent="0.25">
      <c r="A139">
        <v>127</v>
      </c>
      <c r="B139" s="29">
        <v>529.60994377700615</v>
      </c>
      <c r="C139" s="29">
        <v>18.390056222993849</v>
      </c>
      <c r="F139">
        <v>548</v>
      </c>
      <c r="G139">
        <f t="shared" si="2"/>
        <v>329.55294923956222</v>
      </c>
      <c r="H139">
        <f t="shared" si="3"/>
        <v>338.19416788487479</v>
      </c>
    </row>
    <row r="140" spans="1:8" x14ac:dyDescent="0.25">
      <c r="A140">
        <v>128</v>
      </c>
      <c r="B140" s="29">
        <v>551.0579108605225</v>
      </c>
      <c r="C140" s="29">
        <v>7.9420891394775026</v>
      </c>
      <c r="F140">
        <v>559</v>
      </c>
      <c r="G140">
        <f t="shared" si="2"/>
        <v>109.16001617824107</v>
      </c>
      <c r="H140">
        <f t="shared" si="3"/>
        <v>63.076779899406496</v>
      </c>
    </row>
    <row r="141" spans="1:8" x14ac:dyDescent="0.25">
      <c r="A141">
        <v>129</v>
      </c>
      <c r="B141" s="29">
        <v>472.46762864138907</v>
      </c>
      <c r="C141" s="29">
        <v>-9.4676286413890693</v>
      </c>
      <c r="F141">
        <v>463</v>
      </c>
      <c r="G141">
        <f t="shared" si="2"/>
        <v>303.09827320942168</v>
      </c>
      <c r="H141">
        <f t="shared" si="3"/>
        <v>89.635992091250628</v>
      </c>
    </row>
    <row r="142" spans="1:8" x14ac:dyDescent="0.25">
      <c r="A142">
        <v>130</v>
      </c>
      <c r="B142" s="29">
        <v>410.42272576744381</v>
      </c>
      <c r="C142" s="29">
        <v>-3.4227257674438079</v>
      </c>
      <c r="F142">
        <v>407</v>
      </c>
      <c r="G142">
        <f t="shared" si="2"/>
        <v>36.540850755431684</v>
      </c>
      <c r="H142">
        <f t="shared" si="3"/>
        <v>11.715051679123803</v>
      </c>
    </row>
    <row r="143" spans="1:8" x14ac:dyDescent="0.25">
      <c r="A143">
        <v>131</v>
      </c>
      <c r="B143" s="29">
        <v>356.63468257560965</v>
      </c>
      <c r="C143" s="29">
        <v>5.365317424390355</v>
      </c>
      <c r="F143">
        <v>362</v>
      </c>
      <c r="G143">
        <f t="shared" ref="G143:G156" si="4">((C143-C142)^2)</f>
        <v>77.229703141542785</v>
      </c>
      <c r="H143">
        <f t="shared" ref="H143:H156" si="5">(C143^2)</f>
        <v>28.786631064466754</v>
      </c>
    </row>
    <row r="144" spans="1:8" x14ac:dyDescent="0.25">
      <c r="A144">
        <v>132</v>
      </c>
      <c r="B144" s="29">
        <v>381.99879183103371</v>
      </c>
      <c r="C144" s="29">
        <v>23.001208168966286</v>
      </c>
      <c r="F144">
        <v>405</v>
      </c>
      <c r="G144">
        <f t="shared" si="4"/>
        <v>311.024642354619</v>
      </c>
      <c r="H144">
        <f t="shared" si="5"/>
        <v>529.05557723212144</v>
      </c>
    </row>
    <row r="145" spans="1:8" x14ac:dyDescent="0.25">
      <c r="A145">
        <v>133</v>
      </c>
      <c r="B145" s="29">
        <v>404.34038998552001</v>
      </c>
      <c r="C145" s="29">
        <v>12.659610014479995</v>
      </c>
      <c r="F145">
        <v>417</v>
      </c>
      <c r="G145">
        <f t="shared" si="4"/>
        <v>106.94865238887428</v>
      </c>
      <c r="H145">
        <f t="shared" si="5"/>
        <v>160.26572571872217</v>
      </c>
    </row>
    <row r="146" spans="1:8" x14ac:dyDescent="0.25">
      <c r="A146">
        <v>134</v>
      </c>
      <c r="B146" s="29">
        <v>392.08153718172542</v>
      </c>
      <c r="C146" s="29">
        <v>-1.0815371817254231</v>
      </c>
      <c r="F146">
        <v>391</v>
      </c>
      <c r="G146">
        <f t="shared" si="4"/>
        <v>188.81912626778401</v>
      </c>
      <c r="H146">
        <f t="shared" si="5"/>
        <v>1.1697226754545709</v>
      </c>
    </row>
    <row r="147" spans="1:8" x14ac:dyDescent="0.25">
      <c r="A147">
        <v>135</v>
      </c>
      <c r="B147" s="29">
        <v>437.27997494573981</v>
      </c>
      <c r="C147" s="29">
        <v>-18.279974945739809</v>
      </c>
      <c r="F147">
        <v>419</v>
      </c>
      <c r="G147">
        <f t="shared" si="4"/>
        <v>295.78626152267617</v>
      </c>
      <c r="H147">
        <f t="shared" si="5"/>
        <v>334.15748401687512</v>
      </c>
    </row>
    <row r="148" spans="1:8" x14ac:dyDescent="0.25">
      <c r="A148">
        <v>136</v>
      </c>
      <c r="B148" s="29">
        <v>429.38018690985695</v>
      </c>
      <c r="C148" s="29">
        <v>31.619813090143055</v>
      </c>
      <c r="F148">
        <v>461</v>
      </c>
      <c r="G148">
        <f t="shared" si="4"/>
        <v>2489.9888460260386</v>
      </c>
      <c r="H148">
        <f t="shared" si="5"/>
        <v>999.81257985558204</v>
      </c>
    </row>
    <row r="149" spans="1:8" x14ac:dyDescent="0.25">
      <c r="A149">
        <v>137</v>
      </c>
      <c r="B149" s="29">
        <v>463.40434831847801</v>
      </c>
      <c r="C149" s="29">
        <v>8.5956516815219857</v>
      </c>
      <c r="F149">
        <v>472</v>
      </c>
      <c r="G149">
        <f t="shared" si="4"/>
        <v>530.11200857023573</v>
      </c>
      <c r="H149">
        <f t="shared" si="5"/>
        <v>73.885227830051733</v>
      </c>
    </row>
    <row r="150" spans="1:8" x14ac:dyDescent="0.25">
      <c r="A150">
        <v>138</v>
      </c>
      <c r="B150" s="29">
        <v>515.56529490674086</v>
      </c>
      <c r="C150" s="29">
        <v>19.43470509325914</v>
      </c>
      <c r="F150">
        <v>535</v>
      </c>
      <c r="G150">
        <f t="shared" si="4"/>
        <v>117.48507886249085</v>
      </c>
      <c r="H150">
        <f t="shared" si="5"/>
        <v>377.70776206195274</v>
      </c>
    </row>
    <row r="151" spans="1:8" x14ac:dyDescent="0.25">
      <c r="A151">
        <v>139</v>
      </c>
      <c r="B151" s="29">
        <v>589.11840825311799</v>
      </c>
      <c r="C151" s="29">
        <v>32.881591746882009</v>
      </c>
      <c r="F151">
        <v>622</v>
      </c>
      <c r="G151">
        <f t="shared" si="4"/>
        <v>180.81876067538084</v>
      </c>
      <c r="H151">
        <f t="shared" si="5"/>
        <v>1081.199075808619</v>
      </c>
    </row>
    <row r="152" spans="1:8" x14ac:dyDescent="0.25">
      <c r="A152">
        <v>140</v>
      </c>
      <c r="B152" s="29">
        <v>613.21431942914069</v>
      </c>
      <c r="C152" s="29">
        <v>-7.2143194291406871</v>
      </c>
      <c r="F152">
        <v>606</v>
      </c>
      <c r="G152">
        <f t="shared" si="4"/>
        <v>1607.6820930355018</v>
      </c>
      <c r="H152">
        <f t="shared" si="5"/>
        <v>52.046404825676809</v>
      </c>
    </row>
    <row r="153" spans="1:8" x14ac:dyDescent="0.25">
      <c r="A153">
        <v>141</v>
      </c>
      <c r="B153" s="29">
        <v>526.75913916256559</v>
      </c>
      <c r="C153" s="29">
        <v>-18.759139162565589</v>
      </c>
      <c r="F153">
        <v>508</v>
      </c>
      <c r="G153">
        <f t="shared" si="4"/>
        <v>133.28286267727702</v>
      </c>
      <c r="H153">
        <f t="shared" si="5"/>
        <v>351.90530212050197</v>
      </c>
    </row>
    <row r="154" spans="1:8" x14ac:dyDescent="0.25">
      <c r="A154">
        <v>142</v>
      </c>
      <c r="B154" s="29">
        <v>457.66960038498314</v>
      </c>
      <c r="C154" s="29">
        <v>3.3303996150168587</v>
      </c>
      <c r="F154">
        <v>461</v>
      </c>
      <c r="G154">
        <f t="shared" si="4"/>
        <v>487.94772340631863</v>
      </c>
      <c r="H154">
        <f t="shared" si="5"/>
        <v>11.091561595704441</v>
      </c>
    </row>
    <row r="155" spans="1:8" x14ac:dyDescent="0.25">
      <c r="A155">
        <v>143</v>
      </c>
      <c r="B155" s="29">
        <v>409.71153778090383</v>
      </c>
      <c r="C155" s="29">
        <v>-19.711537780903825</v>
      </c>
      <c r="F155">
        <v>390</v>
      </c>
      <c r="G155">
        <f t="shared" si="4"/>
        <v>530.93087895752808</v>
      </c>
      <c r="H155">
        <f t="shared" si="5"/>
        <v>388.5447216879989</v>
      </c>
    </row>
    <row r="156" spans="1:8" ht="15.75" thickBot="1" x14ac:dyDescent="0.3">
      <c r="A156" s="19">
        <v>144</v>
      </c>
      <c r="B156" s="30">
        <v>433.85242886502385</v>
      </c>
      <c r="C156" s="30">
        <v>-1.8524288650238532</v>
      </c>
      <c r="F156">
        <v>432</v>
      </c>
      <c r="G156">
        <f t="shared" si="4"/>
        <v>318.94777126926351</v>
      </c>
      <c r="H156">
        <f t="shared" si="5"/>
        <v>3.4314926999735609</v>
      </c>
    </row>
  </sheetData>
  <hyperlinks>
    <hyperlink ref="U75" r:id="rId1" xr:uid="{D8848B7F-E589-4DAE-B4E4-C38CB79A5769}"/>
  </hyperlinks>
  <pageMargins left="0.7" right="0.7" top="0.75" bottom="0.75" header="0.3" footer="0.3"/>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68B28-F382-4D6F-B4A9-B39C6F4F2DF3}">
  <dimension ref="A1:AV199"/>
  <sheetViews>
    <sheetView topLeftCell="N6" zoomScale="85" zoomScaleNormal="85" workbookViewId="0">
      <selection activeCell="AE37" sqref="AE37"/>
    </sheetView>
  </sheetViews>
  <sheetFormatPr defaultRowHeight="15" x14ac:dyDescent="0.25"/>
  <cols>
    <col min="4" max="4" width="14.42578125" bestFit="1" customWidth="1"/>
    <col min="5" max="5" width="10.7109375" bestFit="1" customWidth="1"/>
    <col min="6" max="6" width="11" bestFit="1" customWidth="1"/>
    <col min="7" max="7" width="12.140625" bestFit="1" customWidth="1"/>
    <col min="8" max="8" width="12" bestFit="1" customWidth="1"/>
    <col min="23" max="23" width="35.42578125" bestFit="1" customWidth="1"/>
  </cols>
  <sheetData>
    <row r="1" spans="1:48" x14ac:dyDescent="0.25">
      <c r="A1" s="18" t="s">
        <v>12</v>
      </c>
      <c r="B1" s="18" t="s">
        <v>17</v>
      </c>
      <c r="C1" t="s">
        <v>23</v>
      </c>
      <c r="D1" t="s">
        <v>112</v>
      </c>
      <c r="E1" t="s">
        <v>147</v>
      </c>
      <c r="F1" t="s">
        <v>146</v>
      </c>
      <c r="G1" t="s">
        <v>152</v>
      </c>
      <c r="H1" t="s">
        <v>139</v>
      </c>
      <c r="I1" t="s">
        <v>0</v>
      </c>
      <c r="J1" t="s">
        <v>15</v>
      </c>
      <c r="K1" t="s">
        <v>16</v>
      </c>
      <c r="L1" t="s">
        <v>10</v>
      </c>
      <c r="M1" t="s">
        <v>3</v>
      </c>
      <c r="N1" t="s">
        <v>4</v>
      </c>
      <c r="O1" t="s">
        <v>5</v>
      </c>
      <c r="P1" t="s">
        <v>6</v>
      </c>
      <c r="Q1" t="s">
        <v>7</v>
      </c>
      <c r="R1" t="s">
        <v>8</v>
      </c>
      <c r="S1" t="s">
        <v>9</v>
      </c>
      <c r="T1" t="s">
        <v>18</v>
      </c>
    </row>
    <row r="2" spans="1:48" x14ac:dyDescent="0.25">
      <c r="A2" s="18">
        <v>1949</v>
      </c>
      <c r="B2" s="18" t="s">
        <v>0</v>
      </c>
      <c r="C2">
        <v>1</v>
      </c>
      <c r="D2">
        <f>C2^2</f>
        <v>1</v>
      </c>
      <c r="E2" s="52"/>
      <c r="F2" s="52"/>
      <c r="G2" s="52"/>
      <c r="H2" s="52"/>
      <c r="I2">
        <v>1</v>
      </c>
      <c r="J2">
        <v>0</v>
      </c>
      <c r="K2">
        <v>0</v>
      </c>
      <c r="L2">
        <v>0</v>
      </c>
      <c r="M2">
        <v>0</v>
      </c>
      <c r="N2">
        <v>0</v>
      </c>
      <c r="O2">
        <v>0</v>
      </c>
      <c r="P2">
        <v>0</v>
      </c>
      <c r="Q2">
        <v>0</v>
      </c>
      <c r="R2">
        <v>0</v>
      </c>
      <c r="S2">
        <v>0</v>
      </c>
      <c r="T2">
        <v>112</v>
      </c>
    </row>
    <row r="3" spans="1:48" x14ac:dyDescent="0.25">
      <c r="A3" s="18">
        <v>1949</v>
      </c>
      <c r="B3" s="18" t="s">
        <v>15</v>
      </c>
      <c r="C3">
        <v>2</v>
      </c>
      <c r="D3">
        <f t="shared" ref="D3:D67" si="0">C3^2</f>
        <v>4</v>
      </c>
      <c r="E3">
        <f t="shared" ref="E3:E67" si="1">T2</f>
        <v>112</v>
      </c>
      <c r="F3" s="52"/>
      <c r="G3" s="52"/>
      <c r="H3" s="52"/>
      <c r="I3">
        <v>0</v>
      </c>
      <c r="J3">
        <v>1</v>
      </c>
      <c r="K3">
        <v>0</v>
      </c>
      <c r="L3">
        <v>0</v>
      </c>
      <c r="M3">
        <v>0</v>
      </c>
      <c r="N3">
        <v>0</v>
      </c>
      <c r="O3">
        <v>0</v>
      </c>
      <c r="P3">
        <v>0</v>
      </c>
      <c r="Q3">
        <v>0</v>
      </c>
      <c r="R3">
        <v>0</v>
      </c>
      <c r="S3">
        <v>0</v>
      </c>
      <c r="T3">
        <v>118</v>
      </c>
    </row>
    <row r="4" spans="1:48" x14ac:dyDescent="0.25">
      <c r="A4" s="18">
        <v>1949</v>
      </c>
      <c r="B4" s="18" t="s">
        <v>16</v>
      </c>
      <c r="C4">
        <v>3</v>
      </c>
      <c r="D4">
        <f t="shared" si="0"/>
        <v>9</v>
      </c>
      <c r="E4">
        <f t="shared" si="1"/>
        <v>118</v>
      </c>
      <c r="F4" s="52"/>
      <c r="G4" s="52"/>
      <c r="H4" s="52"/>
      <c r="I4">
        <v>0</v>
      </c>
      <c r="J4">
        <v>0</v>
      </c>
      <c r="K4">
        <v>1</v>
      </c>
      <c r="L4">
        <v>0</v>
      </c>
      <c r="M4">
        <v>0</v>
      </c>
      <c r="N4">
        <v>0</v>
      </c>
      <c r="O4">
        <v>0</v>
      </c>
      <c r="P4">
        <v>0</v>
      </c>
      <c r="Q4">
        <v>0</v>
      </c>
      <c r="R4">
        <v>0</v>
      </c>
      <c r="S4">
        <v>0</v>
      </c>
      <c r="T4">
        <v>132</v>
      </c>
    </row>
    <row r="5" spans="1:48" x14ac:dyDescent="0.25">
      <c r="A5" s="18">
        <v>1949</v>
      </c>
      <c r="B5" s="18" t="s">
        <v>10</v>
      </c>
      <c r="C5">
        <v>4</v>
      </c>
      <c r="D5">
        <f t="shared" si="0"/>
        <v>16</v>
      </c>
      <c r="E5">
        <f t="shared" si="1"/>
        <v>132</v>
      </c>
      <c r="F5" s="52"/>
      <c r="G5" s="52"/>
      <c r="H5" s="52"/>
      <c r="I5">
        <v>0</v>
      </c>
      <c r="J5">
        <v>0</v>
      </c>
      <c r="K5">
        <v>0</v>
      </c>
      <c r="L5">
        <v>1</v>
      </c>
      <c r="M5">
        <v>0</v>
      </c>
      <c r="N5">
        <v>0</v>
      </c>
      <c r="O5">
        <v>0</v>
      </c>
      <c r="P5">
        <v>0</v>
      </c>
      <c r="Q5">
        <v>0</v>
      </c>
      <c r="R5">
        <v>0</v>
      </c>
      <c r="S5">
        <v>0</v>
      </c>
      <c r="T5">
        <v>129</v>
      </c>
    </row>
    <row r="6" spans="1:48" x14ac:dyDescent="0.25">
      <c r="A6" s="18">
        <v>1949</v>
      </c>
      <c r="B6" s="18" t="s">
        <v>3</v>
      </c>
      <c r="C6">
        <v>5</v>
      </c>
      <c r="D6">
        <f t="shared" si="0"/>
        <v>25</v>
      </c>
      <c r="E6">
        <f t="shared" si="1"/>
        <v>129</v>
      </c>
      <c r="F6">
        <f>T2</f>
        <v>112</v>
      </c>
      <c r="G6" s="52"/>
      <c r="H6" s="52"/>
      <c r="I6">
        <v>0</v>
      </c>
      <c r="J6">
        <v>0</v>
      </c>
      <c r="K6">
        <v>0</v>
      </c>
      <c r="L6">
        <v>0</v>
      </c>
      <c r="M6">
        <v>1</v>
      </c>
      <c r="N6">
        <v>0</v>
      </c>
      <c r="O6">
        <v>0</v>
      </c>
      <c r="P6">
        <v>0</v>
      </c>
      <c r="Q6">
        <v>0</v>
      </c>
      <c r="R6">
        <v>0</v>
      </c>
      <c r="S6">
        <v>0</v>
      </c>
      <c r="T6">
        <v>121</v>
      </c>
    </row>
    <row r="7" spans="1:48" x14ac:dyDescent="0.25">
      <c r="A7" s="18">
        <v>1949</v>
      </c>
      <c r="B7" s="18" t="s">
        <v>4</v>
      </c>
      <c r="C7">
        <v>6</v>
      </c>
      <c r="D7">
        <f t="shared" si="0"/>
        <v>36</v>
      </c>
      <c r="E7">
        <f t="shared" si="1"/>
        <v>121</v>
      </c>
      <c r="F7">
        <f t="shared" ref="F7:F71" si="2">T3</f>
        <v>118</v>
      </c>
      <c r="G7" s="52"/>
      <c r="H7" s="52"/>
      <c r="I7">
        <v>0</v>
      </c>
      <c r="J7">
        <v>0</v>
      </c>
      <c r="K7">
        <v>0</v>
      </c>
      <c r="L7">
        <v>0</v>
      </c>
      <c r="M7">
        <v>0</v>
      </c>
      <c r="N7">
        <v>1</v>
      </c>
      <c r="O7">
        <v>0</v>
      </c>
      <c r="P7">
        <v>0</v>
      </c>
      <c r="Q7">
        <v>0</v>
      </c>
      <c r="R7">
        <v>0</v>
      </c>
      <c r="S7">
        <v>0</v>
      </c>
      <c r="T7">
        <v>135</v>
      </c>
    </row>
    <row r="8" spans="1:48" x14ac:dyDescent="0.25">
      <c r="A8" s="18">
        <v>1949</v>
      </c>
      <c r="B8" s="18" t="s">
        <v>5</v>
      </c>
      <c r="C8">
        <v>7</v>
      </c>
      <c r="D8">
        <f t="shared" si="0"/>
        <v>49</v>
      </c>
      <c r="E8">
        <f t="shared" si="1"/>
        <v>135</v>
      </c>
      <c r="F8">
        <f t="shared" si="2"/>
        <v>132</v>
      </c>
      <c r="G8" s="52"/>
      <c r="H8" s="52"/>
      <c r="I8">
        <v>0</v>
      </c>
      <c r="J8">
        <v>0</v>
      </c>
      <c r="K8">
        <v>0</v>
      </c>
      <c r="L8">
        <v>0</v>
      </c>
      <c r="M8">
        <v>0</v>
      </c>
      <c r="N8">
        <v>0</v>
      </c>
      <c r="O8">
        <v>1</v>
      </c>
      <c r="P8">
        <v>0</v>
      </c>
      <c r="Q8">
        <v>0</v>
      </c>
      <c r="R8">
        <v>0</v>
      </c>
      <c r="S8">
        <v>0</v>
      </c>
      <c r="T8">
        <v>148</v>
      </c>
    </row>
    <row r="9" spans="1:48" x14ac:dyDescent="0.25">
      <c r="A9" s="18">
        <v>1949</v>
      </c>
      <c r="B9" s="18" t="s">
        <v>6</v>
      </c>
      <c r="C9">
        <v>8</v>
      </c>
      <c r="D9">
        <f t="shared" si="0"/>
        <v>64</v>
      </c>
      <c r="E9">
        <f t="shared" si="1"/>
        <v>148</v>
      </c>
      <c r="F9">
        <f t="shared" si="2"/>
        <v>129</v>
      </c>
      <c r="G9" s="52"/>
      <c r="H9" s="52"/>
      <c r="I9">
        <v>0</v>
      </c>
      <c r="J9">
        <v>0</v>
      </c>
      <c r="K9">
        <v>0</v>
      </c>
      <c r="L9">
        <v>0</v>
      </c>
      <c r="M9">
        <v>0</v>
      </c>
      <c r="N9">
        <v>0</v>
      </c>
      <c r="O9">
        <v>0</v>
      </c>
      <c r="P9">
        <v>1</v>
      </c>
      <c r="Q9">
        <v>0</v>
      </c>
      <c r="R9">
        <v>0</v>
      </c>
      <c r="S9">
        <v>0</v>
      </c>
      <c r="T9">
        <v>148</v>
      </c>
    </row>
    <row r="10" spans="1:48" x14ac:dyDescent="0.25">
      <c r="A10" s="18">
        <v>1949</v>
      </c>
      <c r="B10" s="18" t="s">
        <v>7</v>
      </c>
      <c r="C10">
        <v>9</v>
      </c>
      <c r="D10">
        <f t="shared" si="0"/>
        <v>81</v>
      </c>
      <c r="E10">
        <f t="shared" si="1"/>
        <v>148</v>
      </c>
      <c r="F10">
        <f t="shared" si="2"/>
        <v>121</v>
      </c>
      <c r="G10" s="52"/>
      <c r="H10" s="52"/>
      <c r="I10">
        <v>0</v>
      </c>
      <c r="J10">
        <v>0</v>
      </c>
      <c r="K10">
        <v>0</v>
      </c>
      <c r="L10">
        <v>0</v>
      </c>
      <c r="M10">
        <v>0</v>
      </c>
      <c r="N10">
        <v>0</v>
      </c>
      <c r="O10">
        <v>0</v>
      </c>
      <c r="P10">
        <v>0</v>
      </c>
      <c r="Q10">
        <v>1</v>
      </c>
      <c r="R10">
        <v>0</v>
      </c>
      <c r="S10">
        <v>0</v>
      </c>
      <c r="T10">
        <v>136</v>
      </c>
    </row>
    <row r="11" spans="1:48" x14ac:dyDescent="0.25">
      <c r="A11" s="18">
        <v>1949</v>
      </c>
      <c r="B11" s="18" t="s">
        <v>8</v>
      </c>
      <c r="C11">
        <v>10</v>
      </c>
      <c r="D11">
        <f t="shared" si="0"/>
        <v>100</v>
      </c>
      <c r="E11">
        <f t="shared" si="1"/>
        <v>136</v>
      </c>
      <c r="F11">
        <f t="shared" si="2"/>
        <v>135</v>
      </c>
      <c r="G11" s="52"/>
      <c r="H11" s="52"/>
      <c r="I11">
        <v>0</v>
      </c>
      <c r="J11">
        <v>0</v>
      </c>
      <c r="K11">
        <v>0</v>
      </c>
      <c r="L11">
        <v>0</v>
      </c>
      <c r="M11">
        <v>0</v>
      </c>
      <c r="N11">
        <v>0</v>
      </c>
      <c r="O11">
        <v>0</v>
      </c>
      <c r="P11">
        <v>0</v>
      </c>
      <c r="Q11">
        <v>0</v>
      </c>
      <c r="R11">
        <v>1</v>
      </c>
      <c r="S11">
        <v>0</v>
      </c>
      <c r="T11">
        <v>119</v>
      </c>
    </row>
    <row r="12" spans="1:48" x14ac:dyDescent="0.25">
      <c r="A12" s="18">
        <v>1949</v>
      </c>
      <c r="B12" s="18" t="s">
        <v>9</v>
      </c>
      <c r="C12">
        <v>11</v>
      </c>
      <c r="D12">
        <f t="shared" si="0"/>
        <v>121</v>
      </c>
      <c r="E12">
        <f t="shared" si="1"/>
        <v>119</v>
      </c>
      <c r="F12">
        <f t="shared" si="2"/>
        <v>148</v>
      </c>
      <c r="G12" s="52"/>
      <c r="H12" s="52"/>
      <c r="I12">
        <v>0</v>
      </c>
      <c r="J12">
        <v>0</v>
      </c>
      <c r="K12">
        <v>0</v>
      </c>
      <c r="L12">
        <v>0</v>
      </c>
      <c r="M12">
        <v>0</v>
      </c>
      <c r="N12">
        <v>0</v>
      </c>
      <c r="O12">
        <v>0</v>
      </c>
      <c r="P12">
        <v>0</v>
      </c>
      <c r="Q12">
        <v>0</v>
      </c>
      <c r="R12">
        <v>0</v>
      </c>
      <c r="S12">
        <v>1</v>
      </c>
      <c r="T12">
        <v>104</v>
      </c>
    </row>
    <row r="13" spans="1:48" x14ac:dyDescent="0.25">
      <c r="A13" s="18">
        <v>1949</v>
      </c>
      <c r="B13" s="18" t="s">
        <v>11</v>
      </c>
      <c r="C13">
        <v>12</v>
      </c>
      <c r="D13">
        <f>C13^2</f>
        <v>144</v>
      </c>
      <c r="E13">
        <f>T12</f>
        <v>104</v>
      </c>
      <c r="F13">
        <f t="shared" si="2"/>
        <v>148</v>
      </c>
      <c r="G13">
        <v>112</v>
      </c>
      <c r="H13" s="52"/>
      <c r="I13">
        <v>0</v>
      </c>
      <c r="J13">
        <v>0</v>
      </c>
      <c r="K13">
        <v>0</v>
      </c>
      <c r="L13">
        <v>0</v>
      </c>
      <c r="M13">
        <v>0</v>
      </c>
      <c r="N13">
        <v>0</v>
      </c>
      <c r="O13">
        <v>0</v>
      </c>
      <c r="P13">
        <v>0</v>
      </c>
      <c r="Q13">
        <v>0</v>
      </c>
      <c r="R13">
        <v>0</v>
      </c>
      <c r="S13">
        <v>0</v>
      </c>
      <c r="T13">
        <v>118</v>
      </c>
      <c r="AE13" cm="1">
        <f t="array" ref="AE13:AV17">LINEST(T15:T146,C15:S146, TRUE, TRUE)</f>
        <v>-38.737022840566681</v>
      </c>
      <c r="AF13">
        <v>-29.342297632731835</v>
      </c>
      <c r="AG13">
        <v>-40.174054199455668</v>
      </c>
      <c r="AH13">
        <v>-9.6210803531556834</v>
      </c>
      <c r="AI13">
        <v>3.2329464151075333</v>
      </c>
      <c r="AJ13">
        <v>-9.9413712218320534</v>
      </c>
      <c r="AK13">
        <v>-28.762325336892136</v>
      </c>
      <c r="AL13">
        <v>-26.798683118313953</v>
      </c>
      <c r="AM13">
        <v>-8.1793125183446236</v>
      </c>
      <c r="AN13">
        <v>-37.17519973061205</v>
      </c>
      <c r="AO13">
        <v>-14.785689128904464</v>
      </c>
      <c r="AP13">
        <v>0.29151806656405033</v>
      </c>
      <c r="AQ13">
        <v>0.23186549177987986</v>
      </c>
      <c r="AR13">
        <v>-0.10439027145605394</v>
      </c>
      <c r="AS13">
        <v>0.5201602959251852</v>
      </c>
      <c r="AT13">
        <v>1.4191799196309739E-4</v>
      </c>
      <c r="AU13">
        <v>0.24177161634312047</v>
      </c>
      <c r="AV13">
        <v>34.16076173722761</v>
      </c>
    </row>
    <row r="14" spans="1:48" x14ac:dyDescent="0.25">
      <c r="A14" s="53" t="s">
        <v>12</v>
      </c>
      <c r="B14" s="53" t="s">
        <v>17</v>
      </c>
      <c r="C14" s="1" t="s">
        <v>23</v>
      </c>
      <c r="D14" s="1" t="s">
        <v>112</v>
      </c>
      <c r="E14" s="1" t="s">
        <v>147</v>
      </c>
      <c r="F14" s="1" t="s">
        <v>146</v>
      </c>
      <c r="G14" s="1" t="s">
        <v>152</v>
      </c>
      <c r="H14" s="1" t="s">
        <v>139</v>
      </c>
      <c r="I14" s="1" t="s">
        <v>0</v>
      </c>
      <c r="J14" s="1" t="s">
        <v>15</v>
      </c>
      <c r="K14" s="1" t="s">
        <v>16</v>
      </c>
      <c r="L14" s="1" t="s">
        <v>10</v>
      </c>
      <c r="M14" s="1" t="s">
        <v>3</v>
      </c>
      <c r="N14" s="1" t="s">
        <v>4</v>
      </c>
      <c r="O14" s="1" t="s">
        <v>5</v>
      </c>
      <c r="P14" s="1" t="s">
        <v>6</v>
      </c>
      <c r="Q14" s="1" t="s">
        <v>7</v>
      </c>
      <c r="R14" s="1" t="s">
        <v>8</v>
      </c>
      <c r="S14" s="1" t="s">
        <v>9</v>
      </c>
      <c r="T14" s="1" t="s">
        <v>18</v>
      </c>
      <c r="AE14">
        <v>6.7321645292382311</v>
      </c>
      <c r="AF14">
        <v>7.6141051855943607</v>
      </c>
      <c r="AG14">
        <v>9.7737753687634346</v>
      </c>
      <c r="AH14">
        <v>9.3990271477155716</v>
      </c>
      <c r="AI14">
        <v>8.3340215269947144</v>
      </c>
      <c r="AJ14">
        <v>8.6574484735642656</v>
      </c>
      <c r="AK14">
        <v>8.4842835173319013</v>
      </c>
      <c r="AL14">
        <v>8.2539324438519586</v>
      </c>
      <c r="AM14">
        <v>8.4468724450190216</v>
      </c>
      <c r="AN14">
        <v>8.2143122467331597</v>
      </c>
      <c r="AO14">
        <v>6.4401219866598209</v>
      </c>
      <c r="AP14">
        <v>9.7695324580209325E-2</v>
      </c>
      <c r="AQ14">
        <v>8.3068960649075735E-2</v>
      </c>
      <c r="AR14">
        <v>5.3875811303025239E-2</v>
      </c>
      <c r="AS14">
        <v>6.4292459506968602E-2</v>
      </c>
      <c r="AT14">
        <v>1.0805213000435784E-3</v>
      </c>
      <c r="AU14">
        <v>0.19952862199673815</v>
      </c>
      <c r="AV14">
        <v>13.036049301548795</v>
      </c>
    </row>
    <row r="15" spans="1:48" x14ac:dyDescent="0.25">
      <c r="A15" s="18">
        <v>1950</v>
      </c>
      <c r="B15" s="18" t="s">
        <v>0</v>
      </c>
      <c r="C15">
        <v>13</v>
      </c>
      <c r="D15">
        <f t="shared" si="0"/>
        <v>169</v>
      </c>
      <c r="E15">
        <f>T13</f>
        <v>118</v>
      </c>
      <c r="F15">
        <f>T10</f>
        <v>136</v>
      </c>
      <c r="G15">
        <f>T3</f>
        <v>118</v>
      </c>
      <c r="H15">
        <f t="shared" ref="H15:H26" si="3">T2</f>
        <v>112</v>
      </c>
      <c r="I15">
        <v>1</v>
      </c>
      <c r="J15">
        <v>0</v>
      </c>
      <c r="K15">
        <v>0</v>
      </c>
      <c r="L15">
        <v>0</v>
      </c>
      <c r="M15">
        <v>0</v>
      </c>
      <c r="N15">
        <v>0</v>
      </c>
      <c r="O15">
        <v>0</v>
      </c>
      <c r="P15">
        <v>0</v>
      </c>
      <c r="Q15">
        <v>0</v>
      </c>
      <c r="R15">
        <v>0</v>
      </c>
      <c r="S15">
        <v>0</v>
      </c>
      <c r="T15">
        <v>115</v>
      </c>
      <c r="AE15">
        <v>0.99006453635071234</v>
      </c>
      <c r="AF15">
        <v>12.339201802021739</v>
      </c>
      <c r="AG15" t="e">
        <v>#N/A</v>
      </c>
      <c r="AH15" t="e">
        <v>#N/A</v>
      </c>
      <c r="AI15" t="e">
        <v>#N/A</v>
      </c>
      <c r="AJ15" t="e">
        <v>#N/A</v>
      </c>
      <c r="AK15" t="e">
        <v>#N/A</v>
      </c>
      <c r="AL15" t="e">
        <v>#N/A</v>
      </c>
      <c r="AM15" t="e">
        <v>#N/A</v>
      </c>
      <c r="AN15" t="e">
        <v>#N/A</v>
      </c>
      <c r="AO15" t="e">
        <v>#N/A</v>
      </c>
      <c r="AP15" t="e">
        <v>#N/A</v>
      </c>
      <c r="AQ15" t="e">
        <v>#N/A</v>
      </c>
      <c r="AR15" t="e">
        <v>#N/A</v>
      </c>
      <c r="AS15" t="e">
        <v>#N/A</v>
      </c>
      <c r="AT15" t="e">
        <v>#N/A</v>
      </c>
      <c r="AU15" t="e">
        <v>#N/A</v>
      </c>
      <c r="AV15" t="e">
        <v>#N/A</v>
      </c>
    </row>
    <row r="16" spans="1:48" x14ac:dyDescent="0.25">
      <c r="A16" s="18">
        <v>1950</v>
      </c>
      <c r="B16" s="18" t="s">
        <v>15</v>
      </c>
      <c r="C16">
        <v>14</v>
      </c>
      <c r="D16">
        <f t="shared" si="0"/>
        <v>196</v>
      </c>
      <c r="E16">
        <f t="shared" si="1"/>
        <v>115</v>
      </c>
      <c r="F16">
        <f>T11</f>
        <v>119</v>
      </c>
      <c r="G16">
        <f t="shared" ref="G16:G25" si="4">T4</f>
        <v>132</v>
      </c>
      <c r="H16">
        <f t="shared" si="3"/>
        <v>118</v>
      </c>
      <c r="I16">
        <v>0</v>
      </c>
      <c r="J16">
        <v>1</v>
      </c>
      <c r="K16">
        <v>0</v>
      </c>
      <c r="L16">
        <v>0</v>
      </c>
      <c r="M16">
        <v>0</v>
      </c>
      <c r="N16">
        <v>0</v>
      </c>
      <c r="O16">
        <v>0</v>
      </c>
      <c r="P16">
        <v>0</v>
      </c>
      <c r="Q16">
        <v>0</v>
      </c>
      <c r="R16">
        <v>0</v>
      </c>
      <c r="S16">
        <v>0</v>
      </c>
      <c r="T16">
        <v>126</v>
      </c>
      <c r="AE16">
        <v>668.23819571451031</v>
      </c>
      <c r="AF16">
        <v>114</v>
      </c>
      <c r="AG16" t="e">
        <v>#N/A</v>
      </c>
      <c r="AH16" t="e">
        <v>#N/A</v>
      </c>
      <c r="AI16" t="e">
        <v>#N/A</v>
      </c>
      <c r="AJ16" t="e">
        <v>#N/A</v>
      </c>
      <c r="AK16" t="e">
        <v>#N/A</v>
      </c>
      <c r="AL16" t="e">
        <v>#N/A</v>
      </c>
      <c r="AM16" t="e">
        <v>#N/A</v>
      </c>
      <c r="AN16" t="e">
        <v>#N/A</v>
      </c>
      <c r="AO16" t="e">
        <v>#N/A</v>
      </c>
      <c r="AP16" t="e">
        <v>#N/A</v>
      </c>
      <c r="AQ16" t="e">
        <v>#N/A</v>
      </c>
      <c r="AR16" t="e">
        <v>#N/A</v>
      </c>
      <c r="AS16" t="e">
        <v>#N/A</v>
      </c>
      <c r="AT16" t="e">
        <v>#N/A</v>
      </c>
      <c r="AU16" t="e">
        <v>#N/A</v>
      </c>
      <c r="AV16" t="e">
        <v>#N/A</v>
      </c>
    </row>
    <row r="17" spans="1:48" x14ac:dyDescent="0.25">
      <c r="A17" s="18">
        <v>1950</v>
      </c>
      <c r="B17" s="18" t="s">
        <v>16</v>
      </c>
      <c r="C17">
        <v>15</v>
      </c>
      <c r="D17">
        <f t="shared" si="0"/>
        <v>225</v>
      </c>
      <c r="E17">
        <f t="shared" si="1"/>
        <v>126</v>
      </c>
      <c r="F17">
        <f>T12</f>
        <v>104</v>
      </c>
      <c r="G17">
        <f t="shared" si="4"/>
        <v>129</v>
      </c>
      <c r="H17">
        <f t="shared" si="3"/>
        <v>132</v>
      </c>
      <c r="I17">
        <v>0</v>
      </c>
      <c r="J17">
        <v>0</v>
      </c>
      <c r="K17">
        <v>1</v>
      </c>
      <c r="L17">
        <v>0</v>
      </c>
      <c r="M17">
        <v>0</v>
      </c>
      <c r="N17">
        <v>0</v>
      </c>
      <c r="O17">
        <v>0</v>
      </c>
      <c r="P17">
        <v>0</v>
      </c>
      <c r="Q17">
        <v>0</v>
      </c>
      <c r="R17">
        <v>0</v>
      </c>
      <c r="S17">
        <v>0</v>
      </c>
      <c r="T17">
        <v>141</v>
      </c>
      <c r="AE17">
        <v>1729634.5469703141</v>
      </c>
      <c r="AF17">
        <v>17357.172726655885</v>
      </c>
      <c r="AG17" t="e">
        <v>#N/A</v>
      </c>
      <c r="AH17" t="e">
        <v>#N/A</v>
      </c>
      <c r="AI17" t="e">
        <v>#N/A</v>
      </c>
      <c r="AJ17" t="e">
        <v>#N/A</v>
      </c>
      <c r="AK17" t="e">
        <v>#N/A</v>
      </c>
      <c r="AL17" t="e">
        <v>#N/A</v>
      </c>
      <c r="AM17" t="e">
        <v>#N/A</v>
      </c>
      <c r="AN17" t="e">
        <v>#N/A</v>
      </c>
      <c r="AO17" t="e">
        <v>#N/A</v>
      </c>
      <c r="AP17" t="e">
        <v>#N/A</v>
      </c>
      <c r="AQ17" t="e">
        <v>#N/A</v>
      </c>
      <c r="AR17" t="e">
        <v>#N/A</v>
      </c>
      <c r="AS17" t="e">
        <v>#N/A</v>
      </c>
      <c r="AT17" t="e">
        <v>#N/A</v>
      </c>
      <c r="AU17" t="e">
        <v>#N/A</v>
      </c>
      <c r="AV17" t="e">
        <v>#N/A</v>
      </c>
    </row>
    <row r="18" spans="1:48" x14ac:dyDescent="0.25">
      <c r="A18" s="18">
        <v>1950</v>
      </c>
      <c r="B18" s="18" t="s">
        <v>10</v>
      </c>
      <c r="C18">
        <v>16</v>
      </c>
      <c r="D18">
        <f t="shared" si="0"/>
        <v>256</v>
      </c>
      <c r="E18">
        <f t="shared" si="1"/>
        <v>141</v>
      </c>
      <c r="F18">
        <f>T13</f>
        <v>118</v>
      </c>
      <c r="G18">
        <f t="shared" si="4"/>
        <v>121</v>
      </c>
      <c r="H18">
        <f t="shared" si="3"/>
        <v>129</v>
      </c>
      <c r="I18">
        <v>0</v>
      </c>
      <c r="J18">
        <v>0</v>
      </c>
      <c r="K18">
        <v>0</v>
      </c>
      <c r="L18">
        <v>1</v>
      </c>
      <c r="M18">
        <v>0</v>
      </c>
      <c r="N18">
        <v>0</v>
      </c>
      <c r="O18">
        <v>0</v>
      </c>
      <c r="P18">
        <v>0</v>
      </c>
      <c r="Q18">
        <v>0</v>
      </c>
      <c r="R18">
        <v>0</v>
      </c>
      <c r="S18">
        <v>0</v>
      </c>
      <c r="T18">
        <v>135</v>
      </c>
    </row>
    <row r="19" spans="1:48" x14ac:dyDescent="0.25">
      <c r="A19" s="18">
        <v>1950</v>
      </c>
      <c r="B19" s="18" t="s">
        <v>3</v>
      </c>
      <c r="C19">
        <v>17</v>
      </c>
      <c r="D19">
        <f t="shared" si="0"/>
        <v>289</v>
      </c>
      <c r="E19">
        <f t="shared" si="1"/>
        <v>135</v>
      </c>
      <c r="F19">
        <f t="shared" si="2"/>
        <v>115</v>
      </c>
      <c r="G19">
        <f t="shared" si="4"/>
        <v>135</v>
      </c>
      <c r="H19">
        <f t="shared" si="3"/>
        <v>121</v>
      </c>
      <c r="I19">
        <v>0</v>
      </c>
      <c r="J19">
        <v>0</v>
      </c>
      <c r="K19">
        <v>0</v>
      </c>
      <c r="L19">
        <v>0</v>
      </c>
      <c r="M19">
        <v>1</v>
      </c>
      <c r="N19">
        <v>0</v>
      </c>
      <c r="O19">
        <v>0</v>
      </c>
      <c r="P19">
        <v>0</v>
      </c>
      <c r="Q19">
        <v>0</v>
      </c>
      <c r="R19">
        <v>0</v>
      </c>
      <c r="S19">
        <v>0</v>
      </c>
      <c r="T19">
        <v>125</v>
      </c>
    </row>
    <row r="20" spans="1:48" x14ac:dyDescent="0.25">
      <c r="A20" s="18">
        <v>1950</v>
      </c>
      <c r="B20" s="18" t="s">
        <v>4</v>
      </c>
      <c r="C20">
        <v>18</v>
      </c>
      <c r="D20">
        <f t="shared" si="0"/>
        <v>324</v>
      </c>
      <c r="E20">
        <f t="shared" si="1"/>
        <v>125</v>
      </c>
      <c r="F20">
        <f t="shared" si="2"/>
        <v>126</v>
      </c>
      <c r="G20">
        <f t="shared" si="4"/>
        <v>148</v>
      </c>
      <c r="H20">
        <f t="shared" si="3"/>
        <v>135</v>
      </c>
      <c r="I20">
        <v>0</v>
      </c>
      <c r="J20">
        <v>0</v>
      </c>
      <c r="K20">
        <v>0</v>
      </c>
      <c r="L20">
        <v>0</v>
      </c>
      <c r="M20">
        <v>0</v>
      </c>
      <c r="N20">
        <v>1</v>
      </c>
      <c r="O20">
        <v>0</v>
      </c>
      <c r="P20">
        <v>0</v>
      </c>
      <c r="Q20">
        <v>0</v>
      </c>
      <c r="R20">
        <v>0</v>
      </c>
      <c r="S20">
        <v>0</v>
      </c>
      <c r="T20">
        <v>149</v>
      </c>
    </row>
    <row r="21" spans="1:48" x14ac:dyDescent="0.25">
      <c r="A21" s="18">
        <v>1950</v>
      </c>
      <c r="B21" s="18" t="s">
        <v>5</v>
      </c>
      <c r="C21">
        <v>19</v>
      </c>
      <c r="D21">
        <f t="shared" si="0"/>
        <v>361</v>
      </c>
      <c r="E21">
        <f t="shared" si="1"/>
        <v>149</v>
      </c>
      <c r="F21">
        <f t="shared" si="2"/>
        <v>141</v>
      </c>
      <c r="G21">
        <f t="shared" si="4"/>
        <v>148</v>
      </c>
      <c r="H21">
        <f t="shared" si="3"/>
        <v>148</v>
      </c>
      <c r="I21">
        <v>0</v>
      </c>
      <c r="J21">
        <v>0</v>
      </c>
      <c r="K21">
        <v>0</v>
      </c>
      <c r="L21">
        <v>0</v>
      </c>
      <c r="M21">
        <v>0</v>
      </c>
      <c r="N21">
        <v>0</v>
      </c>
      <c r="O21">
        <v>1</v>
      </c>
      <c r="P21">
        <v>0</v>
      </c>
      <c r="Q21">
        <v>0</v>
      </c>
      <c r="R21">
        <v>0</v>
      </c>
      <c r="S21">
        <v>0</v>
      </c>
      <c r="T21">
        <v>170</v>
      </c>
    </row>
    <row r="22" spans="1:48" x14ac:dyDescent="0.25">
      <c r="A22" s="18">
        <v>1950</v>
      </c>
      <c r="B22" s="18" t="s">
        <v>6</v>
      </c>
      <c r="C22">
        <v>20</v>
      </c>
      <c r="D22">
        <f t="shared" si="0"/>
        <v>400</v>
      </c>
      <c r="E22">
        <f t="shared" si="1"/>
        <v>170</v>
      </c>
      <c r="F22">
        <f t="shared" si="2"/>
        <v>135</v>
      </c>
      <c r="G22">
        <f t="shared" si="4"/>
        <v>136</v>
      </c>
      <c r="H22">
        <f t="shared" si="3"/>
        <v>148</v>
      </c>
      <c r="I22">
        <v>0</v>
      </c>
      <c r="J22">
        <v>0</v>
      </c>
      <c r="K22">
        <v>0</v>
      </c>
      <c r="L22">
        <v>0</v>
      </c>
      <c r="M22">
        <v>0</v>
      </c>
      <c r="N22">
        <v>0</v>
      </c>
      <c r="O22">
        <v>0</v>
      </c>
      <c r="P22">
        <v>1</v>
      </c>
      <c r="Q22">
        <v>0</v>
      </c>
      <c r="R22">
        <v>0</v>
      </c>
      <c r="S22">
        <v>0</v>
      </c>
      <c r="T22">
        <v>170</v>
      </c>
    </row>
    <row r="23" spans="1:48" x14ac:dyDescent="0.25">
      <c r="A23" s="18">
        <v>1950</v>
      </c>
      <c r="B23" s="18" t="s">
        <v>7</v>
      </c>
      <c r="C23">
        <v>21</v>
      </c>
      <c r="D23">
        <f t="shared" si="0"/>
        <v>441</v>
      </c>
      <c r="E23">
        <f t="shared" si="1"/>
        <v>170</v>
      </c>
      <c r="F23">
        <f t="shared" si="2"/>
        <v>125</v>
      </c>
      <c r="G23">
        <f t="shared" si="4"/>
        <v>119</v>
      </c>
      <c r="H23">
        <f t="shared" si="3"/>
        <v>136</v>
      </c>
      <c r="I23">
        <v>0</v>
      </c>
      <c r="J23">
        <v>0</v>
      </c>
      <c r="K23">
        <v>0</v>
      </c>
      <c r="L23">
        <v>0</v>
      </c>
      <c r="M23">
        <v>0</v>
      </c>
      <c r="N23">
        <v>0</v>
      </c>
      <c r="O23">
        <v>0</v>
      </c>
      <c r="P23">
        <v>0</v>
      </c>
      <c r="Q23">
        <v>1</v>
      </c>
      <c r="R23">
        <v>0</v>
      </c>
      <c r="S23">
        <v>0</v>
      </c>
      <c r="T23">
        <v>158</v>
      </c>
    </row>
    <row r="24" spans="1:48" x14ac:dyDescent="0.25">
      <c r="A24" s="18">
        <v>1950</v>
      </c>
      <c r="B24" s="18" t="s">
        <v>8</v>
      </c>
      <c r="C24">
        <v>22</v>
      </c>
      <c r="D24">
        <f t="shared" si="0"/>
        <v>484</v>
      </c>
      <c r="E24">
        <f t="shared" si="1"/>
        <v>158</v>
      </c>
      <c r="F24">
        <f t="shared" si="2"/>
        <v>149</v>
      </c>
      <c r="G24">
        <f t="shared" si="4"/>
        <v>104</v>
      </c>
      <c r="H24">
        <f t="shared" si="3"/>
        <v>119</v>
      </c>
      <c r="I24">
        <v>0</v>
      </c>
      <c r="J24">
        <v>0</v>
      </c>
      <c r="K24">
        <v>0</v>
      </c>
      <c r="L24">
        <v>0</v>
      </c>
      <c r="M24">
        <v>0</v>
      </c>
      <c r="N24">
        <v>0</v>
      </c>
      <c r="O24">
        <v>0</v>
      </c>
      <c r="P24">
        <v>0</v>
      </c>
      <c r="Q24">
        <v>0</v>
      </c>
      <c r="R24">
        <v>1</v>
      </c>
      <c r="S24">
        <v>0</v>
      </c>
      <c r="T24">
        <v>133</v>
      </c>
    </row>
    <row r="25" spans="1:48" x14ac:dyDescent="0.25">
      <c r="A25" s="18">
        <v>1950</v>
      </c>
      <c r="B25" s="18" t="s">
        <v>9</v>
      </c>
      <c r="C25">
        <v>23</v>
      </c>
      <c r="D25">
        <f t="shared" si="0"/>
        <v>529</v>
      </c>
      <c r="E25">
        <f t="shared" si="1"/>
        <v>133</v>
      </c>
      <c r="F25">
        <f t="shared" si="2"/>
        <v>170</v>
      </c>
      <c r="G25">
        <f t="shared" si="4"/>
        <v>118</v>
      </c>
      <c r="H25">
        <f t="shared" si="3"/>
        <v>104</v>
      </c>
      <c r="I25">
        <v>0</v>
      </c>
      <c r="J25">
        <v>0</v>
      </c>
      <c r="K25">
        <v>0</v>
      </c>
      <c r="L25">
        <v>0</v>
      </c>
      <c r="M25">
        <v>0</v>
      </c>
      <c r="N25">
        <v>0</v>
      </c>
      <c r="O25">
        <v>0</v>
      </c>
      <c r="P25">
        <v>0</v>
      </c>
      <c r="Q25">
        <v>0</v>
      </c>
      <c r="R25">
        <v>0</v>
      </c>
      <c r="S25">
        <v>1</v>
      </c>
      <c r="T25">
        <v>114</v>
      </c>
    </row>
    <row r="26" spans="1:48" x14ac:dyDescent="0.25">
      <c r="A26" s="18">
        <v>1950</v>
      </c>
      <c r="B26" s="18" t="s">
        <v>11</v>
      </c>
      <c r="C26">
        <v>24</v>
      </c>
      <c r="D26">
        <f t="shared" si="0"/>
        <v>576</v>
      </c>
      <c r="E26">
        <f t="shared" si="1"/>
        <v>114</v>
      </c>
      <c r="F26">
        <f t="shared" si="2"/>
        <v>170</v>
      </c>
      <c r="G26">
        <f>T15</f>
        <v>115</v>
      </c>
      <c r="H26">
        <f t="shared" si="3"/>
        <v>118</v>
      </c>
      <c r="I26">
        <v>0</v>
      </c>
      <c r="J26">
        <v>0</v>
      </c>
      <c r="K26">
        <v>0</v>
      </c>
      <c r="L26">
        <v>0</v>
      </c>
      <c r="M26">
        <v>0</v>
      </c>
      <c r="N26">
        <v>0</v>
      </c>
      <c r="O26">
        <v>0</v>
      </c>
      <c r="P26">
        <v>0</v>
      </c>
      <c r="Q26">
        <v>0</v>
      </c>
      <c r="R26">
        <v>0</v>
      </c>
      <c r="S26">
        <v>0</v>
      </c>
      <c r="T26">
        <v>140</v>
      </c>
    </row>
    <row r="27" spans="1:48" x14ac:dyDescent="0.25">
      <c r="A27" s="18">
        <v>1951</v>
      </c>
      <c r="B27" s="18" t="s">
        <v>0</v>
      </c>
      <c r="C27">
        <v>25</v>
      </c>
      <c r="D27">
        <f t="shared" si="0"/>
        <v>625</v>
      </c>
      <c r="E27">
        <f t="shared" si="1"/>
        <v>140</v>
      </c>
      <c r="F27">
        <f t="shared" si="2"/>
        <v>158</v>
      </c>
      <c r="G27">
        <f t="shared" ref="G27:G90" si="5">T16</f>
        <v>126</v>
      </c>
      <c r="H27">
        <f t="shared" ref="H27:H90" si="6">T15</f>
        <v>115</v>
      </c>
      <c r="I27">
        <v>1</v>
      </c>
      <c r="J27">
        <v>0</v>
      </c>
      <c r="K27">
        <v>0</v>
      </c>
      <c r="L27">
        <v>0</v>
      </c>
      <c r="M27">
        <v>0</v>
      </c>
      <c r="N27">
        <v>0</v>
      </c>
      <c r="O27">
        <v>0</v>
      </c>
      <c r="P27">
        <v>0</v>
      </c>
      <c r="Q27">
        <v>0</v>
      </c>
      <c r="R27">
        <v>0</v>
      </c>
      <c r="S27">
        <v>0</v>
      </c>
      <c r="T27">
        <v>145</v>
      </c>
      <c r="W27" t="s">
        <v>148</v>
      </c>
      <c r="X27" t="s">
        <v>142</v>
      </c>
      <c r="Y27" s="29">
        <v>0.98928539860051634</v>
      </c>
    </row>
    <row r="28" spans="1:48" x14ac:dyDescent="0.25">
      <c r="A28" s="18">
        <v>1951</v>
      </c>
      <c r="B28" s="18" t="s">
        <v>15</v>
      </c>
      <c r="C28">
        <v>26</v>
      </c>
      <c r="D28">
        <f t="shared" si="0"/>
        <v>676</v>
      </c>
      <c r="E28">
        <f t="shared" si="1"/>
        <v>145</v>
      </c>
      <c r="F28">
        <f t="shared" si="2"/>
        <v>133</v>
      </c>
      <c r="G28">
        <f t="shared" si="5"/>
        <v>141</v>
      </c>
      <c r="H28">
        <f t="shared" si="6"/>
        <v>126</v>
      </c>
      <c r="I28">
        <v>0</v>
      </c>
      <c r="J28">
        <v>1</v>
      </c>
      <c r="K28">
        <v>0</v>
      </c>
      <c r="L28">
        <v>0</v>
      </c>
      <c r="M28">
        <v>0</v>
      </c>
      <c r="N28">
        <v>0</v>
      </c>
      <c r="O28">
        <v>0</v>
      </c>
      <c r="P28">
        <v>0</v>
      </c>
      <c r="Q28">
        <v>0</v>
      </c>
      <c r="R28">
        <v>0</v>
      </c>
      <c r="S28">
        <v>0</v>
      </c>
      <c r="T28">
        <v>150</v>
      </c>
      <c r="W28" t="s">
        <v>149</v>
      </c>
      <c r="X28" t="s">
        <v>142</v>
      </c>
      <c r="Y28" s="29">
        <v>0.98790872681145125</v>
      </c>
    </row>
    <row r="29" spans="1:48" x14ac:dyDescent="0.25">
      <c r="A29" s="18">
        <v>1951</v>
      </c>
      <c r="B29" s="18" t="s">
        <v>16</v>
      </c>
      <c r="C29">
        <v>27</v>
      </c>
      <c r="D29">
        <f t="shared" si="0"/>
        <v>729</v>
      </c>
      <c r="E29">
        <f t="shared" si="1"/>
        <v>150</v>
      </c>
      <c r="F29">
        <f t="shared" si="2"/>
        <v>114</v>
      </c>
      <c r="G29">
        <f t="shared" si="5"/>
        <v>135</v>
      </c>
      <c r="H29">
        <f t="shared" si="6"/>
        <v>141</v>
      </c>
      <c r="I29">
        <v>0</v>
      </c>
      <c r="J29">
        <v>0</v>
      </c>
      <c r="K29">
        <v>1</v>
      </c>
      <c r="L29">
        <v>0</v>
      </c>
      <c r="M29">
        <v>0</v>
      </c>
      <c r="N29">
        <v>0</v>
      </c>
      <c r="O29">
        <v>0</v>
      </c>
      <c r="P29">
        <v>0</v>
      </c>
      <c r="Q29">
        <v>0</v>
      </c>
      <c r="R29">
        <v>0</v>
      </c>
      <c r="S29">
        <v>0</v>
      </c>
      <c r="T29">
        <v>178</v>
      </c>
      <c r="W29" t="s">
        <v>36</v>
      </c>
    </row>
    <row r="30" spans="1:48" ht="15.75" thickBot="1" x14ac:dyDescent="0.3">
      <c r="A30" s="18">
        <v>1951</v>
      </c>
      <c r="B30" s="18" t="s">
        <v>10</v>
      </c>
      <c r="C30">
        <v>28</v>
      </c>
      <c r="D30">
        <f t="shared" si="0"/>
        <v>784</v>
      </c>
      <c r="E30">
        <f t="shared" si="1"/>
        <v>178</v>
      </c>
      <c r="F30">
        <f t="shared" si="2"/>
        <v>140</v>
      </c>
      <c r="G30">
        <f t="shared" si="5"/>
        <v>125</v>
      </c>
      <c r="H30">
        <f t="shared" si="6"/>
        <v>135</v>
      </c>
      <c r="I30">
        <v>0</v>
      </c>
      <c r="J30">
        <v>0</v>
      </c>
      <c r="K30">
        <v>0</v>
      </c>
      <c r="L30">
        <v>1</v>
      </c>
      <c r="M30">
        <v>0</v>
      </c>
      <c r="N30">
        <v>0</v>
      </c>
      <c r="O30">
        <v>0</v>
      </c>
      <c r="P30">
        <v>0</v>
      </c>
      <c r="Q30">
        <v>0</v>
      </c>
      <c r="R30">
        <v>0</v>
      </c>
      <c r="S30">
        <v>0</v>
      </c>
      <c r="T30">
        <v>163</v>
      </c>
    </row>
    <row r="31" spans="1:48" x14ac:dyDescent="0.25">
      <c r="A31" s="18">
        <v>1951</v>
      </c>
      <c r="B31" s="18" t="s">
        <v>3</v>
      </c>
      <c r="C31">
        <v>29</v>
      </c>
      <c r="D31">
        <f t="shared" si="0"/>
        <v>841</v>
      </c>
      <c r="E31">
        <f t="shared" si="1"/>
        <v>163</v>
      </c>
      <c r="F31">
        <f t="shared" si="2"/>
        <v>145</v>
      </c>
      <c r="G31">
        <f t="shared" si="5"/>
        <v>149</v>
      </c>
      <c r="H31">
        <f t="shared" si="6"/>
        <v>125</v>
      </c>
      <c r="I31">
        <v>0</v>
      </c>
      <c r="J31">
        <v>0</v>
      </c>
      <c r="K31">
        <v>0</v>
      </c>
      <c r="L31">
        <v>0</v>
      </c>
      <c r="M31">
        <v>1</v>
      </c>
      <c r="N31">
        <v>0</v>
      </c>
      <c r="O31">
        <v>0</v>
      </c>
      <c r="P31">
        <v>0</v>
      </c>
      <c r="Q31">
        <v>0</v>
      </c>
      <c r="R31">
        <v>0</v>
      </c>
      <c r="S31">
        <v>0</v>
      </c>
      <c r="T31">
        <v>172</v>
      </c>
      <c r="W31" s="32" t="s">
        <v>37</v>
      </c>
      <c r="X31" s="32"/>
    </row>
    <row r="32" spans="1:48" x14ac:dyDescent="0.25">
      <c r="A32" s="18">
        <v>1951</v>
      </c>
      <c r="B32" s="18" t="s">
        <v>4</v>
      </c>
      <c r="C32">
        <v>30</v>
      </c>
      <c r="D32">
        <f t="shared" si="0"/>
        <v>900</v>
      </c>
      <c r="E32">
        <f t="shared" si="1"/>
        <v>172</v>
      </c>
      <c r="F32">
        <f t="shared" si="2"/>
        <v>150</v>
      </c>
      <c r="G32">
        <f t="shared" si="5"/>
        <v>170</v>
      </c>
      <c r="H32">
        <f t="shared" si="6"/>
        <v>149</v>
      </c>
      <c r="I32">
        <v>0</v>
      </c>
      <c r="J32">
        <v>0</v>
      </c>
      <c r="K32">
        <v>0</v>
      </c>
      <c r="L32">
        <v>0</v>
      </c>
      <c r="M32">
        <v>0</v>
      </c>
      <c r="N32">
        <v>1</v>
      </c>
      <c r="O32">
        <v>0</v>
      </c>
      <c r="P32">
        <v>0</v>
      </c>
      <c r="Q32">
        <v>0</v>
      </c>
      <c r="R32">
        <v>0</v>
      </c>
      <c r="S32">
        <v>0</v>
      </c>
      <c r="T32">
        <v>178</v>
      </c>
      <c r="W32" s="29" t="s">
        <v>38</v>
      </c>
      <c r="X32" s="29">
        <v>0.99467860313609346</v>
      </c>
    </row>
    <row r="33" spans="1:32" x14ac:dyDescent="0.25">
      <c r="A33" s="18">
        <v>1951</v>
      </c>
      <c r="B33" s="18" t="s">
        <v>5</v>
      </c>
      <c r="C33">
        <v>31</v>
      </c>
      <c r="D33">
        <f t="shared" si="0"/>
        <v>961</v>
      </c>
      <c r="E33">
        <f t="shared" si="1"/>
        <v>178</v>
      </c>
      <c r="F33">
        <f t="shared" si="2"/>
        <v>178</v>
      </c>
      <c r="G33">
        <f t="shared" si="5"/>
        <v>170</v>
      </c>
      <c r="H33">
        <f t="shared" si="6"/>
        <v>170</v>
      </c>
      <c r="I33">
        <v>0</v>
      </c>
      <c r="J33">
        <v>0</v>
      </c>
      <c r="K33">
        <v>0</v>
      </c>
      <c r="L33">
        <v>0</v>
      </c>
      <c r="M33">
        <v>0</v>
      </c>
      <c r="N33">
        <v>0</v>
      </c>
      <c r="O33">
        <v>1</v>
      </c>
      <c r="P33">
        <v>0</v>
      </c>
      <c r="Q33">
        <v>0</v>
      </c>
      <c r="R33">
        <v>0</v>
      </c>
      <c r="S33">
        <v>0</v>
      </c>
      <c r="T33">
        <v>199</v>
      </c>
      <c r="W33" s="29" t="s">
        <v>39</v>
      </c>
      <c r="X33" s="29">
        <v>0.98938552353677012</v>
      </c>
    </row>
    <row r="34" spans="1:32" x14ac:dyDescent="0.25">
      <c r="A34" s="18">
        <v>1951</v>
      </c>
      <c r="B34" s="18" t="s">
        <v>6</v>
      </c>
      <c r="C34">
        <v>32</v>
      </c>
      <c r="D34">
        <f t="shared" si="0"/>
        <v>1024</v>
      </c>
      <c r="E34">
        <f t="shared" si="1"/>
        <v>199</v>
      </c>
      <c r="F34">
        <f t="shared" si="2"/>
        <v>163</v>
      </c>
      <c r="G34">
        <f t="shared" si="5"/>
        <v>158</v>
      </c>
      <c r="H34">
        <f t="shared" si="6"/>
        <v>170</v>
      </c>
      <c r="I34">
        <v>0</v>
      </c>
      <c r="J34">
        <v>0</v>
      </c>
      <c r="K34">
        <v>0</v>
      </c>
      <c r="L34">
        <v>0</v>
      </c>
      <c r="M34">
        <v>0</v>
      </c>
      <c r="N34">
        <v>0</v>
      </c>
      <c r="O34">
        <v>0</v>
      </c>
      <c r="P34">
        <v>1</v>
      </c>
      <c r="Q34">
        <v>0</v>
      </c>
      <c r="R34">
        <v>0</v>
      </c>
      <c r="S34">
        <v>0</v>
      </c>
      <c r="T34">
        <v>199</v>
      </c>
      <c r="W34" s="29" t="s">
        <v>40</v>
      </c>
      <c r="X34" s="29">
        <v>0.98790872681145125</v>
      </c>
    </row>
    <row r="35" spans="1:32" x14ac:dyDescent="0.25">
      <c r="A35" s="18">
        <v>1951</v>
      </c>
      <c r="B35" s="18" t="s">
        <v>7</v>
      </c>
      <c r="C35">
        <v>33</v>
      </c>
      <c r="D35">
        <f t="shared" si="0"/>
        <v>1089</v>
      </c>
      <c r="E35">
        <f t="shared" si="1"/>
        <v>199</v>
      </c>
      <c r="F35">
        <f t="shared" si="2"/>
        <v>172</v>
      </c>
      <c r="G35">
        <f t="shared" si="5"/>
        <v>133</v>
      </c>
      <c r="H35">
        <f t="shared" si="6"/>
        <v>158</v>
      </c>
      <c r="I35">
        <v>0</v>
      </c>
      <c r="J35">
        <v>0</v>
      </c>
      <c r="K35">
        <v>0</v>
      </c>
      <c r="L35">
        <v>0</v>
      </c>
      <c r="M35">
        <v>0</v>
      </c>
      <c r="N35">
        <v>0</v>
      </c>
      <c r="O35">
        <v>0</v>
      </c>
      <c r="P35">
        <v>0</v>
      </c>
      <c r="Q35">
        <v>1</v>
      </c>
      <c r="R35">
        <v>0</v>
      </c>
      <c r="S35">
        <v>0</v>
      </c>
      <c r="T35">
        <v>184</v>
      </c>
      <c r="W35" s="29" t="s">
        <v>41</v>
      </c>
      <c r="X35" s="29">
        <v>12.698306114418823</v>
      </c>
    </row>
    <row r="36" spans="1:32" ht="15.75" thickBot="1" x14ac:dyDescent="0.3">
      <c r="A36" s="18">
        <v>1951</v>
      </c>
      <c r="B36" s="18" t="s">
        <v>8</v>
      </c>
      <c r="C36">
        <v>34</v>
      </c>
      <c r="D36">
        <f t="shared" si="0"/>
        <v>1156</v>
      </c>
      <c r="E36">
        <f t="shared" si="1"/>
        <v>184</v>
      </c>
      <c r="F36">
        <f t="shared" si="2"/>
        <v>178</v>
      </c>
      <c r="G36">
        <f t="shared" si="5"/>
        <v>114</v>
      </c>
      <c r="H36">
        <f t="shared" si="6"/>
        <v>133</v>
      </c>
      <c r="I36">
        <v>0</v>
      </c>
      <c r="J36">
        <v>0</v>
      </c>
      <c r="K36">
        <v>0</v>
      </c>
      <c r="L36">
        <v>0</v>
      </c>
      <c r="M36">
        <v>0</v>
      </c>
      <c r="N36">
        <v>0</v>
      </c>
      <c r="O36">
        <v>0</v>
      </c>
      <c r="P36">
        <v>0</v>
      </c>
      <c r="Q36">
        <v>0</v>
      </c>
      <c r="R36">
        <v>1</v>
      </c>
      <c r="S36">
        <v>0</v>
      </c>
      <c r="T36">
        <v>162</v>
      </c>
      <c r="W36" s="30" t="s">
        <v>42</v>
      </c>
      <c r="X36" s="30">
        <v>132</v>
      </c>
    </row>
    <row r="37" spans="1:32" x14ac:dyDescent="0.25">
      <c r="A37" s="18">
        <v>1951</v>
      </c>
      <c r="B37" s="18" t="s">
        <v>9</v>
      </c>
      <c r="C37">
        <v>35</v>
      </c>
      <c r="D37">
        <f t="shared" si="0"/>
        <v>1225</v>
      </c>
      <c r="E37">
        <f t="shared" si="1"/>
        <v>162</v>
      </c>
      <c r="F37">
        <f t="shared" si="2"/>
        <v>199</v>
      </c>
      <c r="G37">
        <f t="shared" si="5"/>
        <v>140</v>
      </c>
      <c r="H37">
        <f t="shared" si="6"/>
        <v>114</v>
      </c>
      <c r="I37">
        <v>0</v>
      </c>
      <c r="J37">
        <v>0</v>
      </c>
      <c r="K37">
        <v>0</v>
      </c>
      <c r="L37">
        <v>0</v>
      </c>
      <c r="M37">
        <v>0</v>
      </c>
      <c r="N37">
        <v>0</v>
      </c>
      <c r="O37">
        <v>0</v>
      </c>
      <c r="P37">
        <v>0</v>
      </c>
      <c r="Q37">
        <v>0</v>
      </c>
      <c r="R37">
        <v>0</v>
      </c>
      <c r="S37">
        <v>1</v>
      </c>
      <c r="T37">
        <v>146</v>
      </c>
    </row>
    <row r="38" spans="1:32" ht="15.75" thickBot="1" x14ac:dyDescent="0.3">
      <c r="A38" s="18">
        <v>1951</v>
      </c>
      <c r="B38" s="18" t="s">
        <v>11</v>
      </c>
      <c r="C38">
        <v>36</v>
      </c>
      <c r="D38">
        <f t="shared" si="0"/>
        <v>1296</v>
      </c>
      <c r="E38">
        <f t="shared" si="1"/>
        <v>146</v>
      </c>
      <c r="F38">
        <f t="shared" si="2"/>
        <v>199</v>
      </c>
      <c r="G38">
        <f t="shared" si="5"/>
        <v>145</v>
      </c>
      <c r="H38">
        <f t="shared" si="6"/>
        <v>140</v>
      </c>
      <c r="I38">
        <v>0</v>
      </c>
      <c r="J38">
        <v>0</v>
      </c>
      <c r="K38">
        <v>0</v>
      </c>
      <c r="L38">
        <v>0</v>
      </c>
      <c r="M38">
        <v>0</v>
      </c>
      <c r="N38">
        <v>0</v>
      </c>
      <c r="O38">
        <v>0</v>
      </c>
      <c r="P38">
        <v>0</v>
      </c>
      <c r="Q38">
        <v>0</v>
      </c>
      <c r="R38">
        <v>0</v>
      </c>
      <c r="S38">
        <v>0</v>
      </c>
      <c r="T38">
        <v>166</v>
      </c>
      <c r="W38" t="s">
        <v>43</v>
      </c>
    </row>
    <row r="39" spans="1:32" x14ac:dyDescent="0.25">
      <c r="A39" s="18">
        <v>1952</v>
      </c>
      <c r="B39" s="18" t="s">
        <v>0</v>
      </c>
      <c r="C39">
        <v>37</v>
      </c>
      <c r="D39">
        <f t="shared" si="0"/>
        <v>1369</v>
      </c>
      <c r="E39">
        <f t="shared" si="1"/>
        <v>166</v>
      </c>
      <c r="F39">
        <f t="shared" si="2"/>
        <v>184</v>
      </c>
      <c r="G39">
        <f t="shared" si="5"/>
        <v>150</v>
      </c>
      <c r="H39">
        <f t="shared" si="6"/>
        <v>145</v>
      </c>
      <c r="I39">
        <v>1</v>
      </c>
      <c r="J39">
        <v>0</v>
      </c>
      <c r="K39">
        <v>0</v>
      </c>
      <c r="L39">
        <v>0</v>
      </c>
      <c r="M39">
        <v>0</v>
      </c>
      <c r="N39">
        <v>0</v>
      </c>
      <c r="O39">
        <v>0</v>
      </c>
      <c r="P39">
        <v>0</v>
      </c>
      <c r="Q39">
        <v>0</v>
      </c>
      <c r="R39">
        <v>0</v>
      </c>
      <c r="S39">
        <v>0</v>
      </c>
      <c r="T39">
        <v>171</v>
      </c>
      <c r="W39" s="31"/>
      <c r="X39" s="31" t="s">
        <v>48</v>
      </c>
      <c r="Y39" s="31" t="s">
        <v>49</v>
      </c>
      <c r="Z39" s="31" t="s">
        <v>50</v>
      </c>
      <c r="AA39" s="31" t="s">
        <v>51</v>
      </c>
      <c r="AB39" s="31" t="s">
        <v>52</v>
      </c>
    </row>
    <row r="40" spans="1:32" x14ac:dyDescent="0.25">
      <c r="A40" s="18">
        <v>1952</v>
      </c>
      <c r="B40" s="18" t="s">
        <v>15</v>
      </c>
      <c r="C40">
        <v>38</v>
      </c>
      <c r="D40">
        <f t="shared" si="0"/>
        <v>1444</v>
      </c>
      <c r="E40">
        <f t="shared" si="1"/>
        <v>171</v>
      </c>
      <c r="F40">
        <f t="shared" si="2"/>
        <v>162</v>
      </c>
      <c r="G40">
        <f t="shared" si="5"/>
        <v>178</v>
      </c>
      <c r="H40">
        <f t="shared" si="6"/>
        <v>150</v>
      </c>
      <c r="I40">
        <v>0</v>
      </c>
      <c r="J40">
        <v>1</v>
      </c>
      <c r="K40">
        <v>0</v>
      </c>
      <c r="L40">
        <v>0</v>
      </c>
      <c r="M40">
        <v>0</v>
      </c>
      <c r="N40">
        <v>0</v>
      </c>
      <c r="O40">
        <v>0</v>
      </c>
      <c r="P40">
        <v>0</v>
      </c>
      <c r="Q40">
        <v>0</v>
      </c>
      <c r="R40">
        <v>0</v>
      </c>
      <c r="S40">
        <v>0</v>
      </c>
      <c r="T40">
        <v>180</v>
      </c>
      <c r="W40" s="29" t="s">
        <v>44</v>
      </c>
      <c r="X40" s="29">
        <v>16</v>
      </c>
      <c r="Y40" s="29">
        <v>1728448.317206789</v>
      </c>
      <c r="Z40" s="29">
        <v>108028.01982542432</v>
      </c>
      <c r="AA40" s="29">
        <v>669.95376315118597</v>
      </c>
      <c r="AB40" s="29">
        <v>1.8852594410714294E-105</v>
      </c>
    </row>
    <row r="41" spans="1:32" x14ac:dyDescent="0.25">
      <c r="A41" s="18">
        <v>1952</v>
      </c>
      <c r="B41" s="18" t="s">
        <v>16</v>
      </c>
      <c r="C41">
        <v>39</v>
      </c>
      <c r="D41">
        <f t="shared" si="0"/>
        <v>1521</v>
      </c>
      <c r="E41">
        <f t="shared" si="1"/>
        <v>180</v>
      </c>
      <c r="F41">
        <f t="shared" si="2"/>
        <v>146</v>
      </c>
      <c r="G41">
        <f t="shared" si="5"/>
        <v>163</v>
      </c>
      <c r="H41">
        <f t="shared" si="6"/>
        <v>178</v>
      </c>
      <c r="I41">
        <v>0</v>
      </c>
      <c r="J41">
        <v>0</v>
      </c>
      <c r="K41">
        <v>1</v>
      </c>
      <c r="L41">
        <v>0</v>
      </c>
      <c r="M41">
        <v>0</v>
      </c>
      <c r="N41">
        <v>0</v>
      </c>
      <c r="O41">
        <v>0</v>
      </c>
      <c r="P41">
        <v>0</v>
      </c>
      <c r="Q41">
        <v>0</v>
      </c>
      <c r="R41">
        <v>0</v>
      </c>
      <c r="S41">
        <v>0</v>
      </c>
      <c r="T41">
        <v>193</v>
      </c>
      <c r="W41" s="29" t="s">
        <v>45</v>
      </c>
      <c r="X41" s="29">
        <v>115</v>
      </c>
      <c r="Y41" s="29">
        <v>18543.402490180946</v>
      </c>
      <c r="Z41" s="29">
        <v>161.24697817548648</v>
      </c>
      <c r="AA41" s="29"/>
      <c r="AB41" s="29"/>
      <c r="AF41" s="57" t="s">
        <v>151</v>
      </c>
    </row>
    <row r="42" spans="1:32" ht="15.75" thickBot="1" x14ac:dyDescent="0.3">
      <c r="A42" s="18">
        <v>1952</v>
      </c>
      <c r="B42" s="18" t="s">
        <v>10</v>
      </c>
      <c r="C42">
        <v>40</v>
      </c>
      <c r="D42">
        <f t="shared" si="0"/>
        <v>1600</v>
      </c>
      <c r="E42">
        <f t="shared" si="1"/>
        <v>193</v>
      </c>
      <c r="F42">
        <f t="shared" si="2"/>
        <v>166</v>
      </c>
      <c r="G42">
        <f t="shared" si="5"/>
        <v>172</v>
      </c>
      <c r="H42">
        <f t="shared" si="6"/>
        <v>163</v>
      </c>
      <c r="I42">
        <v>0</v>
      </c>
      <c r="J42">
        <v>0</v>
      </c>
      <c r="K42">
        <v>0</v>
      </c>
      <c r="L42">
        <v>1</v>
      </c>
      <c r="M42">
        <v>0</v>
      </c>
      <c r="N42">
        <v>0</v>
      </c>
      <c r="O42">
        <v>0</v>
      </c>
      <c r="P42">
        <v>0</v>
      </c>
      <c r="Q42">
        <v>0</v>
      </c>
      <c r="R42">
        <v>0</v>
      </c>
      <c r="S42">
        <v>0</v>
      </c>
      <c r="T42">
        <v>181</v>
      </c>
      <c r="W42" s="30" t="s">
        <v>46</v>
      </c>
      <c r="X42" s="30">
        <v>131</v>
      </c>
      <c r="Y42" s="30">
        <v>1746991.71969697</v>
      </c>
      <c r="Z42" s="30"/>
      <c r="AA42" s="30"/>
      <c r="AB42" s="30"/>
      <c r="AF42" s="56">
        <f>COUNTA(W46:W61)</f>
        <v>16</v>
      </c>
    </row>
    <row r="43" spans="1:32" ht="15.75" thickBot="1" x14ac:dyDescent="0.3">
      <c r="A43" s="18">
        <v>1952</v>
      </c>
      <c r="B43" s="18" t="s">
        <v>3</v>
      </c>
      <c r="C43">
        <v>41</v>
      </c>
      <c r="D43">
        <f t="shared" si="0"/>
        <v>1681</v>
      </c>
      <c r="E43">
        <f t="shared" si="1"/>
        <v>181</v>
      </c>
      <c r="F43">
        <f t="shared" si="2"/>
        <v>171</v>
      </c>
      <c r="G43">
        <f t="shared" si="5"/>
        <v>178</v>
      </c>
      <c r="H43">
        <f t="shared" si="6"/>
        <v>172</v>
      </c>
      <c r="I43">
        <v>0</v>
      </c>
      <c r="J43">
        <v>0</v>
      </c>
      <c r="K43">
        <v>0</v>
      </c>
      <c r="L43">
        <v>0</v>
      </c>
      <c r="M43">
        <v>1</v>
      </c>
      <c r="N43">
        <v>0</v>
      </c>
      <c r="O43">
        <v>0</v>
      </c>
      <c r="P43">
        <v>0</v>
      </c>
      <c r="Q43">
        <v>0</v>
      </c>
      <c r="R43">
        <v>0</v>
      </c>
      <c r="S43">
        <v>0</v>
      </c>
      <c r="T43">
        <v>183</v>
      </c>
    </row>
    <row r="44" spans="1:32" x14ac:dyDescent="0.25">
      <c r="A44" s="18">
        <v>1952</v>
      </c>
      <c r="B44" s="18" t="s">
        <v>4</v>
      </c>
      <c r="C44">
        <v>42</v>
      </c>
      <c r="D44">
        <f t="shared" si="0"/>
        <v>1764</v>
      </c>
      <c r="E44">
        <f t="shared" si="1"/>
        <v>183</v>
      </c>
      <c r="F44">
        <f t="shared" si="2"/>
        <v>180</v>
      </c>
      <c r="G44">
        <f t="shared" si="5"/>
        <v>199</v>
      </c>
      <c r="H44">
        <f t="shared" si="6"/>
        <v>178</v>
      </c>
      <c r="I44">
        <v>0</v>
      </c>
      <c r="J44">
        <v>0</v>
      </c>
      <c r="K44">
        <v>0</v>
      </c>
      <c r="L44">
        <v>0</v>
      </c>
      <c r="M44">
        <v>0</v>
      </c>
      <c r="N44">
        <v>1</v>
      </c>
      <c r="O44">
        <v>0</v>
      </c>
      <c r="P44">
        <v>0</v>
      </c>
      <c r="Q44">
        <v>0</v>
      </c>
      <c r="R44">
        <v>0</v>
      </c>
      <c r="S44">
        <v>0</v>
      </c>
      <c r="T44">
        <v>218</v>
      </c>
      <c r="W44" s="31"/>
      <c r="X44" s="31" t="s">
        <v>53</v>
      </c>
      <c r="Y44" s="31" t="s">
        <v>41</v>
      </c>
      <c r="Z44" s="31" t="s">
        <v>54</v>
      </c>
      <c r="AA44" s="31" t="s">
        <v>55</v>
      </c>
      <c r="AB44" s="31" t="s">
        <v>56</v>
      </c>
      <c r="AC44" s="31" t="s">
        <v>57</v>
      </c>
      <c r="AD44" s="31" t="s">
        <v>58</v>
      </c>
      <c r="AE44" s="31" t="s">
        <v>59</v>
      </c>
    </row>
    <row r="45" spans="1:32" x14ac:dyDescent="0.25">
      <c r="A45" s="18">
        <v>1952</v>
      </c>
      <c r="B45" s="18" t="s">
        <v>5</v>
      </c>
      <c r="C45">
        <v>43</v>
      </c>
      <c r="D45">
        <f t="shared" si="0"/>
        <v>1849</v>
      </c>
      <c r="E45">
        <f t="shared" si="1"/>
        <v>218</v>
      </c>
      <c r="F45">
        <f t="shared" si="2"/>
        <v>193</v>
      </c>
      <c r="G45">
        <f t="shared" si="5"/>
        <v>199</v>
      </c>
      <c r="H45">
        <f t="shared" si="6"/>
        <v>199</v>
      </c>
      <c r="I45">
        <v>0</v>
      </c>
      <c r="J45">
        <v>0</v>
      </c>
      <c r="K45">
        <v>0</v>
      </c>
      <c r="L45">
        <v>0</v>
      </c>
      <c r="M45">
        <v>0</v>
      </c>
      <c r="N45">
        <v>0</v>
      </c>
      <c r="O45">
        <v>1</v>
      </c>
      <c r="P45">
        <v>0</v>
      </c>
      <c r="Q45">
        <v>0</v>
      </c>
      <c r="R45">
        <v>0</v>
      </c>
      <c r="S45">
        <v>0</v>
      </c>
      <c r="T45">
        <v>230</v>
      </c>
      <c r="W45" s="29" t="s">
        <v>47</v>
      </c>
      <c r="X45" s="29">
        <v>44.475187557694838</v>
      </c>
      <c r="Y45" s="29">
        <v>12.865161428238677</v>
      </c>
      <c r="Z45" s="29">
        <v>3.4570252231793237</v>
      </c>
      <c r="AA45" s="29">
        <v>7.6633645328893466E-4</v>
      </c>
      <c r="AB45" s="29">
        <v>18.991778783120516</v>
      </c>
      <c r="AC45" s="29">
        <v>69.958596332269167</v>
      </c>
      <c r="AD45" s="29">
        <v>18.991778783120516</v>
      </c>
      <c r="AE45" s="29">
        <v>69.958596332269167</v>
      </c>
    </row>
    <row r="46" spans="1:32" x14ac:dyDescent="0.25">
      <c r="A46" s="18">
        <v>1952</v>
      </c>
      <c r="B46" s="18" t="s">
        <v>6</v>
      </c>
      <c r="C46">
        <v>44</v>
      </c>
      <c r="D46">
        <f t="shared" si="0"/>
        <v>1936</v>
      </c>
      <c r="E46">
        <f t="shared" si="1"/>
        <v>230</v>
      </c>
      <c r="F46">
        <f t="shared" si="2"/>
        <v>181</v>
      </c>
      <c r="G46">
        <f t="shared" si="5"/>
        <v>184</v>
      </c>
      <c r="H46">
        <f t="shared" si="6"/>
        <v>199</v>
      </c>
      <c r="I46">
        <v>0</v>
      </c>
      <c r="J46">
        <v>0</v>
      </c>
      <c r="K46">
        <v>0</v>
      </c>
      <c r="L46">
        <v>0</v>
      </c>
      <c r="M46">
        <v>0</v>
      </c>
      <c r="N46">
        <v>0</v>
      </c>
      <c r="O46">
        <v>0</v>
      </c>
      <c r="P46">
        <v>1</v>
      </c>
      <c r="Q46">
        <v>0</v>
      </c>
      <c r="R46">
        <v>0</v>
      </c>
      <c r="S46">
        <v>0</v>
      </c>
      <c r="T46">
        <v>242</v>
      </c>
      <c r="W46" s="29" t="s">
        <v>23</v>
      </c>
      <c r="X46" s="29">
        <v>0.4478448487002688</v>
      </c>
      <c r="Y46" s="29">
        <v>0.19076194433988744</v>
      </c>
      <c r="Z46" s="29">
        <v>2.3476634726595544</v>
      </c>
      <c r="AA46" s="54">
        <v>2.0600703513440236E-2</v>
      </c>
      <c r="AB46" s="29">
        <v>6.9982150796175424E-2</v>
      </c>
      <c r="AC46" s="29">
        <v>0.82570754660436219</v>
      </c>
      <c r="AD46" s="29">
        <v>6.9982150796175424E-2</v>
      </c>
      <c r="AE46" s="29">
        <v>0.82570754660436219</v>
      </c>
    </row>
    <row r="47" spans="1:32" x14ac:dyDescent="0.25">
      <c r="A47" s="18">
        <v>1952</v>
      </c>
      <c r="B47" s="18" t="s">
        <v>7</v>
      </c>
      <c r="C47">
        <v>45</v>
      </c>
      <c r="D47">
        <f t="shared" si="0"/>
        <v>2025</v>
      </c>
      <c r="E47">
        <f t="shared" si="1"/>
        <v>242</v>
      </c>
      <c r="F47">
        <f t="shared" si="2"/>
        <v>183</v>
      </c>
      <c r="G47">
        <f t="shared" si="5"/>
        <v>162</v>
      </c>
      <c r="H47">
        <f t="shared" si="6"/>
        <v>184</v>
      </c>
      <c r="I47">
        <v>0</v>
      </c>
      <c r="J47">
        <v>0</v>
      </c>
      <c r="K47">
        <v>0</v>
      </c>
      <c r="L47">
        <v>0</v>
      </c>
      <c r="M47">
        <v>0</v>
      </c>
      <c r="N47">
        <v>0</v>
      </c>
      <c r="O47">
        <v>0</v>
      </c>
      <c r="P47">
        <v>0</v>
      </c>
      <c r="Q47">
        <v>1</v>
      </c>
      <c r="R47">
        <v>0</v>
      </c>
      <c r="S47">
        <v>0</v>
      </c>
      <c r="T47">
        <v>209</v>
      </c>
      <c r="W47" s="29" t="s">
        <v>112</v>
      </c>
      <c r="X47" s="29">
        <v>8.8898726202645678E-4</v>
      </c>
      <c r="Y47" s="29">
        <v>1.0773142443585698E-3</v>
      </c>
      <c r="Z47" s="29">
        <v>0.82518844123866342</v>
      </c>
      <c r="AA47" s="54">
        <v>0.41097307636434144</v>
      </c>
      <c r="AB47" s="29">
        <v>-1.2449649173376588E-3</v>
      </c>
      <c r="AC47" s="29">
        <v>3.0229394413905726E-3</v>
      </c>
      <c r="AD47" s="29">
        <v>-1.2449649173376588E-3</v>
      </c>
      <c r="AE47" s="29">
        <v>3.0229394413905726E-3</v>
      </c>
    </row>
    <row r="48" spans="1:32" x14ac:dyDescent="0.25">
      <c r="A48" s="18">
        <v>1952</v>
      </c>
      <c r="B48" s="18" t="s">
        <v>8</v>
      </c>
      <c r="C48">
        <v>46</v>
      </c>
      <c r="D48">
        <f t="shared" si="0"/>
        <v>2116</v>
      </c>
      <c r="E48">
        <f t="shared" si="1"/>
        <v>209</v>
      </c>
      <c r="F48">
        <f t="shared" si="2"/>
        <v>218</v>
      </c>
      <c r="G48">
        <f t="shared" si="5"/>
        <v>146</v>
      </c>
      <c r="H48">
        <f t="shared" si="6"/>
        <v>162</v>
      </c>
      <c r="I48">
        <v>0</v>
      </c>
      <c r="J48">
        <v>0</v>
      </c>
      <c r="K48">
        <v>0</v>
      </c>
      <c r="L48">
        <v>0</v>
      </c>
      <c r="M48">
        <v>0</v>
      </c>
      <c r="N48">
        <v>0</v>
      </c>
      <c r="O48">
        <v>0</v>
      </c>
      <c r="P48">
        <v>0</v>
      </c>
      <c r="Q48">
        <v>0</v>
      </c>
      <c r="R48">
        <v>1</v>
      </c>
      <c r="S48">
        <v>0</v>
      </c>
      <c r="T48">
        <v>191</v>
      </c>
      <c r="W48" s="29" t="s">
        <v>147</v>
      </c>
      <c r="X48" s="29">
        <v>0.46343837369841839</v>
      </c>
      <c r="Y48" s="29">
        <v>6.2771563463301913E-2</v>
      </c>
      <c r="Z48" s="29">
        <v>7.382935012752359</v>
      </c>
      <c r="AA48" s="54">
        <v>2.6377278832311584E-11</v>
      </c>
      <c r="AB48" s="29">
        <v>0.33909998742342728</v>
      </c>
      <c r="AC48" s="29">
        <v>0.5877767599734095</v>
      </c>
      <c r="AD48" s="29">
        <v>0.33909998742342728</v>
      </c>
      <c r="AE48" s="29">
        <v>0.5877767599734095</v>
      </c>
    </row>
    <row r="49" spans="1:31" x14ac:dyDescent="0.25">
      <c r="A49" s="18">
        <v>1952</v>
      </c>
      <c r="B49" s="18" t="s">
        <v>9</v>
      </c>
      <c r="C49">
        <v>47</v>
      </c>
      <c r="D49">
        <f t="shared" si="0"/>
        <v>2209</v>
      </c>
      <c r="E49">
        <f t="shared" si="1"/>
        <v>191</v>
      </c>
      <c r="F49">
        <f t="shared" si="2"/>
        <v>230</v>
      </c>
      <c r="G49">
        <f t="shared" si="5"/>
        <v>166</v>
      </c>
      <c r="H49">
        <f t="shared" si="6"/>
        <v>146</v>
      </c>
      <c r="I49">
        <v>0</v>
      </c>
      <c r="J49">
        <v>0</v>
      </c>
      <c r="K49">
        <v>0</v>
      </c>
      <c r="L49">
        <v>0</v>
      </c>
      <c r="M49">
        <v>0</v>
      </c>
      <c r="N49">
        <v>0</v>
      </c>
      <c r="O49">
        <v>0</v>
      </c>
      <c r="P49">
        <v>0</v>
      </c>
      <c r="Q49">
        <v>0</v>
      </c>
      <c r="R49">
        <v>0</v>
      </c>
      <c r="S49">
        <v>1</v>
      </c>
      <c r="T49">
        <v>172</v>
      </c>
      <c r="W49" s="29" t="s">
        <v>146</v>
      </c>
      <c r="X49" s="29">
        <v>-0.12953315546847902</v>
      </c>
      <c r="Y49" s="29">
        <v>5.4663306907680974E-2</v>
      </c>
      <c r="Z49" s="29">
        <v>-2.3696545781111125</v>
      </c>
      <c r="AA49" s="54">
        <v>1.9470169596651772E-2</v>
      </c>
      <c r="AB49" s="29">
        <v>-0.23781064601289095</v>
      </c>
      <c r="AC49" s="29">
        <v>-2.125566492406708E-2</v>
      </c>
      <c r="AD49" s="29">
        <v>-0.23781064601289095</v>
      </c>
      <c r="AE49" s="29">
        <v>-2.125566492406708E-2</v>
      </c>
    </row>
    <row r="50" spans="1:31" x14ac:dyDescent="0.25">
      <c r="A50" s="18">
        <v>1952</v>
      </c>
      <c r="B50" s="18" t="s">
        <v>11</v>
      </c>
      <c r="C50">
        <v>48</v>
      </c>
      <c r="D50">
        <f t="shared" si="0"/>
        <v>2304</v>
      </c>
      <c r="E50">
        <f t="shared" si="1"/>
        <v>172</v>
      </c>
      <c r="F50">
        <f t="shared" si="2"/>
        <v>242</v>
      </c>
      <c r="G50">
        <f t="shared" si="5"/>
        <v>171</v>
      </c>
      <c r="H50">
        <f t="shared" si="6"/>
        <v>166</v>
      </c>
      <c r="I50">
        <v>0</v>
      </c>
      <c r="J50">
        <v>0</v>
      </c>
      <c r="K50">
        <v>0</v>
      </c>
      <c r="L50">
        <v>0</v>
      </c>
      <c r="M50">
        <v>0</v>
      </c>
      <c r="N50">
        <v>0</v>
      </c>
      <c r="O50">
        <v>0</v>
      </c>
      <c r="P50">
        <v>0</v>
      </c>
      <c r="Q50">
        <v>0</v>
      </c>
      <c r="R50">
        <v>0</v>
      </c>
      <c r="S50">
        <v>0</v>
      </c>
      <c r="T50">
        <v>194</v>
      </c>
      <c r="W50" s="29" t="s">
        <v>139</v>
      </c>
      <c r="X50" s="29">
        <v>0.48626795381438581</v>
      </c>
      <c r="Y50" s="29">
        <v>7.0373423757323833E-2</v>
      </c>
      <c r="Z50" s="29">
        <v>6.9098237353242231</v>
      </c>
      <c r="AA50" s="54">
        <v>2.8624640452422699E-10</v>
      </c>
      <c r="AB50" s="29">
        <v>0.3468717453425777</v>
      </c>
      <c r="AC50" s="29">
        <v>0.62566416228619393</v>
      </c>
      <c r="AD50" s="29">
        <v>0.3468717453425777</v>
      </c>
      <c r="AE50" s="29">
        <v>0.62566416228619393</v>
      </c>
    </row>
    <row r="51" spans="1:31" x14ac:dyDescent="0.25">
      <c r="A51" s="18">
        <v>1953</v>
      </c>
      <c r="B51" s="18" t="s">
        <v>0</v>
      </c>
      <c r="C51">
        <v>49</v>
      </c>
      <c r="D51">
        <f t="shared" si="0"/>
        <v>2401</v>
      </c>
      <c r="E51">
        <f t="shared" si="1"/>
        <v>194</v>
      </c>
      <c r="F51">
        <f t="shared" si="2"/>
        <v>209</v>
      </c>
      <c r="G51">
        <f t="shared" si="5"/>
        <v>180</v>
      </c>
      <c r="H51">
        <f t="shared" si="6"/>
        <v>171</v>
      </c>
      <c r="I51">
        <v>1</v>
      </c>
      <c r="J51">
        <v>0</v>
      </c>
      <c r="K51">
        <v>0</v>
      </c>
      <c r="L51">
        <v>0</v>
      </c>
      <c r="M51">
        <v>0</v>
      </c>
      <c r="N51">
        <v>0</v>
      </c>
      <c r="O51">
        <v>0</v>
      </c>
      <c r="P51">
        <v>0</v>
      </c>
      <c r="Q51">
        <v>0</v>
      </c>
      <c r="R51">
        <v>0</v>
      </c>
      <c r="S51">
        <v>0</v>
      </c>
      <c r="T51">
        <v>196</v>
      </c>
      <c r="W51" s="29" t="s">
        <v>0</v>
      </c>
      <c r="X51" s="29">
        <v>-16.870380996792321</v>
      </c>
      <c r="Y51" s="29">
        <v>6.582828116125869</v>
      </c>
      <c r="Z51" s="29">
        <v>-2.5627861914646024</v>
      </c>
      <c r="AA51" s="54">
        <v>1.1674862615158637E-2</v>
      </c>
      <c r="AB51" s="29">
        <v>-29.909696571005288</v>
      </c>
      <c r="AC51" s="29">
        <v>-3.8310654225793535</v>
      </c>
      <c r="AD51" s="29">
        <v>-29.909696571005288</v>
      </c>
      <c r="AE51" s="29">
        <v>-3.8310654225793535</v>
      </c>
    </row>
    <row r="52" spans="1:31" x14ac:dyDescent="0.25">
      <c r="A52" s="18">
        <v>1953</v>
      </c>
      <c r="B52" s="18" t="s">
        <v>15</v>
      </c>
      <c r="C52">
        <v>50</v>
      </c>
      <c r="D52">
        <f t="shared" si="0"/>
        <v>2500</v>
      </c>
      <c r="E52">
        <f t="shared" si="1"/>
        <v>196</v>
      </c>
      <c r="F52">
        <f t="shared" si="2"/>
        <v>191</v>
      </c>
      <c r="G52">
        <f t="shared" si="5"/>
        <v>193</v>
      </c>
      <c r="H52">
        <f t="shared" si="6"/>
        <v>180</v>
      </c>
      <c r="I52">
        <v>0</v>
      </c>
      <c r="J52">
        <v>1</v>
      </c>
      <c r="K52">
        <v>0</v>
      </c>
      <c r="L52">
        <v>0</v>
      </c>
      <c r="M52">
        <v>0</v>
      </c>
      <c r="N52">
        <v>0</v>
      </c>
      <c r="O52">
        <v>0</v>
      </c>
      <c r="P52">
        <v>0</v>
      </c>
      <c r="Q52">
        <v>0</v>
      </c>
      <c r="R52">
        <v>0</v>
      </c>
      <c r="S52">
        <v>0</v>
      </c>
      <c r="T52">
        <v>196</v>
      </c>
      <c r="W52" s="29" t="s">
        <v>15</v>
      </c>
      <c r="X52" s="29">
        <v>-30.765097209992991</v>
      </c>
      <c r="Y52" s="29">
        <v>8.1162862430954252</v>
      </c>
      <c r="Z52" s="29">
        <v>-3.7905387129692536</v>
      </c>
      <c r="AA52" s="54">
        <v>2.4101306567663114E-4</v>
      </c>
      <c r="AB52" s="29">
        <v>-46.841898206074333</v>
      </c>
      <c r="AC52" s="29">
        <v>-14.688296213911649</v>
      </c>
      <c r="AD52" s="29">
        <v>-46.841898206074333</v>
      </c>
      <c r="AE52" s="29">
        <v>-14.688296213911649</v>
      </c>
    </row>
    <row r="53" spans="1:31" x14ac:dyDescent="0.25">
      <c r="A53" s="18">
        <v>1953</v>
      </c>
      <c r="B53" s="18" t="s">
        <v>16</v>
      </c>
      <c r="C53">
        <v>51</v>
      </c>
      <c r="D53">
        <f t="shared" si="0"/>
        <v>2601</v>
      </c>
      <c r="E53">
        <f t="shared" si="1"/>
        <v>196</v>
      </c>
      <c r="F53">
        <f t="shared" si="2"/>
        <v>172</v>
      </c>
      <c r="G53">
        <f t="shared" si="5"/>
        <v>181</v>
      </c>
      <c r="H53">
        <f t="shared" si="6"/>
        <v>193</v>
      </c>
      <c r="I53">
        <v>0</v>
      </c>
      <c r="J53">
        <v>0</v>
      </c>
      <c r="K53">
        <v>1</v>
      </c>
      <c r="L53">
        <v>0</v>
      </c>
      <c r="M53">
        <v>0</v>
      </c>
      <c r="N53">
        <v>0</v>
      </c>
      <c r="O53">
        <v>0</v>
      </c>
      <c r="P53">
        <v>0</v>
      </c>
      <c r="Q53">
        <v>0</v>
      </c>
      <c r="R53">
        <v>0</v>
      </c>
      <c r="S53">
        <v>0</v>
      </c>
      <c r="T53">
        <v>236</v>
      </c>
      <c r="W53" s="29" t="s">
        <v>16</v>
      </c>
      <c r="X53" s="29">
        <v>-11.939447453242277</v>
      </c>
      <c r="Y53" s="29">
        <v>8.581440896881011</v>
      </c>
      <c r="Z53" s="29">
        <v>-1.3913103401529874</v>
      </c>
      <c r="AA53" s="54">
        <v>0.16681705538997119</v>
      </c>
      <c r="AB53" s="29">
        <v>-28.937630295321686</v>
      </c>
      <c r="AC53" s="29">
        <v>5.0587353888371318</v>
      </c>
      <c r="AD53" s="29">
        <v>-28.937630295321686</v>
      </c>
      <c r="AE53" s="29">
        <v>5.0587353888371318</v>
      </c>
    </row>
    <row r="54" spans="1:31" x14ac:dyDescent="0.25">
      <c r="A54" s="18">
        <v>1953</v>
      </c>
      <c r="B54" s="18" t="s">
        <v>10</v>
      </c>
      <c r="C54">
        <v>52</v>
      </c>
      <c r="D54">
        <f t="shared" si="0"/>
        <v>2704</v>
      </c>
      <c r="E54">
        <f t="shared" si="1"/>
        <v>236</v>
      </c>
      <c r="F54">
        <f t="shared" si="2"/>
        <v>194</v>
      </c>
      <c r="G54">
        <f t="shared" si="5"/>
        <v>183</v>
      </c>
      <c r="H54">
        <f t="shared" si="6"/>
        <v>181</v>
      </c>
      <c r="I54">
        <v>0</v>
      </c>
      <c r="J54">
        <v>0</v>
      </c>
      <c r="K54">
        <v>0</v>
      </c>
      <c r="L54">
        <v>1</v>
      </c>
      <c r="M54">
        <v>0</v>
      </c>
      <c r="N54">
        <v>0</v>
      </c>
      <c r="O54">
        <v>0</v>
      </c>
      <c r="P54">
        <v>0</v>
      </c>
      <c r="Q54">
        <v>0</v>
      </c>
      <c r="R54">
        <v>0</v>
      </c>
      <c r="S54">
        <v>0</v>
      </c>
      <c r="T54">
        <v>235</v>
      </c>
      <c r="W54" s="29" t="s">
        <v>10</v>
      </c>
      <c r="X54" s="29">
        <v>-25.706124155259779</v>
      </c>
      <c r="Y54" s="29">
        <v>8.4845876282098214</v>
      </c>
      <c r="Z54" s="29">
        <v>-3.0297434927528188</v>
      </c>
      <c r="AA54" s="54">
        <v>3.0233455643290529E-3</v>
      </c>
      <c r="AB54" s="29">
        <v>-42.51245931237473</v>
      </c>
      <c r="AC54" s="29">
        <v>-8.8997889981448246</v>
      </c>
      <c r="AD54" s="29">
        <v>-42.51245931237473</v>
      </c>
      <c r="AE54" s="29">
        <v>-8.8997889981448246</v>
      </c>
    </row>
    <row r="55" spans="1:31" x14ac:dyDescent="0.25">
      <c r="A55" s="18">
        <v>1953</v>
      </c>
      <c r="B55" s="18" t="s">
        <v>3</v>
      </c>
      <c r="C55">
        <v>53</v>
      </c>
      <c r="D55">
        <f t="shared" si="0"/>
        <v>2809</v>
      </c>
      <c r="E55">
        <f t="shared" si="1"/>
        <v>235</v>
      </c>
      <c r="F55">
        <f t="shared" si="2"/>
        <v>196</v>
      </c>
      <c r="G55">
        <f t="shared" si="5"/>
        <v>218</v>
      </c>
      <c r="H55">
        <f t="shared" si="6"/>
        <v>183</v>
      </c>
      <c r="I55">
        <v>0</v>
      </c>
      <c r="J55">
        <v>0</v>
      </c>
      <c r="K55">
        <v>0</v>
      </c>
      <c r="L55">
        <v>0</v>
      </c>
      <c r="M55">
        <v>1</v>
      </c>
      <c r="N55">
        <v>0</v>
      </c>
      <c r="O55">
        <v>0</v>
      </c>
      <c r="P55">
        <v>0</v>
      </c>
      <c r="Q55">
        <v>0</v>
      </c>
      <c r="R55">
        <v>0</v>
      </c>
      <c r="S55">
        <v>0</v>
      </c>
      <c r="T55">
        <v>229</v>
      </c>
      <c r="W55" s="29" t="s">
        <v>3</v>
      </c>
      <c r="X55" s="29">
        <v>-20.051647863023327</v>
      </c>
      <c r="Y55" s="29">
        <v>8.1191041171667511</v>
      </c>
      <c r="Z55" s="29">
        <v>-2.469687243032987</v>
      </c>
      <c r="AA55" s="54">
        <v>1.4991762304462777E-2</v>
      </c>
      <c r="AB55" s="29">
        <v>-36.134030525315033</v>
      </c>
      <c r="AC55" s="29">
        <v>-3.9692652007316198</v>
      </c>
      <c r="AD55" s="29">
        <v>-36.134030525315033</v>
      </c>
      <c r="AE55" s="29">
        <v>-3.9692652007316198</v>
      </c>
    </row>
    <row r="56" spans="1:31" x14ac:dyDescent="0.25">
      <c r="A56" s="18">
        <v>1953</v>
      </c>
      <c r="B56" s="18" t="s">
        <v>4</v>
      </c>
      <c r="C56">
        <v>54</v>
      </c>
      <c r="D56">
        <f t="shared" si="0"/>
        <v>2916</v>
      </c>
      <c r="E56">
        <f t="shared" si="1"/>
        <v>229</v>
      </c>
      <c r="F56">
        <f t="shared" si="2"/>
        <v>196</v>
      </c>
      <c r="G56">
        <f t="shared" si="5"/>
        <v>230</v>
      </c>
      <c r="H56">
        <f t="shared" si="6"/>
        <v>218</v>
      </c>
      <c r="I56">
        <v>0</v>
      </c>
      <c r="J56">
        <v>0</v>
      </c>
      <c r="K56">
        <v>0</v>
      </c>
      <c r="L56">
        <v>0</v>
      </c>
      <c r="M56">
        <v>0</v>
      </c>
      <c r="N56">
        <v>1</v>
      </c>
      <c r="O56">
        <v>0</v>
      </c>
      <c r="P56">
        <v>0</v>
      </c>
      <c r="Q56">
        <v>0</v>
      </c>
      <c r="R56">
        <v>0</v>
      </c>
      <c r="S56">
        <v>0</v>
      </c>
      <c r="T56">
        <v>243</v>
      </c>
      <c r="W56" s="29" t="s">
        <v>4</v>
      </c>
      <c r="X56" s="29">
        <v>-0.56402025089451968</v>
      </c>
      <c r="Y56" s="29">
        <v>8.2112304148048345</v>
      </c>
      <c r="Z56" s="29">
        <v>-6.8688883687588659E-2</v>
      </c>
      <c r="AA56" s="54">
        <v>0.94535655833167065</v>
      </c>
      <c r="AB56" s="29">
        <v>-16.828887378281724</v>
      </c>
      <c r="AC56" s="29">
        <v>15.700846876492685</v>
      </c>
      <c r="AD56" s="29">
        <v>-16.828887378281724</v>
      </c>
      <c r="AE56" s="29">
        <v>15.700846876492685</v>
      </c>
    </row>
    <row r="57" spans="1:31" x14ac:dyDescent="0.25">
      <c r="A57" s="18">
        <v>1953</v>
      </c>
      <c r="B57" s="18" t="s">
        <v>5</v>
      </c>
      <c r="C57">
        <v>55</v>
      </c>
      <c r="D57">
        <f t="shared" si="0"/>
        <v>3025</v>
      </c>
      <c r="E57">
        <f t="shared" si="1"/>
        <v>243</v>
      </c>
      <c r="F57">
        <f t="shared" si="2"/>
        <v>236</v>
      </c>
      <c r="G57">
        <f t="shared" si="5"/>
        <v>242</v>
      </c>
      <c r="H57">
        <f t="shared" si="6"/>
        <v>230</v>
      </c>
      <c r="I57">
        <v>0</v>
      </c>
      <c r="J57">
        <v>0</v>
      </c>
      <c r="K57">
        <v>0</v>
      </c>
      <c r="L57">
        <v>0</v>
      </c>
      <c r="M57">
        <v>0</v>
      </c>
      <c r="N57">
        <v>0</v>
      </c>
      <c r="O57">
        <v>1</v>
      </c>
      <c r="P57">
        <v>0</v>
      </c>
      <c r="Q57">
        <v>0</v>
      </c>
      <c r="R57">
        <v>0</v>
      </c>
      <c r="S57">
        <v>0</v>
      </c>
      <c r="T57">
        <v>264</v>
      </c>
      <c r="W57" s="29" t="s">
        <v>5</v>
      </c>
      <c r="X57" s="29">
        <v>8.9990991731104408</v>
      </c>
      <c r="Y57" s="29">
        <v>8.3089051655686408</v>
      </c>
      <c r="Z57" s="29">
        <v>1.0830667812170853</v>
      </c>
      <c r="AA57" s="54">
        <v>0.28104442804604662</v>
      </c>
      <c r="AB57" s="29">
        <v>-7.4592428371651565</v>
      </c>
      <c r="AC57" s="29">
        <v>25.457441183386038</v>
      </c>
      <c r="AD57" s="29">
        <v>-7.4592428371651565</v>
      </c>
      <c r="AE57" s="29">
        <v>25.457441183386038</v>
      </c>
    </row>
    <row r="58" spans="1:31" x14ac:dyDescent="0.25">
      <c r="A58" s="18">
        <v>1953</v>
      </c>
      <c r="B58" s="18" t="s">
        <v>6</v>
      </c>
      <c r="C58">
        <v>56</v>
      </c>
      <c r="D58">
        <f t="shared" si="0"/>
        <v>3136</v>
      </c>
      <c r="E58">
        <f t="shared" si="1"/>
        <v>264</v>
      </c>
      <c r="F58">
        <f t="shared" si="2"/>
        <v>235</v>
      </c>
      <c r="G58">
        <f t="shared" si="5"/>
        <v>209</v>
      </c>
      <c r="H58">
        <f t="shared" si="6"/>
        <v>242</v>
      </c>
      <c r="I58">
        <v>0</v>
      </c>
      <c r="J58">
        <v>0</v>
      </c>
      <c r="K58">
        <v>0</v>
      </c>
      <c r="L58">
        <v>0</v>
      </c>
      <c r="M58">
        <v>0</v>
      </c>
      <c r="N58">
        <v>0</v>
      </c>
      <c r="O58">
        <v>0</v>
      </c>
      <c r="P58">
        <v>1</v>
      </c>
      <c r="Q58">
        <v>0</v>
      </c>
      <c r="R58">
        <v>0</v>
      </c>
      <c r="S58">
        <v>0</v>
      </c>
      <c r="T58">
        <v>272</v>
      </c>
      <c r="W58" s="29" t="s">
        <v>6</v>
      </c>
      <c r="X58" s="29">
        <v>-12.344419896423201</v>
      </c>
      <c r="Y58" s="29">
        <v>9.6203091955086606</v>
      </c>
      <c r="Z58" s="29">
        <v>-1.2831624894329092</v>
      </c>
      <c r="AA58" s="54">
        <v>0.20201503830554207</v>
      </c>
      <c r="AB58" s="29">
        <v>-31.400400898638047</v>
      </c>
      <c r="AC58" s="29">
        <v>6.7115611057916453</v>
      </c>
      <c r="AD58" s="29">
        <v>-31.400400898638047</v>
      </c>
      <c r="AE58" s="29">
        <v>6.7115611057916453</v>
      </c>
    </row>
    <row r="59" spans="1:31" x14ac:dyDescent="0.25">
      <c r="A59" s="18">
        <v>1953</v>
      </c>
      <c r="B59" s="18" t="s">
        <v>7</v>
      </c>
      <c r="C59">
        <v>57</v>
      </c>
      <c r="D59">
        <f t="shared" si="0"/>
        <v>3249</v>
      </c>
      <c r="E59">
        <f t="shared" si="1"/>
        <v>272</v>
      </c>
      <c r="F59">
        <f t="shared" si="2"/>
        <v>229</v>
      </c>
      <c r="G59">
        <f t="shared" si="5"/>
        <v>191</v>
      </c>
      <c r="H59">
        <f t="shared" si="6"/>
        <v>209</v>
      </c>
      <c r="I59">
        <v>0</v>
      </c>
      <c r="J59">
        <v>0</v>
      </c>
      <c r="K59">
        <v>0</v>
      </c>
      <c r="L59">
        <v>0</v>
      </c>
      <c r="M59">
        <v>0</v>
      </c>
      <c r="N59">
        <v>0</v>
      </c>
      <c r="O59">
        <v>0</v>
      </c>
      <c r="P59">
        <v>0</v>
      </c>
      <c r="Q59">
        <v>1</v>
      </c>
      <c r="R59">
        <v>0</v>
      </c>
      <c r="S59">
        <v>0</v>
      </c>
      <c r="T59">
        <v>237</v>
      </c>
      <c r="W59" s="29" t="s">
        <v>7</v>
      </c>
      <c r="X59" s="29">
        <v>-42.559373896097199</v>
      </c>
      <c r="Y59" s="29">
        <v>10.019697820219772</v>
      </c>
      <c r="Z59" s="29">
        <v>-4.2475706014019989</v>
      </c>
      <c r="AA59" s="29">
        <v>4.4074644357010381E-5</v>
      </c>
      <c r="AB59" s="29">
        <v>-62.40646689797093</v>
      </c>
      <c r="AC59" s="29">
        <v>-22.712280894223465</v>
      </c>
      <c r="AD59" s="29">
        <v>-62.40646689797093</v>
      </c>
      <c r="AE59" s="29">
        <v>-22.712280894223465</v>
      </c>
    </row>
    <row r="60" spans="1:31" x14ac:dyDescent="0.25">
      <c r="A60" s="18">
        <v>1953</v>
      </c>
      <c r="B60" s="18" t="s">
        <v>8</v>
      </c>
      <c r="C60">
        <v>58</v>
      </c>
      <c r="D60">
        <f t="shared" si="0"/>
        <v>3364</v>
      </c>
      <c r="E60">
        <f t="shared" si="1"/>
        <v>237</v>
      </c>
      <c r="F60">
        <f t="shared" si="2"/>
        <v>243</v>
      </c>
      <c r="G60">
        <f t="shared" si="5"/>
        <v>172</v>
      </c>
      <c r="H60">
        <f t="shared" si="6"/>
        <v>191</v>
      </c>
      <c r="I60">
        <v>0</v>
      </c>
      <c r="J60">
        <v>0</v>
      </c>
      <c r="K60">
        <v>0</v>
      </c>
      <c r="L60">
        <v>0</v>
      </c>
      <c r="M60">
        <v>0</v>
      </c>
      <c r="N60">
        <v>0</v>
      </c>
      <c r="O60">
        <v>0</v>
      </c>
      <c r="P60">
        <v>0</v>
      </c>
      <c r="Q60">
        <v>0</v>
      </c>
      <c r="R60">
        <v>1</v>
      </c>
      <c r="S60">
        <v>0</v>
      </c>
      <c r="T60">
        <v>211</v>
      </c>
      <c r="W60" s="29" t="s">
        <v>8</v>
      </c>
      <c r="X60" s="29">
        <v>-34.203872740891477</v>
      </c>
      <c r="Y60" s="29">
        <v>7.6279347400160793</v>
      </c>
      <c r="Z60" s="29">
        <v>-4.484027971746829</v>
      </c>
      <c r="AA60" s="29">
        <v>1.7434865617942396E-5</v>
      </c>
      <c r="AB60" s="29">
        <v>-49.313343396963816</v>
      </c>
      <c r="AC60" s="29">
        <v>-19.094402084819134</v>
      </c>
      <c r="AD60" s="29">
        <v>-49.313343396963816</v>
      </c>
      <c r="AE60" s="29">
        <v>-19.094402084819134</v>
      </c>
    </row>
    <row r="61" spans="1:31" ht="15.75" thickBot="1" x14ac:dyDescent="0.3">
      <c r="A61" s="18">
        <v>1953</v>
      </c>
      <c r="B61" s="18" t="s">
        <v>9</v>
      </c>
      <c r="C61">
        <v>59</v>
      </c>
      <c r="D61">
        <f t="shared" si="0"/>
        <v>3481</v>
      </c>
      <c r="E61">
        <f t="shared" si="1"/>
        <v>211</v>
      </c>
      <c r="F61">
        <f t="shared" si="2"/>
        <v>264</v>
      </c>
      <c r="G61">
        <f t="shared" si="5"/>
        <v>194</v>
      </c>
      <c r="H61">
        <f t="shared" si="6"/>
        <v>172</v>
      </c>
      <c r="I61">
        <v>0</v>
      </c>
      <c r="J61">
        <v>0</v>
      </c>
      <c r="K61">
        <v>0</v>
      </c>
      <c r="L61">
        <v>0</v>
      </c>
      <c r="M61">
        <v>0</v>
      </c>
      <c r="N61">
        <v>0</v>
      </c>
      <c r="O61">
        <v>0</v>
      </c>
      <c r="P61">
        <v>0</v>
      </c>
      <c r="Q61">
        <v>0</v>
      </c>
      <c r="R61">
        <v>0</v>
      </c>
      <c r="S61">
        <v>1</v>
      </c>
      <c r="T61">
        <v>180</v>
      </c>
      <c r="W61" s="30" t="s">
        <v>9</v>
      </c>
      <c r="X61" s="30">
        <v>-32.635909952066349</v>
      </c>
      <c r="Y61" s="30">
        <v>6.5527495612533242</v>
      </c>
      <c r="Z61" s="30">
        <v>-4.9804909598626841</v>
      </c>
      <c r="AA61" s="30">
        <v>2.2535432855729957E-6</v>
      </c>
      <c r="AB61" s="30">
        <v>-45.615645697962272</v>
      </c>
      <c r="AC61" s="30">
        <v>-19.656174206170427</v>
      </c>
      <c r="AD61" s="30">
        <v>-45.615645697962272</v>
      </c>
      <c r="AE61" s="30">
        <v>-19.656174206170427</v>
      </c>
    </row>
    <row r="62" spans="1:31" x14ac:dyDescent="0.25">
      <c r="A62" s="18">
        <v>1953</v>
      </c>
      <c r="B62" s="18" t="s">
        <v>11</v>
      </c>
      <c r="C62">
        <v>60</v>
      </c>
      <c r="D62">
        <f t="shared" si="0"/>
        <v>3600</v>
      </c>
      <c r="E62">
        <f t="shared" si="1"/>
        <v>180</v>
      </c>
      <c r="F62">
        <f t="shared" si="2"/>
        <v>272</v>
      </c>
      <c r="G62">
        <f t="shared" si="5"/>
        <v>196</v>
      </c>
      <c r="H62">
        <f t="shared" si="6"/>
        <v>194</v>
      </c>
      <c r="I62">
        <v>0</v>
      </c>
      <c r="J62">
        <v>0</v>
      </c>
      <c r="K62">
        <v>0</v>
      </c>
      <c r="L62">
        <v>0</v>
      </c>
      <c r="M62">
        <v>0</v>
      </c>
      <c r="N62">
        <v>0</v>
      </c>
      <c r="O62">
        <v>0</v>
      </c>
      <c r="P62">
        <v>0</v>
      </c>
      <c r="Q62">
        <v>0</v>
      </c>
      <c r="R62">
        <v>0</v>
      </c>
      <c r="S62">
        <v>0</v>
      </c>
      <c r="T62">
        <v>201</v>
      </c>
    </row>
    <row r="63" spans="1:31" x14ac:dyDescent="0.25">
      <c r="A63" s="18">
        <v>1954</v>
      </c>
      <c r="B63" s="18" t="s">
        <v>0</v>
      </c>
      <c r="C63">
        <v>61</v>
      </c>
      <c r="D63">
        <f t="shared" si="0"/>
        <v>3721</v>
      </c>
      <c r="E63">
        <f t="shared" si="1"/>
        <v>201</v>
      </c>
      <c r="F63">
        <f t="shared" si="2"/>
        <v>237</v>
      </c>
      <c r="G63">
        <f t="shared" si="5"/>
        <v>196</v>
      </c>
      <c r="H63">
        <f t="shared" si="6"/>
        <v>196</v>
      </c>
      <c r="I63">
        <v>1</v>
      </c>
      <c r="J63">
        <v>0</v>
      </c>
      <c r="K63">
        <v>0</v>
      </c>
      <c r="L63">
        <v>0</v>
      </c>
      <c r="M63">
        <v>0</v>
      </c>
      <c r="N63">
        <v>0</v>
      </c>
      <c r="O63">
        <v>0</v>
      </c>
      <c r="P63">
        <v>0</v>
      </c>
      <c r="Q63">
        <v>0</v>
      </c>
      <c r="R63">
        <v>0</v>
      </c>
      <c r="S63">
        <v>0</v>
      </c>
      <c r="T63">
        <v>204</v>
      </c>
    </row>
    <row r="64" spans="1:31" x14ac:dyDescent="0.25">
      <c r="A64" s="18">
        <v>1954</v>
      </c>
      <c r="B64" s="18" t="s">
        <v>15</v>
      </c>
      <c r="C64">
        <v>62</v>
      </c>
      <c r="D64">
        <f t="shared" si="0"/>
        <v>3844</v>
      </c>
      <c r="E64">
        <f t="shared" si="1"/>
        <v>204</v>
      </c>
      <c r="F64">
        <f t="shared" si="2"/>
        <v>211</v>
      </c>
      <c r="G64">
        <f t="shared" si="5"/>
        <v>236</v>
      </c>
      <c r="H64">
        <f t="shared" si="6"/>
        <v>196</v>
      </c>
      <c r="I64">
        <v>0</v>
      </c>
      <c r="J64">
        <v>1</v>
      </c>
      <c r="K64">
        <v>0</v>
      </c>
      <c r="L64">
        <v>0</v>
      </c>
      <c r="M64">
        <v>0</v>
      </c>
      <c r="N64">
        <v>0</v>
      </c>
      <c r="O64">
        <v>0</v>
      </c>
      <c r="P64">
        <v>0</v>
      </c>
      <c r="Q64">
        <v>0</v>
      </c>
      <c r="R64">
        <v>0</v>
      </c>
      <c r="S64">
        <v>0</v>
      </c>
      <c r="T64">
        <v>188</v>
      </c>
    </row>
    <row r="65" spans="1:28" x14ac:dyDescent="0.25">
      <c r="A65" s="18">
        <v>1954</v>
      </c>
      <c r="B65" s="18" t="s">
        <v>16</v>
      </c>
      <c r="C65">
        <v>63</v>
      </c>
      <c r="D65">
        <f t="shared" si="0"/>
        <v>3969</v>
      </c>
      <c r="E65">
        <f t="shared" si="1"/>
        <v>188</v>
      </c>
      <c r="F65">
        <f t="shared" si="2"/>
        <v>180</v>
      </c>
      <c r="G65">
        <f t="shared" si="5"/>
        <v>235</v>
      </c>
      <c r="H65">
        <f t="shared" si="6"/>
        <v>236</v>
      </c>
      <c r="I65">
        <v>0</v>
      </c>
      <c r="J65">
        <v>0</v>
      </c>
      <c r="K65">
        <v>1</v>
      </c>
      <c r="L65">
        <v>0</v>
      </c>
      <c r="M65">
        <v>0</v>
      </c>
      <c r="N65">
        <v>0</v>
      </c>
      <c r="O65">
        <v>0</v>
      </c>
      <c r="P65">
        <v>0</v>
      </c>
      <c r="Q65">
        <v>0</v>
      </c>
      <c r="R65">
        <v>0</v>
      </c>
      <c r="S65">
        <v>0</v>
      </c>
      <c r="T65">
        <v>235</v>
      </c>
      <c r="W65" t="s">
        <v>60</v>
      </c>
      <c r="AA65" t="s">
        <v>65</v>
      </c>
    </row>
    <row r="66" spans="1:28" ht="15.75" thickBot="1" x14ac:dyDescent="0.3">
      <c r="A66" s="18">
        <v>1954</v>
      </c>
      <c r="B66" s="18" t="s">
        <v>10</v>
      </c>
      <c r="C66">
        <v>64</v>
      </c>
      <c r="D66">
        <f t="shared" si="0"/>
        <v>4096</v>
      </c>
      <c r="E66">
        <f t="shared" si="1"/>
        <v>235</v>
      </c>
      <c r="F66">
        <f t="shared" si="2"/>
        <v>201</v>
      </c>
      <c r="G66">
        <f t="shared" si="5"/>
        <v>229</v>
      </c>
      <c r="H66">
        <f t="shared" si="6"/>
        <v>235</v>
      </c>
      <c r="I66">
        <v>0</v>
      </c>
      <c r="J66">
        <v>0</v>
      </c>
      <c r="K66">
        <v>0</v>
      </c>
      <c r="L66">
        <v>1</v>
      </c>
      <c r="M66">
        <v>0</v>
      </c>
      <c r="N66">
        <v>0</v>
      </c>
      <c r="O66">
        <v>0</v>
      </c>
      <c r="P66">
        <v>0</v>
      </c>
      <c r="Q66">
        <v>0</v>
      </c>
      <c r="R66">
        <v>0</v>
      </c>
      <c r="S66">
        <v>0</v>
      </c>
      <c r="T66">
        <v>227</v>
      </c>
    </row>
    <row r="67" spans="1:28" x14ac:dyDescent="0.25">
      <c r="A67" s="18">
        <v>1954</v>
      </c>
      <c r="B67" s="18" t="s">
        <v>3</v>
      </c>
      <c r="C67">
        <v>65</v>
      </c>
      <c r="D67">
        <f t="shared" si="0"/>
        <v>4225</v>
      </c>
      <c r="E67">
        <f t="shared" si="1"/>
        <v>227</v>
      </c>
      <c r="F67">
        <f t="shared" si="2"/>
        <v>204</v>
      </c>
      <c r="G67">
        <f t="shared" si="5"/>
        <v>243</v>
      </c>
      <c r="H67">
        <f t="shared" si="6"/>
        <v>229</v>
      </c>
      <c r="I67">
        <v>0</v>
      </c>
      <c r="J67">
        <v>0</v>
      </c>
      <c r="K67">
        <v>0</v>
      </c>
      <c r="L67">
        <v>0</v>
      </c>
      <c r="M67">
        <v>1</v>
      </c>
      <c r="N67">
        <v>0</v>
      </c>
      <c r="O67">
        <v>0</v>
      </c>
      <c r="P67">
        <v>0</v>
      </c>
      <c r="Q67">
        <v>0</v>
      </c>
      <c r="R67">
        <v>0</v>
      </c>
      <c r="S67">
        <v>0</v>
      </c>
      <c r="T67">
        <v>234</v>
      </c>
      <c r="W67" s="31" t="s">
        <v>61</v>
      </c>
      <c r="X67" s="31" t="s">
        <v>62</v>
      </c>
      <c r="Y67" s="31" t="s">
        <v>63</v>
      </c>
      <c r="AA67" s="31" t="s">
        <v>66</v>
      </c>
      <c r="AB67" s="31" t="s">
        <v>18</v>
      </c>
    </row>
    <row r="68" spans="1:28" x14ac:dyDescent="0.25">
      <c r="A68" s="18">
        <v>1954</v>
      </c>
      <c r="B68" s="18" t="s">
        <v>4</v>
      </c>
      <c r="C68">
        <v>66</v>
      </c>
      <c r="D68">
        <f t="shared" ref="D68:D131" si="7">C68^2</f>
        <v>4356</v>
      </c>
      <c r="E68">
        <f t="shared" ref="E68:E131" si="8">T67</f>
        <v>234</v>
      </c>
      <c r="F68">
        <f t="shared" si="2"/>
        <v>188</v>
      </c>
      <c r="G68">
        <f t="shared" si="5"/>
        <v>264</v>
      </c>
      <c r="H68">
        <f t="shared" si="6"/>
        <v>243</v>
      </c>
      <c r="I68">
        <v>0</v>
      </c>
      <c r="J68">
        <v>0</v>
      </c>
      <c r="K68">
        <v>0</v>
      </c>
      <c r="L68">
        <v>0</v>
      </c>
      <c r="M68">
        <v>0</v>
      </c>
      <c r="N68">
        <v>1</v>
      </c>
      <c r="O68">
        <v>0</v>
      </c>
      <c r="P68">
        <v>0</v>
      </c>
      <c r="Q68">
        <v>0</v>
      </c>
      <c r="R68">
        <v>0</v>
      </c>
      <c r="S68">
        <v>0</v>
      </c>
      <c r="T68">
        <v>264</v>
      </c>
      <c r="W68" s="29">
        <v>1</v>
      </c>
      <c r="X68" s="29">
        <v>125.10825822119993</v>
      </c>
      <c r="Y68" s="29">
        <v>-10.108258221199932</v>
      </c>
      <c r="AA68" s="29">
        <v>0.37878787878787878</v>
      </c>
      <c r="AB68" s="29">
        <v>114</v>
      </c>
    </row>
    <row r="69" spans="1:28" x14ac:dyDescent="0.25">
      <c r="A69" s="18">
        <v>1954</v>
      </c>
      <c r="B69" s="18" t="s">
        <v>5</v>
      </c>
      <c r="C69">
        <v>67</v>
      </c>
      <c r="D69">
        <f t="shared" si="7"/>
        <v>4489</v>
      </c>
      <c r="E69">
        <f t="shared" si="8"/>
        <v>264</v>
      </c>
      <c r="F69">
        <f t="shared" si="2"/>
        <v>235</v>
      </c>
      <c r="G69">
        <f t="shared" si="5"/>
        <v>272</v>
      </c>
      <c r="H69">
        <f t="shared" si="6"/>
        <v>264</v>
      </c>
      <c r="I69">
        <v>0</v>
      </c>
      <c r="J69">
        <v>0</v>
      </c>
      <c r="K69">
        <v>0</v>
      </c>
      <c r="L69">
        <v>0</v>
      </c>
      <c r="M69">
        <v>0</v>
      </c>
      <c r="N69">
        <v>0</v>
      </c>
      <c r="O69">
        <v>1</v>
      </c>
      <c r="P69">
        <v>0</v>
      </c>
      <c r="Q69">
        <v>0</v>
      </c>
      <c r="R69">
        <v>0</v>
      </c>
      <c r="S69">
        <v>0</v>
      </c>
      <c r="T69">
        <v>302</v>
      </c>
      <c r="W69" s="29">
        <v>2</v>
      </c>
      <c r="X69" s="29">
        <v>115.41474575752945</v>
      </c>
      <c r="Y69" s="29">
        <v>10.585254242470555</v>
      </c>
      <c r="AA69" s="29">
        <v>1.1363636363636362</v>
      </c>
      <c r="AB69" s="29">
        <v>115</v>
      </c>
    </row>
    <row r="70" spans="1:28" x14ac:dyDescent="0.25">
      <c r="A70" s="18">
        <v>1954</v>
      </c>
      <c r="B70" s="18" t="s">
        <v>6</v>
      </c>
      <c r="C70">
        <v>68</v>
      </c>
      <c r="D70">
        <f t="shared" si="7"/>
        <v>4624</v>
      </c>
      <c r="E70">
        <f t="shared" si="8"/>
        <v>302</v>
      </c>
      <c r="F70">
        <f t="shared" si="2"/>
        <v>227</v>
      </c>
      <c r="G70">
        <f t="shared" si="5"/>
        <v>237</v>
      </c>
      <c r="H70">
        <f t="shared" si="6"/>
        <v>272</v>
      </c>
      <c r="I70">
        <v>0</v>
      </c>
      <c r="J70">
        <v>0</v>
      </c>
      <c r="K70">
        <v>0</v>
      </c>
      <c r="L70">
        <v>0</v>
      </c>
      <c r="M70">
        <v>0</v>
      </c>
      <c r="N70">
        <v>0</v>
      </c>
      <c r="O70">
        <v>0</v>
      </c>
      <c r="P70">
        <v>1</v>
      </c>
      <c r="Q70">
        <v>0</v>
      </c>
      <c r="R70">
        <v>0</v>
      </c>
      <c r="S70">
        <v>0</v>
      </c>
      <c r="T70">
        <v>293</v>
      </c>
      <c r="W70" s="29">
        <v>3</v>
      </c>
      <c r="X70" s="29">
        <v>148.56259178969037</v>
      </c>
      <c r="Y70" s="29">
        <v>-7.5625917896903729</v>
      </c>
      <c r="AA70" s="29">
        <v>1.893939393939394</v>
      </c>
      <c r="AB70" s="29">
        <v>125</v>
      </c>
    </row>
    <row r="71" spans="1:28" x14ac:dyDescent="0.25">
      <c r="A71" s="18">
        <v>1954</v>
      </c>
      <c r="B71" s="18" t="s">
        <v>7</v>
      </c>
      <c r="C71">
        <v>69</v>
      </c>
      <c r="D71">
        <f t="shared" si="7"/>
        <v>4761</v>
      </c>
      <c r="E71">
        <f t="shared" si="8"/>
        <v>293</v>
      </c>
      <c r="F71">
        <f t="shared" si="2"/>
        <v>234</v>
      </c>
      <c r="G71">
        <f t="shared" si="5"/>
        <v>211</v>
      </c>
      <c r="H71">
        <f t="shared" si="6"/>
        <v>237</v>
      </c>
      <c r="I71">
        <v>0</v>
      </c>
      <c r="J71">
        <v>0</v>
      </c>
      <c r="K71">
        <v>0</v>
      </c>
      <c r="L71">
        <v>0</v>
      </c>
      <c r="M71">
        <v>0</v>
      </c>
      <c r="N71">
        <v>0</v>
      </c>
      <c r="O71">
        <v>0</v>
      </c>
      <c r="P71">
        <v>0</v>
      </c>
      <c r="Q71">
        <v>1</v>
      </c>
      <c r="R71">
        <v>0</v>
      </c>
      <c r="S71">
        <v>0</v>
      </c>
      <c r="T71">
        <v>259</v>
      </c>
      <c r="W71" s="29">
        <v>4</v>
      </c>
      <c r="X71" s="29">
        <v>138.95062610897037</v>
      </c>
      <c r="Y71" s="29">
        <v>-3.9506261089703685</v>
      </c>
      <c r="AA71" s="29">
        <v>2.6515151515151514</v>
      </c>
      <c r="AB71" s="29">
        <v>126</v>
      </c>
    </row>
    <row r="72" spans="1:28" x14ac:dyDescent="0.25">
      <c r="A72" s="18">
        <v>1954</v>
      </c>
      <c r="B72" s="18" t="s">
        <v>8</v>
      </c>
      <c r="C72">
        <v>70</v>
      </c>
      <c r="D72">
        <f t="shared" si="7"/>
        <v>4900</v>
      </c>
      <c r="E72">
        <f t="shared" si="8"/>
        <v>259</v>
      </c>
      <c r="F72">
        <f t="shared" ref="F72:F135" si="9">T68</f>
        <v>264</v>
      </c>
      <c r="G72">
        <f t="shared" si="5"/>
        <v>180</v>
      </c>
      <c r="H72">
        <f t="shared" si="6"/>
        <v>211</v>
      </c>
      <c r="I72">
        <v>0</v>
      </c>
      <c r="J72">
        <v>0</v>
      </c>
      <c r="K72">
        <v>0</v>
      </c>
      <c r="L72">
        <v>0</v>
      </c>
      <c r="M72">
        <v>0</v>
      </c>
      <c r="N72">
        <v>0</v>
      </c>
      <c r="O72">
        <v>0</v>
      </c>
      <c r="P72">
        <v>0</v>
      </c>
      <c r="Q72">
        <v>0</v>
      </c>
      <c r="R72">
        <v>1</v>
      </c>
      <c r="S72">
        <v>0</v>
      </c>
      <c r="T72">
        <v>229</v>
      </c>
      <c r="W72" s="29">
        <v>5</v>
      </c>
      <c r="X72" s="29">
        <v>138.80010942325379</v>
      </c>
      <c r="Y72" s="29">
        <v>-13.800109423253787</v>
      </c>
      <c r="AA72" s="29">
        <v>3.4090909090909092</v>
      </c>
      <c r="AB72" s="29">
        <v>133</v>
      </c>
    </row>
    <row r="73" spans="1:28" x14ac:dyDescent="0.25">
      <c r="A73" s="18">
        <v>1954</v>
      </c>
      <c r="B73" s="18" t="s">
        <v>9</v>
      </c>
      <c r="C73">
        <v>71</v>
      </c>
      <c r="D73">
        <f t="shared" si="7"/>
        <v>5041</v>
      </c>
      <c r="E73">
        <f t="shared" si="8"/>
        <v>229</v>
      </c>
      <c r="F73">
        <f t="shared" si="9"/>
        <v>302</v>
      </c>
      <c r="G73">
        <f t="shared" si="5"/>
        <v>201</v>
      </c>
      <c r="H73">
        <f t="shared" si="6"/>
        <v>180</v>
      </c>
      <c r="I73">
        <v>0</v>
      </c>
      <c r="J73">
        <v>0</v>
      </c>
      <c r="K73">
        <v>0</v>
      </c>
      <c r="L73">
        <v>0</v>
      </c>
      <c r="M73">
        <v>0</v>
      </c>
      <c r="N73">
        <v>0</v>
      </c>
      <c r="O73">
        <v>0</v>
      </c>
      <c r="P73">
        <v>0</v>
      </c>
      <c r="Q73">
        <v>0</v>
      </c>
      <c r="R73">
        <v>0</v>
      </c>
      <c r="S73">
        <v>1</v>
      </c>
      <c r="T73">
        <v>203</v>
      </c>
      <c r="W73" s="29">
        <v>6</v>
      </c>
      <c r="X73" s="29">
        <v>159.51519934451775</v>
      </c>
      <c r="Y73" s="29">
        <v>-10.515199344517754</v>
      </c>
      <c r="AA73" s="29">
        <v>4.166666666666667</v>
      </c>
      <c r="AB73" s="29">
        <v>135</v>
      </c>
    </row>
    <row r="74" spans="1:28" x14ac:dyDescent="0.25">
      <c r="A74" s="18">
        <v>1954</v>
      </c>
      <c r="B74" s="18" t="s">
        <v>11</v>
      </c>
      <c r="C74">
        <v>72</v>
      </c>
      <c r="D74">
        <f t="shared" si="7"/>
        <v>5184</v>
      </c>
      <c r="E74">
        <f t="shared" si="8"/>
        <v>203</v>
      </c>
      <c r="F74">
        <f t="shared" si="9"/>
        <v>293</v>
      </c>
      <c r="G74">
        <f t="shared" si="5"/>
        <v>204</v>
      </c>
      <c r="H74">
        <f t="shared" si="6"/>
        <v>201</v>
      </c>
      <c r="I74">
        <v>0</v>
      </c>
      <c r="J74">
        <v>0</v>
      </c>
      <c r="K74">
        <v>0</v>
      </c>
      <c r="L74">
        <v>0</v>
      </c>
      <c r="M74">
        <v>0</v>
      </c>
      <c r="N74">
        <v>0</v>
      </c>
      <c r="O74">
        <v>0</v>
      </c>
      <c r="P74">
        <v>0</v>
      </c>
      <c r="Q74">
        <v>0</v>
      </c>
      <c r="R74">
        <v>0</v>
      </c>
      <c r="S74">
        <v>0</v>
      </c>
      <c r="T74">
        <v>229</v>
      </c>
      <c r="W74" s="29">
        <v>7</v>
      </c>
      <c r="X74" s="29">
        <v>185.06006318223984</v>
      </c>
      <c r="Y74" s="29">
        <v>-15.060063182239844</v>
      </c>
      <c r="AA74" s="29">
        <v>4.9242424242424239</v>
      </c>
      <c r="AB74" s="29">
        <v>140</v>
      </c>
    </row>
    <row r="75" spans="1:28" x14ac:dyDescent="0.25">
      <c r="A75" s="18">
        <v>1955</v>
      </c>
      <c r="B75" s="18" t="s">
        <v>0</v>
      </c>
      <c r="C75">
        <v>73</v>
      </c>
      <c r="D75">
        <f t="shared" si="7"/>
        <v>5329</v>
      </c>
      <c r="E75">
        <f t="shared" si="8"/>
        <v>229</v>
      </c>
      <c r="F75">
        <f t="shared" si="9"/>
        <v>259</v>
      </c>
      <c r="G75">
        <f t="shared" si="5"/>
        <v>188</v>
      </c>
      <c r="H75">
        <f t="shared" si="6"/>
        <v>204</v>
      </c>
      <c r="I75">
        <v>1</v>
      </c>
      <c r="J75">
        <v>0</v>
      </c>
      <c r="K75">
        <v>0</v>
      </c>
      <c r="L75">
        <v>0</v>
      </c>
      <c r="M75">
        <v>0</v>
      </c>
      <c r="N75">
        <v>0</v>
      </c>
      <c r="O75">
        <v>0</v>
      </c>
      <c r="P75">
        <v>0</v>
      </c>
      <c r="Q75">
        <v>0</v>
      </c>
      <c r="R75">
        <v>0</v>
      </c>
      <c r="S75">
        <v>0</v>
      </c>
      <c r="T75">
        <v>242</v>
      </c>
      <c r="W75" s="29">
        <v>8</v>
      </c>
      <c r="X75" s="29">
        <v>174.70846424510316</v>
      </c>
      <c r="Y75" s="29">
        <v>-4.7084642451031584</v>
      </c>
      <c r="AA75" s="29">
        <v>5.6818181818181817</v>
      </c>
      <c r="AB75" s="29">
        <v>141</v>
      </c>
    </row>
    <row r="76" spans="1:28" x14ac:dyDescent="0.25">
      <c r="A76" s="18">
        <v>1955</v>
      </c>
      <c r="B76" s="18" t="s">
        <v>15</v>
      </c>
      <c r="C76">
        <v>74</v>
      </c>
      <c r="D76">
        <f t="shared" si="7"/>
        <v>5476</v>
      </c>
      <c r="E76">
        <f t="shared" si="8"/>
        <v>242</v>
      </c>
      <c r="F76">
        <f t="shared" si="9"/>
        <v>229</v>
      </c>
      <c r="G76">
        <f t="shared" si="5"/>
        <v>235</v>
      </c>
      <c r="H76">
        <f t="shared" si="6"/>
        <v>188</v>
      </c>
      <c r="I76">
        <v>0</v>
      </c>
      <c r="J76">
        <v>1</v>
      </c>
      <c r="K76">
        <v>0</v>
      </c>
      <c r="L76">
        <v>0</v>
      </c>
      <c r="M76">
        <v>0</v>
      </c>
      <c r="N76">
        <v>0</v>
      </c>
      <c r="O76">
        <v>0</v>
      </c>
      <c r="P76">
        <v>0</v>
      </c>
      <c r="Q76">
        <v>0</v>
      </c>
      <c r="R76">
        <v>0</v>
      </c>
      <c r="S76">
        <v>0</v>
      </c>
      <c r="T76">
        <v>233</v>
      </c>
      <c r="W76" s="29">
        <v>9</v>
      </c>
      <c r="X76" s="29">
        <v>140.43791968078466</v>
      </c>
      <c r="Y76" s="29">
        <v>17.56208031921534</v>
      </c>
      <c r="AA76" s="29">
        <v>6.4393939393939394</v>
      </c>
      <c r="AB76" s="29">
        <v>145</v>
      </c>
    </row>
    <row r="77" spans="1:28" x14ac:dyDescent="0.25">
      <c r="A77" s="18">
        <v>1955</v>
      </c>
      <c r="B77" s="18" t="s">
        <v>16</v>
      </c>
      <c r="C77">
        <v>75</v>
      </c>
      <c r="D77">
        <f t="shared" si="7"/>
        <v>5625</v>
      </c>
      <c r="E77">
        <f t="shared" si="8"/>
        <v>233</v>
      </c>
      <c r="F77">
        <f t="shared" si="9"/>
        <v>203</v>
      </c>
      <c r="G77">
        <f t="shared" si="5"/>
        <v>227</v>
      </c>
      <c r="H77">
        <f t="shared" si="6"/>
        <v>235</v>
      </c>
      <c r="I77">
        <v>0</v>
      </c>
      <c r="J77">
        <v>0</v>
      </c>
      <c r="K77">
        <v>1</v>
      </c>
      <c r="L77">
        <v>0</v>
      </c>
      <c r="M77">
        <v>0</v>
      </c>
      <c r="N77">
        <v>0</v>
      </c>
      <c r="O77">
        <v>0</v>
      </c>
      <c r="P77">
        <v>0</v>
      </c>
      <c r="Q77">
        <v>0</v>
      </c>
      <c r="R77">
        <v>0</v>
      </c>
      <c r="S77">
        <v>0</v>
      </c>
      <c r="T77">
        <v>267</v>
      </c>
      <c r="W77" s="29">
        <v>10</v>
      </c>
      <c r="X77" s="29">
        <v>132.3428807064887</v>
      </c>
      <c r="Y77" s="29">
        <v>0.65711929351130038</v>
      </c>
      <c r="AA77" s="29">
        <v>7.1969696969696972</v>
      </c>
      <c r="AB77" s="29">
        <v>146</v>
      </c>
    </row>
    <row r="78" spans="1:28" x14ac:dyDescent="0.25">
      <c r="A78" s="18">
        <v>1955</v>
      </c>
      <c r="B78" s="18" t="s">
        <v>10</v>
      </c>
      <c r="C78">
        <v>76</v>
      </c>
      <c r="D78">
        <f t="shared" si="7"/>
        <v>5776</v>
      </c>
      <c r="E78">
        <f t="shared" si="8"/>
        <v>267</v>
      </c>
      <c r="F78">
        <f t="shared" si="9"/>
        <v>229</v>
      </c>
      <c r="G78">
        <f t="shared" si="5"/>
        <v>234</v>
      </c>
      <c r="H78">
        <f t="shared" si="6"/>
        <v>227</v>
      </c>
      <c r="I78">
        <v>0</v>
      </c>
      <c r="J78">
        <v>0</v>
      </c>
      <c r="K78">
        <v>0</v>
      </c>
      <c r="L78">
        <v>1</v>
      </c>
      <c r="M78">
        <v>0</v>
      </c>
      <c r="N78">
        <v>0</v>
      </c>
      <c r="O78">
        <v>0</v>
      </c>
      <c r="P78">
        <v>0</v>
      </c>
      <c r="Q78">
        <v>0</v>
      </c>
      <c r="R78">
        <v>0</v>
      </c>
      <c r="S78">
        <v>0</v>
      </c>
      <c r="T78">
        <v>269</v>
      </c>
      <c r="W78" s="29">
        <v>11</v>
      </c>
      <c r="X78" s="29">
        <v>112.798517856291</v>
      </c>
      <c r="Y78" s="29">
        <v>1.2014821437090006</v>
      </c>
      <c r="AA78" s="29">
        <v>7.954545454545455</v>
      </c>
      <c r="AB78" s="29">
        <v>149</v>
      </c>
    </row>
    <row r="79" spans="1:28" x14ac:dyDescent="0.25">
      <c r="A79" s="18">
        <v>1955</v>
      </c>
      <c r="B79" s="18" t="s">
        <v>3</v>
      </c>
      <c r="C79">
        <v>77</v>
      </c>
      <c r="D79">
        <f t="shared" si="7"/>
        <v>5929</v>
      </c>
      <c r="E79">
        <f t="shared" si="8"/>
        <v>269</v>
      </c>
      <c r="F79">
        <f t="shared" si="9"/>
        <v>242</v>
      </c>
      <c r="G79">
        <f t="shared" si="5"/>
        <v>264</v>
      </c>
      <c r="H79">
        <f t="shared" si="6"/>
        <v>234</v>
      </c>
      <c r="I79">
        <v>0</v>
      </c>
      <c r="J79">
        <v>0</v>
      </c>
      <c r="K79">
        <v>0</v>
      </c>
      <c r="L79">
        <v>0</v>
      </c>
      <c r="M79">
        <v>1</v>
      </c>
      <c r="N79">
        <v>0</v>
      </c>
      <c r="O79">
        <v>0</v>
      </c>
      <c r="P79">
        <v>0</v>
      </c>
      <c r="Q79">
        <v>0</v>
      </c>
      <c r="R79">
        <v>0</v>
      </c>
      <c r="S79">
        <v>0</v>
      </c>
      <c r="T79">
        <v>270</v>
      </c>
      <c r="W79" s="29">
        <v>12</v>
      </c>
      <c r="X79" s="29">
        <v>143.92647731150433</v>
      </c>
      <c r="Y79" s="29">
        <v>-3.9264773115043283</v>
      </c>
      <c r="AA79" s="29">
        <v>8.7121212121212128</v>
      </c>
      <c r="AB79" s="29">
        <v>150</v>
      </c>
    </row>
    <row r="80" spans="1:28" x14ac:dyDescent="0.25">
      <c r="A80" s="18">
        <v>1955</v>
      </c>
      <c r="B80" s="18" t="s">
        <v>4</v>
      </c>
      <c r="C80">
        <v>78</v>
      </c>
      <c r="D80">
        <f t="shared" si="7"/>
        <v>6084</v>
      </c>
      <c r="E80">
        <f t="shared" si="8"/>
        <v>270</v>
      </c>
      <c r="F80">
        <f t="shared" si="9"/>
        <v>233</v>
      </c>
      <c r="G80">
        <f t="shared" si="5"/>
        <v>302</v>
      </c>
      <c r="H80">
        <f t="shared" si="6"/>
        <v>264</v>
      </c>
      <c r="I80">
        <v>0</v>
      </c>
      <c r="J80">
        <v>0</v>
      </c>
      <c r="K80">
        <v>0</v>
      </c>
      <c r="L80">
        <v>0</v>
      </c>
      <c r="M80">
        <v>0</v>
      </c>
      <c r="N80">
        <v>1</v>
      </c>
      <c r="O80">
        <v>0</v>
      </c>
      <c r="P80">
        <v>0</v>
      </c>
      <c r="Q80">
        <v>0</v>
      </c>
      <c r="R80">
        <v>0</v>
      </c>
      <c r="S80">
        <v>0</v>
      </c>
      <c r="T80">
        <v>315</v>
      </c>
      <c r="W80" s="29">
        <v>13</v>
      </c>
      <c r="X80" s="29">
        <v>139.69249325958901</v>
      </c>
      <c r="Y80" s="29">
        <v>5.3075067404109859</v>
      </c>
      <c r="AA80" s="29">
        <v>9.4696969696969688</v>
      </c>
      <c r="AB80" s="29">
        <v>158</v>
      </c>
    </row>
    <row r="81" spans="1:28" x14ac:dyDescent="0.25">
      <c r="A81" s="18">
        <v>1955</v>
      </c>
      <c r="B81" s="18" t="s">
        <v>5</v>
      </c>
      <c r="C81">
        <v>79</v>
      </c>
      <c r="D81">
        <f t="shared" si="7"/>
        <v>6241</v>
      </c>
      <c r="E81">
        <f t="shared" si="8"/>
        <v>315</v>
      </c>
      <c r="F81">
        <f t="shared" si="9"/>
        <v>267</v>
      </c>
      <c r="G81">
        <f t="shared" si="5"/>
        <v>293</v>
      </c>
      <c r="H81">
        <f t="shared" si="6"/>
        <v>302</v>
      </c>
      <c r="I81">
        <v>0</v>
      </c>
      <c r="J81">
        <v>0</v>
      </c>
      <c r="K81">
        <v>0</v>
      </c>
      <c r="L81">
        <v>0</v>
      </c>
      <c r="M81">
        <v>0</v>
      </c>
      <c r="N81">
        <v>0</v>
      </c>
      <c r="O81">
        <v>1</v>
      </c>
      <c r="P81">
        <v>0</v>
      </c>
      <c r="Q81">
        <v>0</v>
      </c>
      <c r="R81">
        <v>0</v>
      </c>
      <c r="S81">
        <v>0</v>
      </c>
      <c r="T81">
        <v>364</v>
      </c>
      <c r="W81" s="29">
        <v>14</v>
      </c>
      <c r="X81" s="29">
        <v>137.1954284926143</v>
      </c>
      <c r="Y81" s="29">
        <v>12.804571507385702</v>
      </c>
      <c r="AA81" s="29">
        <v>10.227272727272727</v>
      </c>
      <c r="AB81" s="29">
        <v>162</v>
      </c>
    </row>
    <row r="82" spans="1:28" x14ac:dyDescent="0.25">
      <c r="A82" s="18">
        <v>1955</v>
      </c>
      <c r="B82" s="18" t="s">
        <v>6</v>
      </c>
      <c r="C82">
        <v>80</v>
      </c>
      <c r="D82">
        <f t="shared" si="7"/>
        <v>6400</v>
      </c>
      <c r="E82">
        <f t="shared" si="8"/>
        <v>364</v>
      </c>
      <c r="F82">
        <f t="shared" si="9"/>
        <v>269</v>
      </c>
      <c r="G82">
        <f t="shared" si="5"/>
        <v>259</v>
      </c>
      <c r="H82">
        <f t="shared" si="6"/>
        <v>293</v>
      </c>
      <c r="I82">
        <v>0</v>
      </c>
      <c r="J82">
        <v>0</v>
      </c>
      <c r="K82">
        <v>0</v>
      </c>
      <c r="L82">
        <v>0</v>
      </c>
      <c r="M82">
        <v>0</v>
      </c>
      <c r="N82">
        <v>0</v>
      </c>
      <c r="O82">
        <v>0</v>
      </c>
      <c r="P82">
        <v>1</v>
      </c>
      <c r="Q82">
        <v>0</v>
      </c>
      <c r="R82">
        <v>0</v>
      </c>
      <c r="S82">
        <v>0</v>
      </c>
      <c r="T82">
        <v>347</v>
      </c>
      <c r="W82" s="29">
        <v>15</v>
      </c>
      <c r="X82" s="29">
        <v>168.58838055256166</v>
      </c>
      <c r="Y82" s="29">
        <v>9.4116194474383406</v>
      </c>
      <c r="AA82" s="29">
        <v>10.984848484848484</v>
      </c>
      <c r="AB82" s="29">
        <v>163</v>
      </c>
    </row>
    <row r="83" spans="1:28" x14ac:dyDescent="0.25">
      <c r="A83" s="18">
        <v>1955</v>
      </c>
      <c r="B83" s="18" t="s">
        <v>7</v>
      </c>
      <c r="C83">
        <v>81</v>
      </c>
      <c r="D83">
        <f t="shared" si="7"/>
        <v>6561</v>
      </c>
      <c r="E83">
        <f t="shared" si="8"/>
        <v>347</v>
      </c>
      <c r="F83">
        <f t="shared" si="9"/>
        <v>270</v>
      </c>
      <c r="G83">
        <f t="shared" si="5"/>
        <v>229</v>
      </c>
      <c r="H83">
        <f t="shared" si="6"/>
        <v>259</v>
      </c>
      <c r="I83">
        <v>0</v>
      </c>
      <c r="J83">
        <v>0</v>
      </c>
      <c r="K83">
        <v>0</v>
      </c>
      <c r="L83">
        <v>0</v>
      </c>
      <c r="M83">
        <v>0</v>
      </c>
      <c r="N83">
        <v>0</v>
      </c>
      <c r="O83">
        <v>0</v>
      </c>
      <c r="P83">
        <v>0</v>
      </c>
      <c r="Q83">
        <v>1</v>
      </c>
      <c r="R83">
        <v>0</v>
      </c>
      <c r="S83">
        <v>0</v>
      </c>
      <c r="T83">
        <v>312</v>
      </c>
      <c r="W83" s="29">
        <v>16</v>
      </c>
      <c r="X83" s="29">
        <v>162.00924769714481</v>
      </c>
      <c r="Y83" s="29">
        <v>0.99075230285518501</v>
      </c>
      <c r="AA83" s="29">
        <v>11.742424242424242</v>
      </c>
      <c r="AB83" s="29">
        <v>166</v>
      </c>
    </row>
    <row r="84" spans="1:28" x14ac:dyDescent="0.25">
      <c r="A84" s="18">
        <v>1955</v>
      </c>
      <c r="B84" s="18" t="s">
        <v>8</v>
      </c>
      <c r="C84">
        <v>82</v>
      </c>
      <c r="D84">
        <f t="shared" si="7"/>
        <v>6724</v>
      </c>
      <c r="E84">
        <f t="shared" si="8"/>
        <v>312</v>
      </c>
      <c r="F84">
        <f t="shared" si="9"/>
        <v>315</v>
      </c>
      <c r="G84">
        <f t="shared" si="5"/>
        <v>203</v>
      </c>
      <c r="H84">
        <f t="shared" si="6"/>
        <v>229</v>
      </c>
      <c r="I84">
        <v>0</v>
      </c>
      <c r="J84">
        <v>0</v>
      </c>
      <c r="K84">
        <v>0</v>
      </c>
      <c r="L84">
        <v>0</v>
      </c>
      <c r="M84">
        <v>0</v>
      </c>
      <c r="N84">
        <v>0</v>
      </c>
      <c r="O84">
        <v>0</v>
      </c>
      <c r="P84">
        <v>0</v>
      </c>
      <c r="Q84">
        <v>0</v>
      </c>
      <c r="R84">
        <v>1</v>
      </c>
      <c r="S84">
        <v>0</v>
      </c>
      <c r="T84">
        <v>274</v>
      </c>
      <c r="W84" s="29">
        <v>17</v>
      </c>
      <c r="X84" s="29">
        <v>155.70032019105452</v>
      </c>
      <c r="Y84" s="29">
        <v>16.299679808945484</v>
      </c>
      <c r="AA84" s="29">
        <v>12.5</v>
      </c>
      <c r="AB84" s="29">
        <v>170</v>
      </c>
    </row>
    <row r="85" spans="1:28" x14ac:dyDescent="0.25">
      <c r="A85" s="18">
        <v>1955</v>
      </c>
      <c r="B85" s="18" t="s">
        <v>9</v>
      </c>
      <c r="C85">
        <v>83</v>
      </c>
      <c r="D85">
        <f t="shared" si="7"/>
        <v>6889</v>
      </c>
      <c r="E85">
        <f t="shared" si="8"/>
        <v>274</v>
      </c>
      <c r="F85">
        <f t="shared" si="9"/>
        <v>364</v>
      </c>
      <c r="G85">
        <f t="shared" si="5"/>
        <v>229</v>
      </c>
      <c r="H85">
        <f t="shared" si="6"/>
        <v>203</v>
      </c>
      <c r="I85">
        <v>0</v>
      </c>
      <c r="J85">
        <v>0</v>
      </c>
      <c r="K85">
        <v>0</v>
      </c>
      <c r="L85">
        <v>0</v>
      </c>
      <c r="M85">
        <v>0</v>
      </c>
      <c r="N85">
        <v>0</v>
      </c>
      <c r="O85">
        <v>0</v>
      </c>
      <c r="P85">
        <v>0</v>
      </c>
      <c r="Q85">
        <v>0</v>
      </c>
      <c r="R85">
        <v>0</v>
      </c>
      <c r="S85">
        <v>1</v>
      </c>
      <c r="T85">
        <v>237</v>
      </c>
      <c r="W85" s="29">
        <v>18</v>
      </c>
      <c r="X85" s="29">
        <v>190.88195337783179</v>
      </c>
      <c r="Y85" s="29">
        <v>-12.881953377831792</v>
      </c>
      <c r="AA85" s="29">
        <v>13.257575757575758</v>
      </c>
      <c r="AB85" s="29">
        <v>170</v>
      </c>
    </row>
    <row r="86" spans="1:28" x14ac:dyDescent="0.25">
      <c r="A86" s="18">
        <v>1955</v>
      </c>
      <c r="B86" s="18" t="s">
        <v>11</v>
      </c>
      <c r="C86">
        <v>84</v>
      </c>
      <c r="D86">
        <f t="shared" si="7"/>
        <v>7056</v>
      </c>
      <c r="E86">
        <f t="shared" si="8"/>
        <v>237</v>
      </c>
      <c r="F86">
        <f t="shared" si="9"/>
        <v>347</v>
      </c>
      <c r="G86">
        <f t="shared" si="5"/>
        <v>242</v>
      </c>
      <c r="H86">
        <f t="shared" si="6"/>
        <v>229</v>
      </c>
      <c r="I86">
        <v>0</v>
      </c>
      <c r="J86">
        <v>0</v>
      </c>
      <c r="K86">
        <v>0</v>
      </c>
      <c r="L86">
        <v>0</v>
      </c>
      <c r="M86">
        <v>0</v>
      </c>
      <c r="N86">
        <v>0</v>
      </c>
      <c r="O86">
        <v>0</v>
      </c>
      <c r="P86">
        <v>0</v>
      </c>
      <c r="Q86">
        <v>0</v>
      </c>
      <c r="R86">
        <v>0</v>
      </c>
      <c r="S86">
        <v>0</v>
      </c>
      <c r="T86">
        <v>278</v>
      </c>
      <c r="W86" s="29">
        <v>19</v>
      </c>
      <c r="X86" s="29">
        <v>210.31247479269584</v>
      </c>
      <c r="Y86" s="29">
        <v>-11.312474792695838</v>
      </c>
      <c r="AA86" s="29">
        <v>14.015151515151516</v>
      </c>
      <c r="AB86" s="29">
        <v>171</v>
      </c>
    </row>
    <row r="87" spans="1:28" x14ac:dyDescent="0.25">
      <c r="A87" s="18">
        <v>1956</v>
      </c>
      <c r="B87" s="18" t="s">
        <v>0</v>
      </c>
      <c r="C87">
        <v>85</v>
      </c>
      <c r="D87">
        <f t="shared" si="7"/>
        <v>7225</v>
      </c>
      <c r="E87">
        <f t="shared" si="8"/>
        <v>278</v>
      </c>
      <c r="F87">
        <f t="shared" si="9"/>
        <v>312</v>
      </c>
      <c r="G87">
        <f t="shared" si="5"/>
        <v>233</v>
      </c>
      <c r="H87">
        <f t="shared" si="6"/>
        <v>242</v>
      </c>
      <c r="I87">
        <v>1</v>
      </c>
      <c r="J87">
        <v>0</v>
      </c>
      <c r="K87">
        <v>0</v>
      </c>
      <c r="L87">
        <v>0</v>
      </c>
      <c r="M87">
        <v>0</v>
      </c>
      <c r="N87">
        <v>0</v>
      </c>
      <c r="O87">
        <v>0</v>
      </c>
      <c r="P87">
        <v>0</v>
      </c>
      <c r="Q87">
        <v>0</v>
      </c>
      <c r="R87">
        <v>0</v>
      </c>
      <c r="S87">
        <v>0</v>
      </c>
      <c r="T87">
        <v>284</v>
      </c>
      <c r="W87" s="29">
        <v>20</v>
      </c>
      <c r="X87" s="29">
        <v>201.14800994906409</v>
      </c>
      <c r="Y87" s="29">
        <v>-2.1480099490640896</v>
      </c>
      <c r="AA87" s="29">
        <v>14.772727272727273</v>
      </c>
      <c r="AB87" s="29">
        <v>172</v>
      </c>
    </row>
    <row r="88" spans="1:28" x14ac:dyDescent="0.25">
      <c r="A88" s="18">
        <v>1956</v>
      </c>
      <c r="B88" s="18" t="s">
        <v>15</v>
      </c>
      <c r="C88">
        <v>86</v>
      </c>
      <c r="D88">
        <f t="shared" si="7"/>
        <v>7396</v>
      </c>
      <c r="E88">
        <f t="shared" si="8"/>
        <v>284</v>
      </c>
      <c r="F88">
        <f t="shared" si="9"/>
        <v>274</v>
      </c>
      <c r="G88">
        <f t="shared" si="5"/>
        <v>267</v>
      </c>
      <c r="H88">
        <f t="shared" si="6"/>
        <v>233</v>
      </c>
      <c r="I88">
        <v>0</v>
      </c>
      <c r="J88">
        <v>1</v>
      </c>
      <c r="K88">
        <v>0</v>
      </c>
      <c r="L88">
        <v>0</v>
      </c>
      <c r="M88">
        <v>0</v>
      </c>
      <c r="N88">
        <v>0</v>
      </c>
      <c r="O88">
        <v>0</v>
      </c>
      <c r="P88">
        <v>0</v>
      </c>
      <c r="Q88">
        <v>0</v>
      </c>
      <c r="R88">
        <v>0</v>
      </c>
      <c r="S88">
        <v>0</v>
      </c>
      <c r="T88">
        <v>277</v>
      </c>
      <c r="W88" s="29">
        <v>21</v>
      </c>
      <c r="X88" s="29">
        <v>164.43767112513314</v>
      </c>
      <c r="Y88" s="29">
        <v>19.562328874866864</v>
      </c>
      <c r="AA88" s="29">
        <v>15.530303030303031</v>
      </c>
      <c r="AB88" s="29">
        <v>172</v>
      </c>
    </row>
    <row r="89" spans="1:28" x14ac:dyDescent="0.25">
      <c r="A89" s="18">
        <v>1956</v>
      </c>
      <c r="B89" s="18" t="s">
        <v>16</v>
      </c>
      <c r="C89">
        <v>87</v>
      </c>
      <c r="D89">
        <f t="shared" si="7"/>
        <v>7569</v>
      </c>
      <c r="E89">
        <f t="shared" si="8"/>
        <v>277</v>
      </c>
      <c r="F89">
        <f t="shared" si="9"/>
        <v>237</v>
      </c>
      <c r="G89">
        <f t="shared" si="5"/>
        <v>269</v>
      </c>
      <c r="H89">
        <f t="shared" si="6"/>
        <v>267</v>
      </c>
      <c r="I89">
        <v>0</v>
      </c>
      <c r="J89">
        <v>0</v>
      </c>
      <c r="K89">
        <v>1</v>
      </c>
      <c r="L89">
        <v>0</v>
      </c>
      <c r="M89">
        <v>0</v>
      </c>
      <c r="N89">
        <v>0</v>
      </c>
      <c r="O89">
        <v>0</v>
      </c>
      <c r="P89">
        <v>0</v>
      </c>
      <c r="Q89">
        <v>0</v>
      </c>
      <c r="R89">
        <v>0</v>
      </c>
      <c r="S89">
        <v>0</v>
      </c>
      <c r="T89">
        <v>317</v>
      </c>
      <c r="W89" s="29">
        <v>22</v>
      </c>
      <c r="X89" s="29">
        <v>153.41510589194812</v>
      </c>
      <c r="Y89" s="29">
        <v>8.5848941080518841</v>
      </c>
      <c r="AA89" s="29">
        <v>16.287878787878785</v>
      </c>
      <c r="AB89" s="29">
        <v>178</v>
      </c>
    </row>
    <row r="90" spans="1:28" x14ac:dyDescent="0.25">
      <c r="A90" s="18">
        <v>1956</v>
      </c>
      <c r="B90" s="18" t="s">
        <v>10</v>
      </c>
      <c r="C90">
        <v>88</v>
      </c>
      <c r="D90">
        <f t="shared" si="7"/>
        <v>7744</v>
      </c>
      <c r="E90">
        <f t="shared" si="8"/>
        <v>317</v>
      </c>
      <c r="F90">
        <f t="shared" si="9"/>
        <v>278</v>
      </c>
      <c r="G90">
        <f t="shared" si="5"/>
        <v>270</v>
      </c>
      <c r="H90">
        <f t="shared" si="6"/>
        <v>269</v>
      </c>
      <c r="I90">
        <v>0</v>
      </c>
      <c r="J90">
        <v>0</v>
      </c>
      <c r="K90">
        <v>0</v>
      </c>
      <c r="L90">
        <v>1</v>
      </c>
      <c r="M90">
        <v>0</v>
      </c>
      <c r="N90">
        <v>0</v>
      </c>
      <c r="O90">
        <v>0</v>
      </c>
      <c r="P90">
        <v>0</v>
      </c>
      <c r="Q90">
        <v>0</v>
      </c>
      <c r="R90">
        <v>0</v>
      </c>
      <c r="S90">
        <v>0</v>
      </c>
      <c r="T90">
        <v>313</v>
      </c>
      <c r="W90" s="29">
        <v>23</v>
      </c>
      <c r="X90" s="29">
        <v>133.33732204187675</v>
      </c>
      <c r="Y90" s="29">
        <v>12.662677958123254</v>
      </c>
      <c r="AA90" s="29">
        <v>17.045454545454547</v>
      </c>
      <c r="AB90" s="29">
        <v>178</v>
      </c>
    </row>
    <row r="91" spans="1:28" x14ac:dyDescent="0.25">
      <c r="A91" s="18">
        <v>1956</v>
      </c>
      <c r="B91" s="18" t="s">
        <v>3</v>
      </c>
      <c r="C91">
        <v>89</v>
      </c>
      <c r="D91">
        <f t="shared" si="7"/>
        <v>7921</v>
      </c>
      <c r="E91">
        <f t="shared" si="8"/>
        <v>313</v>
      </c>
      <c r="F91">
        <f t="shared" si="9"/>
        <v>284</v>
      </c>
      <c r="G91">
        <f t="shared" ref="G91:G146" si="10">T80</f>
        <v>315</v>
      </c>
      <c r="H91">
        <f t="shared" ref="H91:H146" si="11">T79</f>
        <v>270</v>
      </c>
      <c r="I91">
        <v>0</v>
      </c>
      <c r="J91">
        <v>0</v>
      </c>
      <c r="K91">
        <v>0</v>
      </c>
      <c r="L91">
        <v>0</v>
      </c>
      <c r="M91">
        <v>1</v>
      </c>
      <c r="N91">
        <v>0</v>
      </c>
      <c r="O91">
        <v>0</v>
      </c>
      <c r="P91">
        <v>0</v>
      </c>
      <c r="Q91">
        <v>0</v>
      </c>
      <c r="R91">
        <v>0</v>
      </c>
      <c r="S91">
        <v>0</v>
      </c>
      <c r="T91">
        <v>318</v>
      </c>
      <c r="W91" s="29">
        <v>24</v>
      </c>
      <c r="X91" s="29">
        <v>171.71214775824657</v>
      </c>
      <c r="Y91" s="29">
        <v>-5.7121477582465729</v>
      </c>
      <c r="AA91" s="29">
        <v>17.803030303030305</v>
      </c>
      <c r="AB91" s="29">
        <v>180</v>
      </c>
    </row>
    <row r="92" spans="1:28" x14ac:dyDescent="0.25">
      <c r="A92" s="18">
        <v>1956</v>
      </c>
      <c r="B92" s="18" t="s">
        <v>4</v>
      </c>
      <c r="C92">
        <v>90</v>
      </c>
      <c r="D92">
        <f t="shared" si="7"/>
        <v>8100</v>
      </c>
      <c r="E92">
        <f t="shared" si="8"/>
        <v>318</v>
      </c>
      <c r="F92">
        <f t="shared" si="9"/>
        <v>277</v>
      </c>
      <c r="G92">
        <f t="shared" si="10"/>
        <v>364</v>
      </c>
      <c r="H92">
        <f t="shared" si="11"/>
        <v>315</v>
      </c>
      <c r="I92">
        <v>0</v>
      </c>
      <c r="J92">
        <v>0</v>
      </c>
      <c r="K92">
        <v>0</v>
      </c>
      <c r="L92">
        <v>0</v>
      </c>
      <c r="M92">
        <v>0</v>
      </c>
      <c r="N92">
        <v>1</v>
      </c>
      <c r="O92">
        <v>0</v>
      </c>
      <c r="P92">
        <v>0</v>
      </c>
      <c r="Q92">
        <v>0</v>
      </c>
      <c r="R92">
        <v>0</v>
      </c>
      <c r="S92">
        <v>0</v>
      </c>
      <c r="T92">
        <v>374</v>
      </c>
      <c r="W92" s="29">
        <v>25</v>
      </c>
      <c r="X92" s="29">
        <v>168.99761225534996</v>
      </c>
      <c r="Y92" s="29">
        <v>2.0023877446500364</v>
      </c>
      <c r="AA92" s="29">
        <v>18.560606060606059</v>
      </c>
      <c r="AB92" s="29">
        <v>180</v>
      </c>
    </row>
    <row r="93" spans="1:28" x14ac:dyDescent="0.25">
      <c r="A93" s="18">
        <v>1956</v>
      </c>
      <c r="B93" s="18" t="s">
        <v>5</v>
      </c>
      <c r="C93">
        <v>91</v>
      </c>
      <c r="D93">
        <f t="shared" si="7"/>
        <v>8281</v>
      </c>
      <c r="E93">
        <f t="shared" si="8"/>
        <v>374</v>
      </c>
      <c r="F93">
        <f t="shared" si="9"/>
        <v>317</v>
      </c>
      <c r="G93">
        <f t="shared" si="10"/>
        <v>347</v>
      </c>
      <c r="H93">
        <f t="shared" si="11"/>
        <v>364</v>
      </c>
      <c r="I93">
        <v>0</v>
      </c>
      <c r="J93">
        <v>0</v>
      </c>
      <c r="K93">
        <v>0</v>
      </c>
      <c r="L93">
        <v>0</v>
      </c>
      <c r="M93">
        <v>0</v>
      </c>
      <c r="N93">
        <v>0</v>
      </c>
      <c r="O93">
        <v>1</v>
      </c>
      <c r="P93">
        <v>0</v>
      </c>
      <c r="Q93">
        <v>0</v>
      </c>
      <c r="R93">
        <v>0</v>
      </c>
      <c r="S93">
        <v>0</v>
      </c>
      <c r="T93">
        <v>413</v>
      </c>
      <c r="W93" s="29">
        <v>26</v>
      </c>
      <c r="X93" s="29">
        <v>163.21567599337206</v>
      </c>
      <c r="Y93" s="29">
        <v>16.784324006627941</v>
      </c>
      <c r="AA93" s="29">
        <v>19.318181818181817</v>
      </c>
      <c r="AB93" s="29">
        <v>181</v>
      </c>
    </row>
    <row r="94" spans="1:28" x14ac:dyDescent="0.25">
      <c r="A94" s="18">
        <v>1956</v>
      </c>
      <c r="B94" s="18" t="s">
        <v>6</v>
      </c>
      <c r="C94">
        <v>92</v>
      </c>
      <c r="D94">
        <f t="shared" si="7"/>
        <v>8464</v>
      </c>
      <c r="E94">
        <f t="shared" si="8"/>
        <v>413</v>
      </c>
      <c r="F94">
        <f t="shared" si="9"/>
        <v>313</v>
      </c>
      <c r="G94">
        <f t="shared" si="10"/>
        <v>312</v>
      </c>
      <c r="H94">
        <f t="shared" si="11"/>
        <v>347</v>
      </c>
      <c r="I94">
        <v>0</v>
      </c>
      <c r="J94">
        <v>0</v>
      </c>
      <c r="K94">
        <v>0</v>
      </c>
      <c r="L94">
        <v>0</v>
      </c>
      <c r="M94">
        <v>0</v>
      </c>
      <c r="N94">
        <v>0</v>
      </c>
      <c r="O94">
        <v>0</v>
      </c>
      <c r="P94">
        <v>1</v>
      </c>
      <c r="Q94">
        <v>0</v>
      </c>
      <c r="R94">
        <v>0</v>
      </c>
      <c r="S94">
        <v>0</v>
      </c>
      <c r="T94">
        <v>405</v>
      </c>
      <c r="W94" s="29">
        <v>27</v>
      </c>
      <c r="X94" s="29">
        <v>202.41660117558331</v>
      </c>
      <c r="Y94" s="29">
        <v>-9.4166011755833097</v>
      </c>
      <c r="AA94" s="29">
        <v>20.075757575757574</v>
      </c>
      <c r="AB94" s="29">
        <v>183</v>
      </c>
    </row>
    <row r="95" spans="1:28" x14ac:dyDescent="0.25">
      <c r="A95" s="18">
        <v>1956</v>
      </c>
      <c r="B95" s="18" t="s">
        <v>7</v>
      </c>
      <c r="C95">
        <v>93</v>
      </c>
      <c r="D95">
        <f t="shared" si="7"/>
        <v>8649</v>
      </c>
      <c r="E95">
        <f t="shared" si="8"/>
        <v>405</v>
      </c>
      <c r="F95">
        <f t="shared" si="9"/>
        <v>318</v>
      </c>
      <c r="G95">
        <f t="shared" si="10"/>
        <v>274</v>
      </c>
      <c r="H95">
        <f t="shared" si="11"/>
        <v>312</v>
      </c>
      <c r="I95">
        <v>0</v>
      </c>
      <c r="J95">
        <v>0</v>
      </c>
      <c r="K95">
        <v>0</v>
      </c>
      <c r="L95">
        <v>0</v>
      </c>
      <c r="M95">
        <v>0</v>
      </c>
      <c r="N95">
        <v>0</v>
      </c>
      <c r="O95">
        <v>0</v>
      </c>
      <c r="P95">
        <v>0</v>
      </c>
      <c r="Q95">
        <v>1</v>
      </c>
      <c r="R95">
        <v>0</v>
      </c>
      <c r="S95">
        <v>0</v>
      </c>
      <c r="T95">
        <v>355</v>
      </c>
      <c r="W95" s="29">
        <v>28</v>
      </c>
      <c r="X95" s="29">
        <v>185.30801575746028</v>
      </c>
      <c r="Y95" s="29">
        <v>-4.3080157574602822</v>
      </c>
      <c r="AA95" s="29">
        <v>20.833333333333332</v>
      </c>
      <c r="AB95" s="29">
        <v>184</v>
      </c>
    </row>
    <row r="96" spans="1:28" x14ac:dyDescent="0.25">
      <c r="A96" s="18">
        <v>1956</v>
      </c>
      <c r="B96" s="18" t="s">
        <v>8</v>
      </c>
      <c r="C96">
        <v>94</v>
      </c>
      <c r="D96">
        <f t="shared" si="7"/>
        <v>8836</v>
      </c>
      <c r="E96">
        <f t="shared" si="8"/>
        <v>355</v>
      </c>
      <c r="F96">
        <f t="shared" si="9"/>
        <v>374</v>
      </c>
      <c r="G96">
        <f t="shared" si="10"/>
        <v>237</v>
      </c>
      <c r="H96">
        <f t="shared" si="11"/>
        <v>274</v>
      </c>
      <c r="I96">
        <v>0</v>
      </c>
      <c r="J96">
        <v>0</v>
      </c>
      <c r="K96">
        <v>0</v>
      </c>
      <c r="L96">
        <v>0</v>
      </c>
      <c r="M96">
        <v>0</v>
      </c>
      <c r="N96">
        <v>0</v>
      </c>
      <c r="O96">
        <v>0</v>
      </c>
      <c r="P96">
        <v>0</v>
      </c>
      <c r="Q96">
        <v>0</v>
      </c>
      <c r="R96">
        <v>1</v>
      </c>
      <c r="S96">
        <v>0</v>
      </c>
      <c r="T96">
        <v>306</v>
      </c>
      <c r="W96" s="29">
        <v>29</v>
      </c>
      <c r="X96" s="29">
        <v>189.6498301892272</v>
      </c>
      <c r="Y96" s="29">
        <v>-6.6498301892272025</v>
      </c>
      <c r="AA96" s="29">
        <v>21.59090909090909</v>
      </c>
      <c r="AB96" s="29">
        <v>188</v>
      </c>
    </row>
    <row r="97" spans="1:28" x14ac:dyDescent="0.25">
      <c r="A97" s="18">
        <v>1956</v>
      </c>
      <c r="B97" s="18" t="s">
        <v>9</v>
      </c>
      <c r="C97">
        <v>95</v>
      </c>
      <c r="D97">
        <f t="shared" si="7"/>
        <v>9025</v>
      </c>
      <c r="E97">
        <f t="shared" si="8"/>
        <v>306</v>
      </c>
      <c r="F97">
        <f t="shared" si="9"/>
        <v>413</v>
      </c>
      <c r="G97">
        <f t="shared" si="10"/>
        <v>278</v>
      </c>
      <c r="H97">
        <f t="shared" si="11"/>
        <v>237</v>
      </c>
      <c r="I97">
        <v>0</v>
      </c>
      <c r="J97">
        <v>0</v>
      </c>
      <c r="K97">
        <v>0</v>
      </c>
      <c r="L97">
        <v>0</v>
      </c>
      <c r="M97">
        <v>0</v>
      </c>
      <c r="N97">
        <v>0</v>
      </c>
      <c r="O97">
        <v>0</v>
      </c>
      <c r="P97">
        <v>0</v>
      </c>
      <c r="Q97">
        <v>0</v>
      </c>
      <c r="R97">
        <v>0</v>
      </c>
      <c r="S97">
        <v>1</v>
      </c>
      <c r="T97">
        <v>271</v>
      </c>
      <c r="W97" s="29">
        <v>30</v>
      </c>
      <c r="X97" s="29">
        <v>212.33777466387127</v>
      </c>
      <c r="Y97" s="29">
        <v>5.6622253361287278</v>
      </c>
      <c r="AA97" s="29">
        <v>22.348484848484848</v>
      </c>
      <c r="AB97" s="29">
        <v>191</v>
      </c>
    </row>
    <row r="98" spans="1:28" x14ac:dyDescent="0.25">
      <c r="A98" s="18">
        <v>1956</v>
      </c>
      <c r="B98" s="18" t="s">
        <v>11</v>
      </c>
      <c r="C98">
        <v>96</v>
      </c>
      <c r="D98">
        <f t="shared" si="7"/>
        <v>9216</v>
      </c>
      <c r="E98">
        <f t="shared" si="8"/>
        <v>271</v>
      </c>
      <c r="F98">
        <f t="shared" si="9"/>
        <v>405</v>
      </c>
      <c r="G98">
        <f t="shared" si="10"/>
        <v>284</v>
      </c>
      <c r="H98">
        <f t="shared" si="11"/>
        <v>278</v>
      </c>
      <c r="I98">
        <v>0</v>
      </c>
      <c r="J98">
        <v>0</v>
      </c>
      <c r="K98">
        <v>0</v>
      </c>
      <c r="L98">
        <v>0</v>
      </c>
      <c r="M98">
        <v>0</v>
      </c>
      <c r="N98">
        <v>0</v>
      </c>
      <c r="O98">
        <v>0</v>
      </c>
      <c r="P98">
        <v>0</v>
      </c>
      <c r="Q98">
        <v>0</v>
      </c>
      <c r="R98">
        <v>0</v>
      </c>
      <c r="S98">
        <v>0</v>
      </c>
      <c r="T98">
        <v>306</v>
      </c>
      <c r="W98" s="29">
        <v>31</v>
      </c>
      <c r="X98" s="29">
        <v>247.17234194230531</v>
      </c>
      <c r="Y98" s="29">
        <v>-17.172341942305309</v>
      </c>
      <c r="AA98" s="29">
        <v>23.106060606060606</v>
      </c>
      <c r="AB98" s="29">
        <v>193</v>
      </c>
    </row>
    <row r="99" spans="1:28" x14ac:dyDescent="0.25">
      <c r="A99" s="18">
        <v>1957</v>
      </c>
      <c r="B99" s="18" t="s">
        <v>0</v>
      </c>
      <c r="C99">
        <v>97</v>
      </c>
      <c r="D99">
        <f t="shared" si="7"/>
        <v>9409</v>
      </c>
      <c r="E99">
        <f t="shared" si="8"/>
        <v>306</v>
      </c>
      <c r="F99">
        <f t="shared" si="9"/>
        <v>355</v>
      </c>
      <c r="G99">
        <f t="shared" si="10"/>
        <v>277</v>
      </c>
      <c r="H99">
        <f t="shared" si="11"/>
        <v>284</v>
      </c>
      <c r="I99">
        <v>1</v>
      </c>
      <c r="J99">
        <v>0</v>
      </c>
      <c r="K99">
        <v>0</v>
      </c>
      <c r="L99">
        <v>0</v>
      </c>
      <c r="M99">
        <v>0</v>
      </c>
      <c r="N99">
        <v>0</v>
      </c>
      <c r="O99">
        <v>0</v>
      </c>
      <c r="P99">
        <v>0</v>
      </c>
      <c r="Q99">
        <v>0</v>
      </c>
      <c r="R99">
        <v>0</v>
      </c>
      <c r="S99">
        <v>0</v>
      </c>
      <c r="T99">
        <v>315</v>
      </c>
      <c r="W99" s="29">
        <v>32</v>
      </c>
      <c r="X99" s="29">
        <v>233.46966796327095</v>
      </c>
      <c r="Y99" s="29">
        <v>8.5303320367290496</v>
      </c>
      <c r="AA99" s="29">
        <v>23.863636363636363</v>
      </c>
      <c r="AB99" s="29">
        <v>194</v>
      </c>
    </row>
    <row r="100" spans="1:28" x14ac:dyDescent="0.25">
      <c r="A100" s="18">
        <v>1957</v>
      </c>
      <c r="B100" s="18" t="s">
        <v>15</v>
      </c>
      <c r="C100">
        <v>98</v>
      </c>
      <c r="D100">
        <f t="shared" si="7"/>
        <v>9604</v>
      </c>
      <c r="E100">
        <f t="shared" si="8"/>
        <v>315</v>
      </c>
      <c r="F100">
        <f t="shared" si="9"/>
        <v>306</v>
      </c>
      <c r="G100">
        <f t="shared" si="10"/>
        <v>317</v>
      </c>
      <c r="H100">
        <f t="shared" si="11"/>
        <v>277</v>
      </c>
      <c r="I100">
        <v>0</v>
      </c>
      <c r="J100">
        <v>1</v>
      </c>
      <c r="K100">
        <v>0</v>
      </c>
      <c r="L100">
        <v>0</v>
      </c>
      <c r="M100">
        <v>0</v>
      </c>
      <c r="N100">
        <v>0</v>
      </c>
      <c r="O100">
        <v>0</v>
      </c>
      <c r="P100">
        <v>0</v>
      </c>
      <c r="Q100">
        <v>0</v>
      </c>
      <c r="R100">
        <v>0</v>
      </c>
      <c r="S100">
        <v>0</v>
      </c>
      <c r="T100">
        <v>301</v>
      </c>
      <c r="W100" s="29">
        <v>33</v>
      </c>
      <c r="X100" s="29">
        <v>201.78985354484587</v>
      </c>
      <c r="Y100" s="29">
        <v>7.2101464551541312</v>
      </c>
      <c r="AA100" s="29">
        <v>24.621212121212121</v>
      </c>
      <c r="AB100" s="29">
        <v>196</v>
      </c>
    </row>
    <row r="101" spans="1:28" x14ac:dyDescent="0.25">
      <c r="A101" s="18">
        <v>1957</v>
      </c>
      <c r="B101" s="18" t="s">
        <v>16</v>
      </c>
      <c r="C101">
        <v>99</v>
      </c>
      <c r="D101">
        <f t="shared" si="7"/>
        <v>9801</v>
      </c>
      <c r="E101">
        <f t="shared" si="8"/>
        <v>301</v>
      </c>
      <c r="F101">
        <f t="shared" si="9"/>
        <v>271</v>
      </c>
      <c r="G101">
        <f t="shared" si="10"/>
        <v>313</v>
      </c>
      <c r="H101">
        <f t="shared" si="11"/>
        <v>317</v>
      </c>
      <c r="I101">
        <v>0</v>
      </c>
      <c r="J101">
        <v>0</v>
      </c>
      <c r="K101">
        <v>1</v>
      </c>
      <c r="L101">
        <v>0</v>
      </c>
      <c r="M101">
        <v>0</v>
      </c>
      <c r="N101">
        <v>0</v>
      </c>
      <c r="O101">
        <v>0</v>
      </c>
      <c r="P101">
        <v>0</v>
      </c>
      <c r="Q101">
        <v>0</v>
      </c>
      <c r="R101">
        <v>0</v>
      </c>
      <c r="S101">
        <v>0</v>
      </c>
      <c r="T101">
        <v>356</v>
      </c>
      <c r="W101" s="29">
        <v>34</v>
      </c>
      <c r="X101" s="29">
        <v>180.14907563223522</v>
      </c>
      <c r="Y101" s="29">
        <v>10.850924367764776</v>
      </c>
      <c r="AA101" s="29">
        <v>25.378787878787879</v>
      </c>
      <c r="AB101" s="29">
        <v>196</v>
      </c>
    </row>
    <row r="102" spans="1:28" x14ac:dyDescent="0.25">
      <c r="A102" s="18">
        <v>1957</v>
      </c>
      <c r="B102" s="18" t="s">
        <v>10</v>
      </c>
      <c r="C102">
        <v>100</v>
      </c>
      <c r="D102">
        <f t="shared" si="7"/>
        <v>10000</v>
      </c>
      <c r="E102">
        <f t="shared" si="8"/>
        <v>356</v>
      </c>
      <c r="F102">
        <f t="shared" si="9"/>
        <v>306</v>
      </c>
      <c r="G102">
        <f t="shared" si="10"/>
        <v>318</v>
      </c>
      <c r="H102">
        <f t="shared" si="11"/>
        <v>313</v>
      </c>
      <c r="I102">
        <v>0</v>
      </c>
      <c r="J102">
        <v>0</v>
      </c>
      <c r="K102">
        <v>0</v>
      </c>
      <c r="L102">
        <v>1</v>
      </c>
      <c r="M102">
        <v>0</v>
      </c>
      <c r="N102">
        <v>0</v>
      </c>
      <c r="O102">
        <v>0</v>
      </c>
      <c r="P102">
        <v>0</v>
      </c>
      <c r="Q102">
        <v>0</v>
      </c>
      <c r="R102">
        <v>0</v>
      </c>
      <c r="S102">
        <v>0</v>
      </c>
      <c r="T102">
        <v>348</v>
      </c>
      <c r="W102" s="29">
        <v>35</v>
      </c>
      <c r="X102" s="29">
        <v>164.57098323190561</v>
      </c>
      <c r="Y102" s="29">
        <v>7.4290167680943853</v>
      </c>
      <c r="AA102" s="29">
        <v>26.136363636363637</v>
      </c>
      <c r="AB102" s="29">
        <v>199</v>
      </c>
    </row>
    <row r="103" spans="1:28" x14ac:dyDescent="0.25">
      <c r="A103" s="18">
        <v>1957</v>
      </c>
      <c r="B103" s="18" t="s">
        <v>3</v>
      </c>
      <c r="C103">
        <v>101</v>
      </c>
      <c r="D103">
        <f t="shared" si="7"/>
        <v>10201</v>
      </c>
      <c r="E103">
        <f t="shared" si="8"/>
        <v>348</v>
      </c>
      <c r="F103">
        <f t="shared" si="9"/>
        <v>315</v>
      </c>
      <c r="G103">
        <f t="shared" si="10"/>
        <v>374</v>
      </c>
      <c r="H103">
        <f t="shared" si="11"/>
        <v>318</v>
      </c>
      <c r="I103">
        <v>0</v>
      </c>
      <c r="J103">
        <v>0</v>
      </c>
      <c r="K103">
        <v>0</v>
      </c>
      <c r="L103">
        <v>0</v>
      </c>
      <c r="M103">
        <v>1</v>
      </c>
      <c r="N103">
        <v>0</v>
      </c>
      <c r="O103">
        <v>0</v>
      </c>
      <c r="P103">
        <v>0</v>
      </c>
      <c r="Q103">
        <v>0</v>
      </c>
      <c r="R103">
        <v>0</v>
      </c>
      <c r="S103">
        <v>0</v>
      </c>
      <c r="T103">
        <v>355</v>
      </c>
      <c r="W103" s="29">
        <v>36</v>
      </c>
      <c r="X103" s="29">
        <v>197.10482393296081</v>
      </c>
      <c r="Y103" s="29">
        <v>-3.1048239329608123</v>
      </c>
      <c r="AA103" s="29">
        <v>26.893939393939394</v>
      </c>
      <c r="AB103" s="29">
        <v>199</v>
      </c>
    </row>
    <row r="104" spans="1:28" x14ac:dyDescent="0.25">
      <c r="A104" s="18">
        <v>1957</v>
      </c>
      <c r="B104" s="18" t="s">
        <v>4</v>
      </c>
      <c r="C104">
        <v>102</v>
      </c>
      <c r="D104">
        <f t="shared" si="7"/>
        <v>10404</v>
      </c>
      <c r="E104">
        <f t="shared" si="8"/>
        <v>355</v>
      </c>
      <c r="F104">
        <f t="shared" si="9"/>
        <v>301</v>
      </c>
      <c r="G104">
        <f t="shared" si="10"/>
        <v>413</v>
      </c>
      <c r="H104">
        <f t="shared" si="11"/>
        <v>374</v>
      </c>
      <c r="I104">
        <v>0</v>
      </c>
      <c r="J104">
        <v>0</v>
      </c>
      <c r="K104">
        <v>0</v>
      </c>
      <c r="L104">
        <v>0</v>
      </c>
      <c r="M104">
        <v>0</v>
      </c>
      <c r="N104">
        <v>1</v>
      </c>
      <c r="O104">
        <v>0</v>
      </c>
      <c r="P104">
        <v>0</v>
      </c>
      <c r="Q104">
        <v>0</v>
      </c>
      <c r="R104">
        <v>0</v>
      </c>
      <c r="S104">
        <v>0</v>
      </c>
      <c r="T104">
        <v>422</v>
      </c>
      <c r="W104" s="29">
        <v>37</v>
      </c>
      <c r="X104" s="29">
        <v>197.67009767018226</v>
      </c>
      <c r="Y104" s="29">
        <v>-1.6700976701822583</v>
      </c>
      <c r="AA104" s="29">
        <v>27.651515151515152</v>
      </c>
      <c r="AB104" s="29">
        <v>201</v>
      </c>
    </row>
    <row r="105" spans="1:28" x14ac:dyDescent="0.25">
      <c r="A105" s="18">
        <v>1957</v>
      </c>
      <c r="B105" s="18" t="s">
        <v>5</v>
      </c>
      <c r="C105">
        <v>103</v>
      </c>
      <c r="D105">
        <f t="shared" si="7"/>
        <v>10609</v>
      </c>
      <c r="E105">
        <f t="shared" si="8"/>
        <v>422</v>
      </c>
      <c r="F105">
        <f t="shared" si="9"/>
        <v>356</v>
      </c>
      <c r="G105">
        <f t="shared" si="10"/>
        <v>405</v>
      </c>
      <c r="H105">
        <f t="shared" si="11"/>
        <v>413</v>
      </c>
      <c r="I105">
        <v>0</v>
      </c>
      <c r="J105">
        <v>0</v>
      </c>
      <c r="K105">
        <v>0</v>
      </c>
      <c r="L105">
        <v>0</v>
      </c>
      <c r="M105">
        <v>0</v>
      </c>
      <c r="N105">
        <v>0</v>
      </c>
      <c r="O105">
        <v>1</v>
      </c>
      <c r="P105">
        <v>0</v>
      </c>
      <c r="Q105">
        <v>0</v>
      </c>
      <c r="R105">
        <v>0</v>
      </c>
      <c r="S105">
        <v>0</v>
      </c>
      <c r="T105">
        <v>465</v>
      </c>
      <c r="W105" s="29">
        <v>38</v>
      </c>
      <c r="X105" s="29">
        <v>191.94612117478138</v>
      </c>
      <c r="Y105" s="29">
        <v>4.053878825218618</v>
      </c>
      <c r="AA105" s="29">
        <v>28.40909090909091</v>
      </c>
      <c r="AB105" s="29">
        <v>203</v>
      </c>
    </row>
    <row r="106" spans="1:28" x14ac:dyDescent="0.25">
      <c r="A106" s="18">
        <v>1957</v>
      </c>
      <c r="B106" s="18" t="s">
        <v>6</v>
      </c>
      <c r="C106">
        <v>104</v>
      </c>
      <c r="D106">
        <f t="shared" si="7"/>
        <v>10816</v>
      </c>
      <c r="E106">
        <f t="shared" si="8"/>
        <v>465</v>
      </c>
      <c r="F106">
        <f t="shared" si="9"/>
        <v>348</v>
      </c>
      <c r="G106">
        <f t="shared" si="10"/>
        <v>355</v>
      </c>
      <c r="H106">
        <f t="shared" si="11"/>
        <v>405</v>
      </c>
      <c r="I106">
        <v>0</v>
      </c>
      <c r="J106">
        <v>0</v>
      </c>
      <c r="K106">
        <v>0</v>
      </c>
      <c r="L106">
        <v>0</v>
      </c>
      <c r="M106">
        <v>0</v>
      </c>
      <c r="N106">
        <v>0</v>
      </c>
      <c r="O106">
        <v>0</v>
      </c>
      <c r="P106">
        <v>1</v>
      </c>
      <c r="Q106">
        <v>0</v>
      </c>
      <c r="R106">
        <v>0</v>
      </c>
      <c r="S106">
        <v>0</v>
      </c>
      <c r="T106">
        <v>467</v>
      </c>
      <c r="W106" s="29">
        <v>39</v>
      </c>
      <c r="X106" s="29">
        <v>220.09201684718516</v>
      </c>
      <c r="Y106" s="29">
        <v>15.907983152814836</v>
      </c>
      <c r="AA106" s="29">
        <v>29.166666666666668</v>
      </c>
      <c r="AB106" s="29">
        <v>204</v>
      </c>
    </row>
    <row r="107" spans="1:28" x14ac:dyDescent="0.25">
      <c r="A107" s="18">
        <v>1957</v>
      </c>
      <c r="B107" s="18" t="s">
        <v>7</v>
      </c>
      <c r="C107">
        <v>105</v>
      </c>
      <c r="D107">
        <f t="shared" si="7"/>
        <v>11025</v>
      </c>
      <c r="E107">
        <f t="shared" si="8"/>
        <v>467</v>
      </c>
      <c r="F107">
        <f t="shared" si="9"/>
        <v>355</v>
      </c>
      <c r="G107">
        <f t="shared" si="10"/>
        <v>306</v>
      </c>
      <c r="H107">
        <f t="shared" si="11"/>
        <v>355</v>
      </c>
      <c r="I107">
        <v>0</v>
      </c>
      <c r="J107">
        <v>0</v>
      </c>
      <c r="K107">
        <v>0</v>
      </c>
      <c r="L107">
        <v>0</v>
      </c>
      <c r="M107">
        <v>0</v>
      </c>
      <c r="N107">
        <v>0</v>
      </c>
      <c r="O107">
        <v>0</v>
      </c>
      <c r="P107">
        <v>0</v>
      </c>
      <c r="Q107">
        <v>1</v>
      </c>
      <c r="R107">
        <v>0</v>
      </c>
      <c r="S107">
        <v>0</v>
      </c>
      <c r="T107">
        <v>404</v>
      </c>
      <c r="W107" s="29">
        <v>40</v>
      </c>
      <c r="X107" s="29">
        <v>216.71734076371422</v>
      </c>
      <c r="Y107" s="29">
        <v>18.282659236285781</v>
      </c>
      <c r="AA107" s="29">
        <v>29.924242424242426</v>
      </c>
      <c r="AB107" s="29">
        <v>209</v>
      </c>
    </row>
    <row r="108" spans="1:28" x14ac:dyDescent="0.25">
      <c r="A108" s="18">
        <v>1957</v>
      </c>
      <c r="B108" s="18" t="s">
        <v>8</v>
      </c>
      <c r="C108">
        <v>106</v>
      </c>
      <c r="D108">
        <f t="shared" si="7"/>
        <v>11236</v>
      </c>
      <c r="E108">
        <f t="shared" si="8"/>
        <v>404</v>
      </c>
      <c r="F108">
        <f t="shared" si="9"/>
        <v>422</v>
      </c>
      <c r="G108">
        <f t="shared" si="10"/>
        <v>271</v>
      </c>
      <c r="H108">
        <f t="shared" si="11"/>
        <v>306</v>
      </c>
      <c r="I108">
        <v>0</v>
      </c>
      <c r="J108">
        <v>0</v>
      </c>
      <c r="K108">
        <v>0</v>
      </c>
      <c r="L108">
        <v>0</v>
      </c>
      <c r="M108">
        <v>0</v>
      </c>
      <c r="N108">
        <v>0</v>
      </c>
      <c r="O108">
        <v>0</v>
      </c>
      <c r="P108">
        <v>0</v>
      </c>
      <c r="Q108">
        <v>0</v>
      </c>
      <c r="R108">
        <v>1</v>
      </c>
      <c r="S108">
        <v>0</v>
      </c>
      <c r="T108">
        <v>347</v>
      </c>
      <c r="W108" s="29">
        <v>41</v>
      </c>
      <c r="X108" s="29">
        <v>223.16303679015709</v>
      </c>
      <c r="Y108" s="29">
        <v>5.8369632098429065</v>
      </c>
      <c r="AA108" s="29">
        <v>30.681818181818183</v>
      </c>
      <c r="AB108" s="29">
        <v>211</v>
      </c>
    </row>
    <row r="109" spans="1:28" x14ac:dyDescent="0.25">
      <c r="A109" s="18">
        <v>1957</v>
      </c>
      <c r="B109" s="18" t="s">
        <v>9</v>
      </c>
      <c r="C109">
        <v>107</v>
      </c>
      <c r="D109">
        <f t="shared" si="7"/>
        <v>11449</v>
      </c>
      <c r="E109">
        <f t="shared" si="8"/>
        <v>347</v>
      </c>
      <c r="F109">
        <f t="shared" si="9"/>
        <v>465</v>
      </c>
      <c r="G109">
        <f t="shared" si="10"/>
        <v>306</v>
      </c>
      <c r="H109">
        <f t="shared" si="11"/>
        <v>271</v>
      </c>
      <c r="I109">
        <v>0</v>
      </c>
      <c r="J109">
        <v>0</v>
      </c>
      <c r="K109">
        <v>0</v>
      </c>
      <c r="L109">
        <v>0</v>
      </c>
      <c r="M109">
        <v>0</v>
      </c>
      <c r="N109">
        <v>0</v>
      </c>
      <c r="O109">
        <v>0</v>
      </c>
      <c r="P109">
        <v>0</v>
      </c>
      <c r="Q109">
        <v>0</v>
      </c>
      <c r="R109">
        <v>0</v>
      </c>
      <c r="S109">
        <v>1</v>
      </c>
      <c r="T109">
        <v>305</v>
      </c>
      <c r="W109" s="29">
        <v>42</v>
      </c>
      <c r="X109" s="29">
        <v>257.43237902933595</v>
      </c>
      <c r="Y109" s="29">
        <v>-14.432379029335948</v>
      </c>
      <c r="AA109" s="29">
        <v>31.439393939393938</v>
      </c>
      <c r="AB109" s="29">
        <v>218</v>
      </c>
    </row>
    <row r="110" spans="1:28" x14ac:dyDescent="0.25">
      <c r="A110" s="18">
        <v>1957</v>
      </c>
      <c r="B110" s="18" t="s">
        <v>11</v>
      </c>
      <c r="C110">
        <v>108</v>
      </c>
      <c r="D110">
        <f t="shared" si="7"/>
        <v>11664</v>
      </c>
      <c r="E110">
        <f t="shared" si="8"/>
        <v>305</v>
      </c>
      <c r="F110">
        <f t="shared" si="9"/>
        <v>467</v>
      </c>
      <c r="G110">
        <f t="shared" si="10"/>
        <v>315</v>
      </c>
      <c r="H110">
        <f t="shared" si="11"/>
        <v>306</v>
      </c>
      <c r="I110">
        <v>0</v>
      </c>
      <c r="J110">
        <v>0</v>
      </c>
      <c r="K110">
        <v>0</v>
      </c>
      <c r="L110">
        <v>0</v>
      </c>
      <c r="M110">
        <v>0</v>
      </c>
      <c r="N110">
        <v>0</v>
      </c>
      <c r="O110">
        <v>0</v>
      </c>
      <c r="P110">
        <v>0</v>
      </c>
      <c r="Q110">
        <v>0</v>
      </c>
      <c r="R110">
        <v>0</v>
      </c>
      <c r="S110">
        <v>0</v>
      </c>
      <c r="T110">
        <v>336</v>
      </c>
      <c r="W110" s="29">
        <v>43</v>
      </c>
      <c r="X110" s="29">
        <v>274.68226937241343</v>
      </c>
      <c r="Y110" s="29">
        <v>-10.68226937241343</v>
      </c>
      <c r="AA110" s="29">
        <v>32.196969696969695</v>
      </c>
      <c r="AB110" s="29">
        <v>227</v>
      </c>
    </row>
    <row r="111" spans="1:28" x14ac:dyDescent="0.25">
      <c r="A111" s="18">
        <v>1958</v>
      </c>
      <c r="B111" s="18" t="s">
        <v>0</v>
      </c>
      <c r="C111">
        <v>109</v>
      </c>
      <c r="D111">
        <f t="shared" si="7"/>
        <v>11881</v>
      </c>
      <c r="E111">
        <f t="shared" si="8"/>
        <v>336</v>
      </c>
      <c r="F111">
        <f t="shared" si="9"/>
        <v>404</v>
      </c>
      <c r="G111">
        <f t="shared" si="10"/>
        <v>301</v>
      </c>
      <c r="H111">
        <f t="shared" si="11"/>
        <v>315</v>
      </c>
      <c r="I111">
        <v>1</v>
      </c>
      <c r="J111">
        <v>0</v>
      </c>
      <c r="K111">
        <v>0</v>
      </c>
      <c r="L111">
        <v>0</v>
      </c>
      <c r="M111">
        <v>0</v>
      </c>
      <c r="N111">
        <v>0</v>
      </c>
      <c r="O111">
        <v>0</v>
      </c>
      <c r="P111">
        <v>0</v>
      </c>
      <c r="Q111">
        <v>0</v>
      </c>
      <c r="R111">
        <v>0</v>
      </c>
      <c r="S111">
        <v>0</v>
      </c>
      <c r="T111">
        <v>340</v>
      </c>
      <c r="W111" s="29">
        <v>44</v>
      </c>
      <c r="X111" s="29">
        <v>269.58222718657294</v>
      </c>
      <c r="Y111" s="29">
        <v>2.4177728134270637</v>
      </c>
      <c r="AA111" s="29">
        <v>32.954545454545453</v>
      </c>
      <c r="AB111" s="29">
        <v>229</v>
      </c>
    </row>
    <row r="112" spans="1:28" x14ac:dyDescent="0.25">
      <c r="A112" s="18">
        <v>1958</v>
      </c>
      <c r="B112" s="18" t="s">
        <v>15</v>
      </c>
      <c r="C112">
        <v>110</v>
      </c>
      <c r="D112">
        <f t="shared" si="7"/>
        <v>12100</v>
      </c>
      <c r="E112">
        <f t="shared" si="8"/>
        <v>340</v>
      </c>
      <c r="F112">
        <f t="shared" si="9"/>
        <v>347</v>
      </c>
      <c r="G112">
        <f t="shared" si="10"/>
        <v>356</v>
      </c>
      <c r="H112">
        <f t="shared" si="11"/>
        <v>301</v>
      </c>
      <c r="I112">
        <v>0</v>
      </c>
      <c r="J112">
        <v>1</v>
      </c>
      <c r="K112">
        <v>0</v>
      </c>
      <c r="L112">
        <v>0</v>
      </c>
      <c r="M112">
        <v>0</v>
      </c>
      <c r="N112">
        <v>0</v>
      </c>
      <c r="O112">
        <v>0</v>
      </c>
      <c r="P112">
        <v>0</v>
      </c>
      <c r="Q112">
        <v>0</v>
      </c>
      <c r="R112">
        <v>0</v>
      </c>
      <c r="S112">
        <v>0</v>
      </c>
      <c r="T112">
        <v>318</v>
      </c>
      <c r="W112" s="29">
        <v>45</v>
      </c>
      <c r="X112" s="29">
        <v>228.35343704273168</v>
      </c>
      <c r="Y112" s="29">
        <v>8.6465629572683156</v>
      </c>
      <c r="AA112" s="29">
        <v>33.712121212121211</v>
      </c>
      <c r="AB112" s="29">
        <v>229</v>
      </c>
    </row>
    <row r="113" spans="1:28" x14ac:dyDescent="0.25">
      <c r="A113" s="18">
        <v>1958</v>
      </c>
      <c r="B113" s="18" t="s">
        <v>16</v>
      </c>
      <c r="C113">
        <v>111</v>
      </c>
      <c r="D113">
        <f t="shared" si="7"/>
        <v>12321</v>
      </c>
      <c r="E113">
        <f t="shared" si="8"/>
        <v>318</v>
      </c>
      <c r="F113">
        <f t="shared" si="9"/>
        <v>305</v>
      </c>
      <c r="G113">
        <f t="shared" si="10"/>
        <v>348</v>
      </c>
      <c r="H113">
        <f t="shared" si="11"/>
        <v>356</v>
      </c>
      <c r="I113">
        <v>0</v>
      </c>
      <c r="J113">
        <v>0</v>
      </c>
      <c r="K113">
        <v>1</v>
      </c>
      <c r="L113">
        <v>0</v>
      </c>
      <c r="M113">
        <v>0</v>
      </c>
      <c r="N113">
        <v>0</v>
      </c>
      <c r="O113">
        <v>0</v>
      </c>
      <c r="P113">
        <v>0</v>
      </c>
      <c r="Q113">
        <v>0</v>
      </c>
      <c r="R113">
        <v>0</v>
      </c>
      <c r="S113">
        <v>0</v>
      </c>
      <c r="T113">
        <v>362</v>
      </c>
      <c r="W113" s="29">
        <v>46</v>
      </c>
      <c r="X113" s="29">
        <v>210.47238615710839</v>
      </c>
      <c r="Y113" s="29">
        <v>0.52761384289161128</v>
      </c>
      <c r="AA113" s="29">
        <v>34.469696969696969</v>
      </c>
      <c r="AB113" s="29">
        <v>229</v>
      </c>
    </row>
    <row r="114" spans="1:28" x14ac:dyDescent="0.25">
      <c r="A114" s="18">
        <v>1958</v>
      </c>
      <c r="B114" s="18" t="s">
        <v>10</v>
      </c>
      <c r="C114">
        <v>112</v>
      </c>
      <c r="D114">
        <f t="shared" si="7"/>
        <v>12544</v>
      </c>
      <c r="E114">
        <f t="shared" si="8"/>
        <v>362</v>
      </c>
      <c r="F114">
        <f t="shared" si="9"/>
        <v>336</v>
      </c>
      <c r="G114">
        <f t="shared" si="10"/>
        <v>355</v>
      </c>
      <c r="H114">
        <f t="shared" si="11"/>
        <v>348</v>
      </c>
      <c r="I114">
        <v>0</v>
      </c>
      <c r="J114">
        <v>0</v>
      </c>
      <c r="K114">
        <v>0</v>
      </c>
      <c r="L114">
        <v>1</v>
      </c>
      <c r="M114">
        <v>0</v>
      </c>
      <c r="N114">
        <v>0</v>
      </c>
      <c r="O114">
        <v>0</v>
      </c>
      <c r="P114">
        <v>0</v>
      </c>
      <c r="Q114">
        <v>0</v>
      </c>
      <c r="R114">
        <v>0</v>
      </c>
      <c r="S114">
        <v>0</v>
      </c>
      <c r="T114">
        <v>348</v>
      </c>
      <c r="W114" s="29">
        <v>47</v>
      </c>
      <c r="X114" s="29">
        <v>188.58352020082063</v>
      </c>
      <c r="Y114" s="29">
        <v>-8.5835202008206295</v>
      </c>
      <c r="AA114" s="29">
        <v>35.227272727272727</v>
      </c>
      <c r="AB114" s="29">
        <v>230</v>
      </c>
    </row>
    <row r="115" spans="1:28" x14ac:dyDescent="0.25">
      <c r="A115" s="18">
        <v>1958</v>
      </c>
      <c r="B115" s="18" t="s">
        <v>3</v>
      </c>
      <c r="C115">
        <v>113</v>
      </c>
      <c r="D115">
        <f t="shared" si="7"/>
        <v>12769</v>
      </c>
      <c r="E115">
        <f t="shared" si="8"/>
        <v>348</v>
      </c>
      <c r="F115">
        <f t="shared" si="9"/>
        <v>340</v>
      </c>
      <c r="G115">
        <f t="shared" si="10"/>
        <v>422</v>
      </c>
      <c r="H115">
        <f t="shared" si="11"/>
        <v>355</v>
      </c>
      <c r="I115">
        <v>0</v>
      </c>
      <c r="J115">
        <v>0</v>
      </c>
      <c r="K115">
        <v>0</v>
      </c>
      <c r="L115">
        <v>0</v>
      </c>
      <c r="M115">
        <v>1</v>
      </c>
      <c r="N115">
        <v>0</v>
      </c>
      <c r="O115">
        <v>0</v>
      </c>
      <c r="P115">
        <v>0</v>
      </c>
      <c r="Q115">
        <v>0</v>
      </c>
      <c r="R115">
        <v>0</v>
      </c>
      <c r="S115">
        <v>0</v>
      </c>
      <c r="T115">
        <v>363</v>
      </c>
      <c r="W115" s="29">
        <v>48</v>
      </c>
      <c r="X115" s="29">
        <v>217.06810464128608</v>
      </c>
      <c r="Y115" s="29">
        <v>-16.068104641286084</v>
      </c>
      <c r="AA115" s="29">
        <v>35.984848484848484</v>
      </c>
      <c r="AB115" s="29">
        <v>233</v>
      </c>
    </row>
    <row r="116" spans="1:28" x14ac:dyDescent="0.25">
      <c r="A116" s="18">
        <v>1958</v>
      </c>
      <c r="B116" s="18" t="s">
        <v>4</v>
      </c>
      <c r="C116">
        <v>114</v>
      </c>
      <c r="D116">
        <f t="shared" si="7"/>
        <v>12996</v>
      </c>
      <c r="E116">
        <f t="shared" si="8"/>
        <v>363</v>
      </c>
      <c r="F116">
        <f t="shared" si="9"/>
        <v>318</v>
      </c>
      <c r="G116">
        <f t="shared" si="10"/>
        <v>465</v>
      </c>
      <c r="H116">
        <f t="shared" si="11"/>
        <v>422</v>
      </c>
      <c r="I116">
        <v>0</v>
      </c>
      <c r="J116">
        <v>0</v>
      </c>
      <c r="K116">
        <v>0</v>
      </c>
      <c r="L116">
        <v>0</v>
      </c>
      <c r="M116">
        <v>0</v>
      </c>
      <c r="N116">
        <v>1</v>
      </c>
      <c r="O116">
        <v>0</v>
      </c>
      <c r="P116">
        <v>0</v>
      </c>
      <c r="Q116">
        <v>0</v>
      </c>
      <c r="R116">
        <v>0</v>
      </c>
      <c r="S116">
        <v>0</v>
      </c>
      <c r="T116">
        <v>435</v>
      </c>
      <c r="W116" s="29">
        <v>49</v>
      </c>
      <c r="X116" s="29">
        <v>215.99153814859153</v>
      </c>
      <c r="Y116" s="29">
        <v>-11.99153814859153</v>
      </c>
      <c r="AA116" s="29">
        <v>36.742424242424235</v>
      </c>
      <c r="AB116" s="29">
        <v>234</v>
      </c>
    </row>
    <row r="117" spans="1:28" x14ac:dyDescent="0.25">
      <c r="A117" s="18">
        <v>1958</v>
      </c>
      <c r="B117" s="18" t="s">
        <v>5</v>
      </c>
      <c r="C117">
        <v>115</v>
      </c>
      <c r="D117">
        <f t="shared" si="7"/>
        <v>13225</v>
      </c>
      <c r="E117">
        <f t="shared" si="8"/>
        <v>435</v>
      </c>
      <c r="F117">
        <f t="shared" si="9"/>
        <v>362</v>
      </c>
      <c r="G117">
        <f t="shared" si="10"/>
        <v>467</v>
      </c>
      <c r="H117">
        <f t="shared" si="11"/>
        <v>465</v>
      </c>
      <c r="I117">
        <v>0</v>
      </c>
      <c r="J117">
        <v>0</v>
      </c>
      <c r="K117">
        <v>0</v>
      </c>
      <c r="L117">
        <v>0</v>
      </c>
      <c r="M117">
        <v>0</v>
      </c>
      <c r="N117">
        <v>0</v>
      </c>
      <c r="O117">
        <v>1</v>
      </c>
      <c r="P117">
        <v>0</v>
      </c>
      <c r="Q117">
        <v>0</v>
      </c>
      <c r="R117">
        <v>0</v>
      </c>
      <c r="S117">
        <v>0</v>
      </c>
      <c r="T117">
        <v>491</v>
      </c>
      <c r="W117" s="29">
        <v>50</v>
      </c>
      <c r="X117" s="29">
        <v>207.41218938059612</v>
      </c>
      <c r="Y117" s="29">
        <v>-19.412189380596118</v>
      </c>
      <c r="AA117" s="29">
        <v>37.499999999999993</v>
      </c>
      <c r="AB117" s="29">
        <v>235</v>
      </c>
    </row>
    <row r="118" spans="1:28" x14ac:dyDescent="0.25">
      <c r="A118" s="18">
        <v>1958</v>
      </c>
      <c r="B118" s="18" t="s">
        <v>6</v>
      </c>
      <c r="C118">
        <v>116</v>
      </c>
      <c r="D118">
        <f t="shared" si="7"/>
        <v>13456</v>
      </c>
      <c r="E118">
        <f t="shared" si="8"/>
        <v>491</v>
      </c>
      <c r="F118">
        <f t="shared" si="9"/>
        <v>348</v>
      </c>
      <c r="G118">
        <f t="shared" si="10"/>
        <v>404</v>
      </c>
      <c r="H118">
        <f t="shared" si="11"/>
        <v>467</v>
      </c>
      <c r="I118">
        <v>0</v>
      </c>
      <c r="J118">
        <v>0</v>
      </c>
      <c r="K118">
        <v>0</v>
      </c>
      <c r="L118">
        <v>0</v>
      </c>
      <c r="M118">
        <v>0</v>
      </c>
      <c r="N118">
        <v>0</v>
      </c>
      <c r="O118">
        <v>0</v>
      </c>
      <c r="P118">
        <v>1</v>
      </c>
      <c r="Q118">
        <v>0</v>
      </c>
      <c r="R118">
        <v>0</v>
      </c>
      <c r="S118">
        <v>0</v>
      </c>
      <c r="T118">
        <v>505</v>
      </c>
      <c r="W118" s="29">
        <v>51</v>
      </c>
      <c r="X118" s="29">
        <v>242.848039386724</v>
      </c>
      <c r="Y118" s="29">
        <v>-7.8480393867239968</v>
      </c>
      <c r="AA118" s="29">
        <v>38.257575757575751</v>
      </c>
      <c r="AB118" s="29">
        <v>235</v>
      </c>
    </row>
    <row r="119" spans="1:28" x14ac:dyDescent="0.25">
      <c r="A119" s="18">
        <v>1958</v>
      </c>
      <c r="B119" s="18" t="s">
        <v>7</v>
      </c>
      <c r="C119">
        <v>117</v>
      </c>
      <c r="D119">
        <f t="shared" si="7"/>
        <v>13689</v>
      </c>
      <c r="E119">
        <f t="shared" si="8"/>
        <v>505</v>
      </c>
      <c r="F119">
        <f t="shared" si="9"/>
        <v>363</v>
      </c>
      <c r="G119">
        <f t="shared" si="10"/>
        <v>347</v>
      </c>
      <c r="H119">
        <f t="shared" si="11"/>
        <v>404</v>
      </c>
      <c r="I119">
        <v>0</v>
      </c>
      <c r="J119">
        <v>0</v>
      </c>
      <c r="K119">
        <v>0</v>
      </c>
      <c r="L119">
        <v>0</v>
      </c>
      <c r="M119">
        <v>0</v>
      </c>
      <c r="N119">
        <v>0</v>
      </c>
      <c r="O119">
        <v>0</v>
      </c>
      <c r="P119">
        <v>0</v>
      </c>
      <c r="Q119">
        <v>1</v>
      </c>
      <c r="R119">
        <v>0</v>
      </c>
      <c r="S119">
        <v>0</v>
      </c>
      <c r="T119">
        <v>404</v>
      </c>
      <c r="W119" s="29">
        <v>52</v>
      </c>
      <c r="X119" s="29">
        <v>248.21724826085733</v>
      </c>
      <c r="Y119" s="29">
        <v>-21.217248260857332</v>
      </c>
      <c r="AA119" s="29">
        <v>39.015151515151508</v>
      </c>
      <c r="AB119" s="29">
        <v>236</v>
      </c>
    </row>
    <row r="120" spans="1:28" x14ac:dyDescent="0.25">
      <c r="A120" s="18">
        <v>1958</v>
      </c>
      <c r="B120" s="18" t="s">
        <v>8</v>
      </c>
      <c r="C120">
        <v>118</v>
      </c>
      <c r="D120">
        <f t="shared" si="7"/>
        <v>13924</v>
      </c>
      <c r="E120">
        <f t="shared" si="8"/>
        <v>404</v>
      </c>
      <c r="F120">
        <f t="shared" si="9"/>
        <v>435</v>
      </c>
      <c r="G120">
        <f t="shared" si="10"/>
        <v>305</v>
      </c>
      <c r="H120">
        <f t="shared" si="11"/>
        <v>347</v>
      </c>
      <c r="I120">
        <v>0</v>
      </c>
      <c r="J120">
        <v>0</v>
      </c>
      <c r="K120">
        <v>0</v>
      </c>
      <c r="L120">
        <v>0</v>
      </c>
      <c r="M120">
        <v>0</v>
      </c>
      <c r="N120">
        <v>0</v>
      </c>
      <c r="O120">
        <v>0</v>
      </c>
      <c r="P120">
        <v>0</v>
      </c>
      <c r="Q120">
        <v>0</v>
      </c>
      <c r="R120">
        <v>1</v>
      </c>
      <c r="S120">
        <v>0</v>
      </c>
      <c r="T120">
        <v>359</v>
      </c>
      <c r="W120" s="29">
        <v>53</v>
      </c>
      <c r="X120" s="29">
        <v>247.42053457971639</v>
      </c>
      <c r="Y120" s="29">
        <v>-13.420534579716389</v>
      </c>
      <c r="AA120" s="29">
        <v>39.772727272727266</v>
      </c>
      <c r="AB120" s="29">
        <v>237</v>
      </c>
    </row>
    <row r="121" spans="1:28" x14ac:dyDescent="0.25">
      <c r="A121" s="18">
        <v>1958</v>
      </c>
      <c r="B121" s="18" t="s">
        <v>9</v>
      </c>
      <c r="C121">
        <v>119</v>
      </c>
      <c r="D121">
        <f t="shared" si="7"/>
        <v>14161</v>
      </c>
      <c r="E121">
        <f t="shared" si="8"/>
        <v>359</v>
      </c>
      <c r="F121">
        <f t="shared" si="9"/>
        <v>491</v>
      </c>
      <c r="G121">
        <f t="shared" si="10"/>
        <v>336</v>
      </c>
      <c r="H121">
        <f t="shared" si="11"/>
        <v>305</v>
      </c>
      <c r="I121">
        <v>0</v>
      </c>
      <c r="J121">
        <v>0</v>
      </c>
      <c r="K121">
        <v>0</v>
      </c>
      <c r="L121">
        <v>0</v>
      </c>
      <c r="M121">
        <v>0</v>
      </c>
      <c r="N121">
        <v>0</v>
      </c>
      <c r="O121">
        <v>0</v>
      </c>
      <c r="P121">
        <v>0</v>
      </c>
      <c r="Q121">
        <v>0</v>
      </c>
      <c r="R121">
        <v>0</v>
      </c>
      <c r="S121">
        <v>1</v>
      </c>
      <c r="T121">
        <v>310</v>
      </c>
      <c r="W121" s="29">
        <v>54</v>
      </c>
      <c r="X121" s="29">
        <v>279.59681482865693</v>
      </c>
      <c r="Y121" s="29">
        <v>-15.596814828656932</v>
      </c>
      <c r="AA121" s="29">
        <v>40.530303030303024</v>
      </c>
      <c r="AB121" s="29">
        <v>237</v>
      </c>
    </row>
    <row r="122" spans="1:28" x14ac:dyDescent="0.25">
      <c r="A122" s="18">
        <v>1958</v>
      </c>
      <c r="B122" s="18" t="s">
        <v>11</v>
      </c>
      <c r="C122">
        <v>120</v>
      </c>
      <c r="D122">
        <f t="shared" si="7"/>
        <v>14400</v>
      </c>
      <c r="E122">
        <f t="shared" si="8"/>
        <v>310</v>
      </c>
      <c r="F122">
        <f t="shared" si="9"/>
        <v>505</v>
      </c>
      <c r="G122">
        <f t="shared" si="10"/>
        <v>340</v>
      </c>
      <c r="H122">
        <f t="shared" si="11"/>
        <v>336</v>
      </c>
      <c r="I122">
        <v>0</v>
      </c>
      <c r="J122">
        <v>0</v>
      </c>
      <c r="K122">
        <v>0</v>
      </c>
      <c r="L122">
        <v>0</v>
      </c>
      <c r="M122">
        <v>0</v>
      </c>
      <c r="N122">
        <v>0</v>
      </c>
      <c r="O122">
        <v>0</v>
      </c>
      <c r="P122">
        <v>0</v>
      </c>
      <c r="Q122">
        <v>0</v>
      </c>
      <c r="R122">
        <v>0</v>
      </c>
      <c r="S122">
        <v>0</v>
      </c>
      <c r="T122">
        <v>337</v>
      </c>
      <c r="W122" s="29">
        <v>55</v>
      </c>
      <c r="X122" s="29">
        <v>307.75273434124779</v>
      </c>
      <c r="Y122" s="29">
        <v>-5.7527343412477876</v>
      </c>
      <c r="AA122" s="29">
        <v>41.287878787878782</v>
      </c>
      <c r="AB122" s="29">
        <v>242</v>
      </c>
    </row>
    <row r="123" spans="1:28" x14ac:dyDescent="0.25">
      <c r="A123" s="18">
        <v>1959</v>
      </c>
      <c r="B123" s="18" t="s">
        <v>0</v>
      </c>
      <c r="C123">
        <v>121</v>
      </c>
      <c r="D123">
        <f t="shared" si="7"/>
        <v>14641</v>
      </c>
      <c r="E123">
        <f t="shared" si="8"/>
        <v>337</v>
      </c>
      <c r="F123">
        <f t="shared" si="9"/>
        <v>404</v>
      </c>
      <c r="G123">
        <f t="shared" si="10"/>
        <v>318</v>
      </c>
      <c r="H123">
        <f t="shared" si="11"/>
        <v>340</v>
      </c>
      <c r="I123">
        <v>1</v>
      </c>
      <c r="J123">
        <v>0</v>
      </c>
      <c r="K123">
        <v>0</v>
      </c>
      <c r="L123">
        <v>0</v>
      </c>
      <c r="M123">
        <v>0</v>
      </c>
      <c r="N123">
        <v>0</v>
      </c>
      <c r="O123">
        <v>0</v>
      </c>
      <c r="P123">
        <v>0</v>
      </c>
      <c r="Q123">
        <v>0</v>
      </c>
      <c r="R123">
        <v>0</v>
      </c>
      <c r="S123">
        <v>0</v>
      </c>
      <c r="T123">
        <v>360</v>
      </c>
      <c r="W123" s="29">
        <v>56</v>
      </c>
      <c r="X123" s="29">
        <v>309.51414047559086</v>
      </c>
      <c r="Y123" s="29">
        <v>-16.514140475590864</v>
      </c>
      <c r="AA123" s="29">
        <v>42.04545454545454</v>
      </c>
      <c r="AB123" s="29">
        <v>242</v>
      </c>
    </row>
    <row r="124" spans="1:28" x14ac:dyDescent="0.25">
      <c r="A124" s="18">
        <v>1959</v>
      </c>
      <c r="B124" s="18" t="s">
        <v>15</v>
      </c>
      <c r="C124">
        <v>122</v>
      </c>
      <c r="D124">
        <f t="shared" si="7"/>
        <v>14884</v>
      </c>
      <c r="E124">
        <f t="shared" si="8"/>
        <v>360</v>
      </c>
      <c r="F124">
        <f t="shared" si="9"/>
        <v>359</v>
      </c>
      <c r="G124">
        <f t="shared" si="10"/>
        <v>362</v>
      </c>
      <c r="H124">
        <f t="shared" si="11"/>
        <v>318</v>
      </c>
      <c r="I124">
        <v>0</v>
      </c>
      <c r="J124">
        <v>1</v>
      </c>
      <c r="K124">
        <v>0</v>
      </c>
      <c r="L124">
        <v>0</v>
      </c>
      <c r="M124">
        <v>0</v>
      </c>
      <c r="N124">
        <v>0</v>
      </c>
      <c r="O124">
        <v>0</v>
      </c>
      <c r="P124">
        <v>0</v>
      </c>
      <c r="Q124">
        <v>0</v>
      </c>
      <c r="R124">
        <v>0</v>
      </c>
      <c r="S124">
        <v>0</v>
      </c>
      <c r="T124">
        <v>342</v>
      </c>
      <c r="W124" s="29">
        <v>57</v>
      </c>
      <c r="X124" s="29">
        <v>257.77176674444604</v>
      </c>
      <c r="Y124" s="29">
        <v>1.2282332555539597</v>
      </c>
      <c r="AA124" s="29">
        <v>42.803030303030297</v>
      </c>
      <c r="AB124" s="29">
        <v>243</v>
      </c>
    </row>
    <row r="125" spans="1:28" x14ac:dyDescent="0.25">
      <c r="A125" s="18">
        <v>1959</v>
      </c>
      <c r="B125" s="18" t="s">
        <v>16</v>
      </c>
      <c r="C125">
        <v>123</v>
      </c>
      <c r="D125">
        <f t="shared" si="7"/>
        <v>15129</v>
      </c>
      <c r="E125">
        <f t="shared" si="8"/>
        <v>342</v>
      </c>
      <c r="F125">
        <f t="shared" si="9"/>
        <v>310</v>
      </c>
      <c r="G125">
        <f t="shared" si="10"/>
        <v>348</v>
      </c>
      <c r="H125">
        <f t="shared" si="11"/>
        <v>362</v>
      </c>
      <c r="I125">
        <v>0</v>
      </c>
      <c r="J125">
        <v>0</v>
      </c>
      <c r="K125">
        <v>1</v>
      </c>
      <c r="L125">
        <v>0</v>
      </c>
      <c r="M125">
        <v>0</v>
      </c>
      <c r="N125">
        <v>0</v>
      </c>
      <c r="O125">
        <v>0</v>
      </c>
      <c r="P125">
        <v>0</v>
      </c>
      <c r="Q125">
        <v>0</v>
      </c>
      <c r="R125">
        <v>0</v>
      </c>
      <c r="S125">
        <v>0</v>
      </c>
      <c r="T125">
        <v>406</v>
      </c>
      <c r="W125" s="29">
        <v>58</v>
      </c>
      <c r="X125" s="29">
        <v>234.41281580879911</v>
      </c>
      <c r="Y125" s="29">
        <v>-5.4128158087991096</v>
      </c>
      <c r="AA125" s="29">
        <v>43.560606060606055</v>
      </c>
      <c r="AB125" s="29">
        <v>259</v>
      </c>
    </row>
    <row r="126" spans="1:28" x14ac:dyDescent="0.25">
      <c r="A126" s="18">
        <v>1959</v>
      </c>
      <c r="B126" s="18" t="s">
        <v>10</v>
      </c>
      <c r="C126">
        <v>124</v>
      </c>
      <c r="D126">
        <f t="shared" si="7"/>
        <v>15376</v>
      </c>
      <c r="E126">
        <f t="shared" si="8"/>
        <v>406</v>
      </c>
      <c r="F126">
        <f t="shared" si="9"/>
        <v>337</v>
      </c>
      <c r="G126">
        <f t="shared" si="10"/>
        <v>363</v>
      </c>
      <c r="H126">
        <f t="shared" si="11"/>
        <v>348</v>
      </c>
      <c r="I126">
        <v>0</v>
      </c>
      <c r="J126">
        <v>0</v>
      </c>
      <c r="K126">
        <v>0</v>
      </c>
      <c r="L126">
        <v>1</v>
      </c>
      <c r="M126">
        <v>0</v>
      </c>
      <c r="N126">
        <v>0</v>
      </c>
      <c r="O126">
        <v>0</v>
      </c>
      <c r="P126">
        <v>0</v>
      </c>
      <c r="Q126">
        <v>0</v>
      </c>
      <c r="R126">
        <v>0</v>
      </c>
      <c r="S126">
        <v>0</v>
      </c>
      <c r="T126">
        <v>396</v>
      </c>
      <c r="W126" s="29">
        <v>59</v>
      </c>
      <c r="X126" s="29">
        <v>202.65425296326953</v>
      </c>
      <c r="Y126" s="29">
        <v>0.34574703673047225</v>
      </c>
      <c r="AA126" s="29">
        <v>44.318181818181813</v>
      </c>
      <c r="AB126" s="29">
        <v>264</v>
      </c>
    </row>
    <row r="127" spans="1:28" x14ac:dyDescent="0.25">
      <c r="A127" s="18">
        <v>1959</v>
      </c>
      <c r="B127" s="18" t="s">
        <v>3</v>
      </c>
      <c r="C127">
        <v>125</v>
      </c>
      <c r="D127">
        <f t="shared" si="7"/>
        <v>15625</v>
      </c>
      <c r="E127">
        <f t="shared" si="8"/>
        <v>396</v>
      </c>
      <c r="F127">
        <f t="shared" si="9"/>
        <v>360</v>
      </c>
      <c r="G127">
        <f t="shared" si="10"/>
        <v>435</v>
      </c>
      <c r="H127">
        <f t="shared" si="11"/>
        <v>363</v>
      </c>
      <c r="I127">
        <v>0</v>
      </c>
      <c r="J127">
        <v>0</v>
      </c>
      <c r="K127">
        <v>0</v>
      </c>
      <c r="L127">
        <v>0</v>
      </c>
      <c r="M127">
        <v>1</v>
      </c>
      <c r="N127">
        <v>0</v>
      </c>
      <c r="O127">
        <v>0</v>
      </c>
      <c r="P127">
        <v>0</v>
      </c>
      <c r="Q127">
        <v>0</v>
      </c>
      <c r="R127">
        <v>0</v>
      </c>
      <c r="S127">
        <v>0</v>
      </c>
      <c r="T127">
        <v>420</v>
      </c>
      <c r="W127" s="29">
        <v>60</v>
      </c>
      <c r="X127" s="29">
        <v>235.19316065566548</v>
      </c>
      <c r="Y127" s="29">
        <v>-6.1931606556654799</v>
      </c>
      <c r="AA127" s="29">
        <v>45.075757575757571</v>
      </c>
      <c r="AB127" s="29">
        <v>264</v>
      </c>
    </row>
    <row r="128" spans="1:28" x14ac:dyDescent="0.25">
      <c r="A128" s="18">
        <v>1959</v>
      </c>
      <c r="B128" s="18" t="s">
        <v>4</v>
      </c>
      <c r="C128">
        <v>126</v>
      </c>
      <c r="D128">
        <f t="shared" si="7"/>
        <v>15876</v>
      </c>
      <c r="E128">
        <f t="shared" si="8"/>
        <v>420</v>
      </c>
      <c r="F128">
        <f t="shared" si="9"/>
        <v>342</v>
      </c>
      <c r="G128">
        <f t="shared" si="10"/>
        <v>491</v>
      </c>
      <c r="H128">
        <f t="shared" si="11"/>
        <v>435</v>
      </c>
      <c r="I128">
        <v>0</v>
      </c>
      <c r="J128">
        <v>0</v>
      </c>
      <c r="K128">
        <v>0</v>
      </c>
      <c r="L128">
        <v>0</v>
      </c>
      <c r="M128">
        <v>0</v>
      </c>
      <c r="N128">
        <v>1</v>
      </c>
      <c r="O128">
        <v>0</v>
      </c>
      <c r="P128">
        <v>0</v>
      </c>
      <c r="Q128">
        <v>0</v>
      </c>
      <c r="R128">
        <v>0</v>
      </c>
      <c r="S128">
        <v>0</v>
      </c>
      <c r="T128">
        <v>472</v>
      </c>
      <c r="W128" s="29">
        <v>61</v>
      </c>
      <c r="X128" s="29">
        <v>236.81185652409755</v>
      </c>
      <c r="Y128" s="29">
        <v>5.1881434759024501</v>
      </c>
      <c r="AA128" s="29">
        <v>45.833333333333329</v>
      </c>
      <c r="AB128" s="29">
        <v>267</v>
      </c>
    </row>
    <row r="129" spans="1:28" x14ac:dyDescent="0.25">
      <c r="A129" s="18">
        <v>1959</v>
      </c>
      <c r="B129" s="18" t="s">
        <v>5</v>
      </c>
      <c r="C129">
        <v>127</v>
      </c>
      <c r="D129">
        <f t="shared" si="7"/>
        <v>16129</v>
      </c>
      <c r="E129">
        <f t="shared" si="8"/>
        <v>472</v>
      </c>
      <c r="F129">
        <f t="shared" si="9"/>
        <v>406</v>
      </c>
      <c r="G129">
        <f t="shared" si="10"/>
        <v>505</v>
      </c>
      <c r="H129">
        <f t="shared" si="11"/>
        <v>491</v>
      </c>
      <c r="I129">
        <v>0</v>
      </c>
      <c r="J129">
        <v>0</v>
      </c>
      <c r="K129">
        <v>0</v>
      </c>
      <c r="L129">
        <v>0</v>
      </c>
      <c r="M129">
        <v>0</v>
      </c>
      <c r="N129">
        <v>0</v>
      </c>
      <c r="O129">
        <v>1</v>
      </c>
      <c r="P129">
        <v>0</v>
      </c>
      <c r="Q129">
        <v>0</v>
      </c>
      <c r="R129">
        <v>0</v>
      </c>
      <c r="S129">
        <v>0</v>
      </c>
      <c r="T129">
        <v>548</v>
      </c>
      <c r="W129" s="29">
        <v>62</v>
      </c>
      <c r="X129" s="29">
        <v>225.62607254821873</v>
      </c>
      <c r="Y129" s="29">
        <v>7.3739274517812703</v>
      </c>
      <c r="AA129" s="29">
        <v>46.590909090909086</v>
      </c>
      <c r="AB129" s="29">
        <v>269</v>
      </c>
    </row>
    <row r="130" spans="1:28" x14ac:dyDescent="0.25">
      <c r="A130" s="18">
        <v>1959</v>
      </c>
      <c r="B130" s="18" t="s">
        <v>6</v>
      </c>
      <c r="C130">
        <v>128</v>
      </c>
      <c r="D130">
        <f t="shared" si="7"/>
        <v>16384</v>
      </c>
      <c r="E130">
        <f t="shared" si="8"/>
        <v>548</v>
      </c>
      <c r="F130">
        <f t="shared" si="9"/>
        <v>396</v>
      </c>
      <c r="G130">
        <f t="shared" si="10"/>
        <v>404</v>
      </c>
      <c r="H130">
        <f t="shared" si="11"/>
        <v>505</v>
      </c>
      <c r="I130">
        <v>0</v>
      </c>
      <c r="J130">
        <v>0</v>
      </c>
      <c r="K130">
        <v>0</v>
      </c>
      <c r="L130">
        <v>0</v>
      </c>
      <c r="M130">
        <v>0</v>
      </c>
      <c r="N130">
        <v>0</v>
      </c>
      <c r="O130">
        <v>0</v>
      </c>
      <c r="P130">
        <v>1</v>
      </c>
      <c r="Q130">
        <v>0</v>
      </c>
      <c r="R130">
        <v>0</v>
      </c>
      <c r="S130">
        <v>0</v>
      </c>
      <c r="T130">
        <v>559</v>
      </c>
      <c r="W130" s="29">
        <v>63</v>
      </c>
      <c r="X130" s="29">
        <v>267.08353676388248</v>
      </c>
      <c r="Y130" s="29">
        <v>-8.3536763882477771E-2</v>
      </c>
      <c r="AA130" s="29">
        <v>47.348484848484844</v>
      </c>
      <c r="AB130" s="29">
        <v>270</v>
      </c>
    </row>
    <row r="131" spans="1:28" x14ac:dyDescent="0.25">
      <c r="A131" s="18">
        <v>1959</v>
      </c>
      <c r="B131" s="18" t="s">
        <v>7</v>
      </c>
      <c r="C131">
        <v>129</v>
      </c>
      <c r="D131">
        <f t="shared" si="7"/>
        <v>16641</v>
      </c>
      <c r="E131">
        <f t="shared" si="8"/>
        <v>559</v>
      </c>
      <c r="F131">
        <f t="shared" si="9"/>
        <v>420</v>
      </c>
      <c r="G131">
        <f t="shared" si="10"/>
        <v>359</v>
      </c>
      <c r="H131">
        <f t="shared" si="11"/>
        <v>404</v>
      </c>
      <c r="I131">
        <v>0</v>
      </c>
      <c r="J131">
        <v>0</v>
      </c>
      <c r="K131">
        <v>0</v>
      </c>
      <c r="L131">
        <v>0</v>
      </c>
      <c r="M131">
        <v>0</v>
      </c>
      <c r="N131">
        <v>0</v>
      </c>
      <c r="O131">
        <v>0</v>
      </c>
      <c r="P131">
        <v>0</v>
      </c>
      <c r="Q131">
        <v>1</v>
      </c>
      <c r="R131">
        <v>0</v>
      </c>
      <c r="S131">
        <v>0</v>
      </c>
      <c r="T131">
        <v>463</v>
      </c>
      <c r="W131" s="29">
        <v>64</v>
      </c>
      <c r="X131" s="29">
        <v>262.39784102018189</v>
      </c>
      <c r="Y131" s="29">
        <v>6.6021589798181139</v>
      </c>
      <c r="AA131" s="29">
        <v>48.106060606060602</v>
      </c>
      <c r="AB131" s="29">
        <v>271</v>
      </c>
    </row>
    <row r="132" spans="1:28" x14ac:dyDescent="0.25">
      <c r="A132" s="18">
        <v>1959</v>
      </c>
      <c r="B132" s="18" t="s">
        <v>8</v>
      </c>
      <c r="C132">
        <v>130</v>
      </c>
      <c r="D132">
        <f t="shared" ref="D132:D146" si="12">C132^2</f>
        <v>16900</v>
      </c>
      <c r="E132">
        <f t="shared" ref="E132:E146" si="13">T131</f>
        <v>463</v>
      </c>
      <c r="F132">
        <f t="shared" si="9"/>
        <v>472</v>
      </c>
      <c r="G132">
        <f t="shared" si="10"/>
        <v>310</v>
      </c>
      <c r="H132">
        <f t="shared" si="11"/>
        <v>359</v>
      </c>
      <c r="I132">
        <v>0</v>
      </c>
      <c r="J132">
        <v>0</v>
      </c>
      <c r="K132">
        <v>0</v>
      </c>
      <c r="L132">
        <v>0</v>
      </c>
      <c r="M132">
        <v>0</v>
      </c>
      <c r="N132">
        <v>0</v>
      </c>
      <c r="O132">
        <v>0</v>
      </c>
      <c r="P132">
        <v>0</v>
      </c>
      <c r="Q132">
        <v>0</v>
      </c>
      <c r="R132">
        <v>1</v>
      </c>
      <c r="S132">
        <v>0</v>
      </c>
      <c r="T132">
        <v>407</v>
      </c>
      <c r="W132" s="29">
        <v>65</v>
      </c>
      <c r="X132" s="29">
        <v>271.282998615216</v>
      </c>
      <c r="Y132" s="29">
        <v>-1.2829986152160018</v>
      </c>
      <c r="AA132" s="29">
        <v>48.86363636363636</v>
      </c>
      <c r="AB132" s="29">
        <v>272</v>
      </c>
    </row>
    <row r="133" spans="1:28" x14ac:dyDescent="0.25">
      <c r="A133" s="18">
        <v>1959</v>
      </c>
      <c r="B133" s="18" t="s">
        <v>9</v>
      </c>
      <c r="C133">
        <v>131</v>
      </c>
      <c r="D133">
        <f t="shared" si="12"/>
        <v>17161</v>
      </c>
      <c r="E133">
        <f t="shared" si="13"/>
        <v>407</v>
      </c>
      <c r="F133">
        <f t="shared" si="9"/>
        <v>548</v>
      </c>
      <c r="G133">
        <f t="shared" si="10"/>
        <v>337</v>
      </c>
      <c r="H133">
        <f t="shared" si="11"/>
        <v>310</v>
      </c>
      <c r="I133">
        <v>0</v>
      </c>
      <c r="J133">
        <v>0</v>
      </c>
      <c r="K133">
        <v>0</v>
      </c>
      <c r="L133">
        <v>0</v>
      </c>
      <c r="M133">
        <v>0</v>
      </c>
      <c r="N133">
        <v>0</v>
      </c>
      <c r="O133">
        <v>0</v>
      </c>
      <c r="P133">
        <v>0</v>
      </c>
      <c r="Q133">
        <v>0</v>
      </c>
      <c r="R133">
        <v>0</v>
      </c>
      <c r="S133">
        <v>1</v>
      </c>
      <c r="T133">
        <v>362</v>
      </c>
      <c r="W133" s="29">
        <v>66</v>
      </c>
      <c r="X133" s="29">
        <v>307.57353948900544</v>
      </c>
      <c r="Y133" s="29">
        <v>7.4264605109945592</v>
      </c>
      <c r="AA133" s="29">
        <v>49.621212121212118</v>
      </c>
      <c r="AB133" s="29">
        <v>274</v>
      </c>
    </row>
    <row r="134" spans="1:28" x14ac:dyDescent="0.25">
      <c r="A134" s="18">
        <v>1959</v>
      </c>
      <c r="B134" s="18" t="s">
        <v>11</v>
      </c>
      <c r="C134">
        <v>132</v>
      </c>
      <c r="D134">
        <f t="shared" si="12"/>
        <v>17424</v>
      </c>
      <c r="E134">
        <f t="shared" si="13"/>
        <v>362</v>
      </c>
      <c r="F134">
        <f t="shared" si="9"/>
        <v>559</v>
      </c>
      <c r="G134">
        <f t="shared" si="10"/>
        <v>360</v>
      </c>
      <c r="H134">
        <f t="shared" si="11"/>
        <v>337</v>
      </c>
      <c r="I134">
        <v>0</v>
      </c>
      <c r="J134">
        <v>0</v>
      </c>
      <c r="K134">
        <v>0</v>
      </c>
      <c r="L134">
        <v>0</v>
      </c>
      <c r="M134">
        <v>0</v>
      </c>
      <c r="N134">
        <v>0</v>
      </c>
      <c r="O134">
        <v>0</v>
      </c>
      <c r="P134">
        <v>0</v>
      </c>
      <c r="Q134">
        <v>0</v>
      </c>
      <c r="R134">
        <v>0</v>
      </c>
      <c r="S134">
        <v>0</v>
      </c>
      <c r="T134">
        <v>405</v>
      </c>
      <c r="W134" s="29">
        <v>67</v>
      </c>
      <c r="X134" s="29">
        <v>352.65285653729603</v>
      </c>
      <c r="Y134" s="29">
        <v>11.347143462703968</v>
      </c>
      <c r="AA134" s="29">
        <v>50.378787878787875</v>
      </c>
      <c r="AB134" s="29">
        <v>277</v>
      </c>
    </row>
    <row r="135" spans="1:28" x14ac:dyDescent="0.25">
      <c r="A135" s="18">
        <v>1960</v>
      </c>
      <c r="B135" s="18" t="s">
        <v>0</v>
      </c>
      <c r="C135">
        <v>133</v>
      </c>
      <c r="D135">
        <f t="shared" si="12"/>
        <v>17689</v>
      </c>
      <c r="E135">
        <f t="shared" si="13"/>
        <v>405</v>
      </c>
      <c r="F135">
        <f t="shared" si="9"/>
        <v>463</v>
      </c>
      <c r="G135">
        <f t="shared" si="10"/>
        <v>342</v>
      </c>
      <c r="H135">
        <f t="shared" si="11"/>
        <v>360</v>
      </c>
      <c r="I135">
        <v>1</v>
      </c>
      <c r="J135">
        <v>0</v>
      </c>
      <c r="K135">
        <v>0</v>
      </c>
      <c r="L135">
        <v>0</v>
      </c>
      <c r="M135">
        <v>0</v>
      </c>
      <c r="N135">
        <v>0</v>
      </c>
      <c r="O135">
        <v>0</v>
      </c>
      <c r="P135">
        <v>0</v>
      </c>
      <c r="Q135">
        <v>0</v>
      </c>
      <c r="R135">
        <v>0</v>
      </c>
      <c r="S135">
        <v>0</v>
      </c>
      <c r="T135">
        <v>417</v>
      </c>
      <c r="W135" s="29">
        <v>68</v>
      </c>
      <c r="X135" s="29">
        <v>349.97153370708105</v>
      </c>
      <c r="Y135" s="29">
        <v>-2.9715337070810506</v>
      </c>
      <c r="AA135" s="29">
        <v>51.136363636363633</v>
      </c>
      <c r="AB135" s="29">
        <v>278</v>
      </c>
    </row>
    <row r="136" spans="1:28" x14ac:dyDescent="0.25">
      <c r="A136" s="18">
        <v>1960</v>
      </c>
      <c r="B136" s="18" t="s">
        <v>15</v>
      </c>
      <c r="C136">
        <v>134</v>
      </c>
      <c r="D136">
        <f t="shared" si="12"/>
        <v>17956</v>
      </c>
      <c r="E136">
        <f t="shared" si="13"/>
        <v>417</v>
      </c>
      <c r="F136">
        <f t="shared" ref="F136:F146" si="14">T132</f>
        <v>407</v>
      </c>
      <c r="G136">
        <f t="shared" si="10"/>
        <v>406</v>
      </c>
      <c r="H136">
        <f t="shared" si="11"/>
        <v>342</v>
      </c>
      <c r="I136">
        <v>0</v>
      </c>
      <c r="J136">
        <v>1</v>
      </c>
      <c r="K136">
        <v>0</v>
      </c>
      <c r="L136">
        <v>0</v>
      </c>
      <c r="M136">
        <v>0</v>
      </c>
      <c r="N136">
        <v>0</v>
      </c>
      <c r="O136">
        <v>0</v>
      </c>
      <c r="P136">
        <v>0</v>
      </c>
      <c r="Q136">
        <v>0</v>
      </c>
      <c r="R136">
        <v>0</v>
      </c>
      <c r="S136">
        <v>0</v>
      </c>
      <c r="T136">
        <v>391</v>
      </c>
      <c r="W136" s="29">
        <v>69</v>
      </c>
      <c r="X136" s="29">
        <v>295.80645556726279</v>
      </c>
      <c r="Y136" s="29">
        <v>16.193544432737212</v>
      </c>
      <c r="AA136" s="29">
        <v>51.893939393939391</v>
      </c>
      <c r="AB136" s="29">
        <v>284</v>
      </c>
    </row>
    <row r="137" spans="1:28" x14ac:dyDescent="0.25">
      <c r="A137" s="18">
        <v>1960</v>
      </c>
      <c r="B137" s="18" t="s">
        <v>16</v>
      </c>
      <c r="C137">
        <v>135</v>
      </c>
      <c r="D137">
        <f t="shared" si="12"/>
        <v>18225</v>
      </c>
      <c r="E137">
        <f t="shared" si="13"/>
        <v>391</v>
      </c>
      <c r="F137">
        <f t="shared" si="14"/>
        <v>362</v>
      </c>
      <c r="G137">
        <f t="shared" si="10"/>
        <v>396</v>
      </c>
      <c r="H137">
        <f t="shared" si="11"/>
        <v>406</v>
      </c>
      <c r="I137">
        <v>0</v>
      </c>
      <c r="J137">
        <v>0</v>
      </c>
      <c r="K137">
        <v>1</v>
      </c>
      <c r="L137">
        <v>0</v>
      </c>
      <c r="M137">
        <v>0</v>
      </c>
      <c r="N137">
        <v>0</v>
      </c>
      <c r="O137">
        <v>0</v>
      </c>
      <c r="P137">
        <v>0</v>
      </c>
      <c r="Q137">
        <v>0</v>
      </c>
      <c r="R137">
        <v>0</v>
      </c>
      <c r="S137">
        <v>0</v>
      </c>
      <c r="T137">
        <v>419</v>
      </c>
      <c r="W137" s="29">
        <v>70</v>
      </c>
      <c r="X137" s="29">
        <v>268.11733280492126</v>
      </c>
      <c r="Y137" s="29">
        <v>5.8826671950787386</v>
      </c>
      <c r="AA137" s="29">
        <v>52.651515151515149</v>
      </c>
      <c r="AB137" s="29">
        <v>293</v>
      </c>
    </row>
    <row r="138" spans="1:28" x14ac:dyDescent="0.25">
      <c r="A138" s="18">
        <v>1960</v>
      </c>
      <c r="B138" s="18" t="s">
        <v>10</v>
      </c>
      <c r="C138">
        <v>136</v>
      </c>
      <c r="D138">
        <f t="shared" si="12"/>
        <v>18496</v>
      </c>
      <c r="E138">
        <f t="shared" si="13"/>
        <v>419</v>
      </c>
      <c r="F138">
        <f t="shared" si="14"/>
        <v>405</v>
      </c>
      <c r="G138">
        <f t="shared" si="10"/>
        <v>420</v>
      </c>
      <c r="H138">
        <f t="shared" si="11"/>
        <v>396</v>
      </c>
      <c r="I138">
        <v>0</v>
      </c>
      <c r="J138">
        <v>0</v>
      </c>
      <c r="K138">
        <v>0</v>
      </c>
      <c r="L138">
        <v>1</v>
      </c>
      <c r="M138">
        <v>0</v>
      </c>
      <c r="N138">
        <v>0</v>
      </c>
      <c r="O138">
        <v>0</v>
      </c>
      <c r="P138">
        <v>0</v>
      </c>
      <c r="Q138">
        <v>0</v>
      </c>
      <c r="R138">
        <v>0</v>
      </c>
      <c r="S138">
        <v>0</v>
      </c>
      <c r="T138">
        <v>461</v>
      </c>
      <c r="W138" s="29">
        <v>71</v>
      </c>
      <c r="X138" s="29">
        <v>233.67907372301164</v>
      </c>
      <c r="Y138" s="29">
        <v>3.3209262769883594</v>
      </c>
      <c r="AA138" s="29">
        <v>53.409090909090907</v>
      </c>
      <c r="AB138" s="29">
        <v>301</v>
      </c>
    </row>
    <row r="139" spans="1:28" x14ac:dyDescent="0.25">
      <c r="A139" s="18">
        <v>1960</v>
      </c>
      <c r="B139" s="18" t="s">
        <v>3</v>
      </c>
      <c r="C139">
        <v>137</v>
      </c>
      <c r="D139">
        <f t="shared" si="12"/>
        <v>18769</v>
      </c>
      <c r="E139">
        <f t="shared" si="13"/>
        <v>461</v>
      </c>
      <c r="F139">
        <f t="shared" si="14"/>
        <v>417</v>
      </c>
      <c r="G139">
        <f t="shared" si="10"/>
        <v>472</v>
      </c>
      <c r="H139">
        <f t="shared" si="11"/>
        <v>420</v>
      </c>
      <c r="I139">
        <v>0</v>
      </c>
      <c r="J139">
        <v>0</v>
      </c>
      <c r="K139">
        <v>0</v>
      </c>
      <c r="L139">
        <v>0</v>
      </c>
      <c r="M139">
        <v>1</v>
      </c>
      <c r="N139">
        <v>0</v>
      </c>
      <c r="O139">
        <v>0</v>
      </c>
      <c r="P139">
        <v>0</v>
      </c>
      <c r="Q139">
        <v>0</v>
      </c>
      <c r="R139">
        <v>0</v>
      </c>
      <c r="S139">
        <v>0</v>
      </c>
      <c r="T139">
        <v>472</v>
      </c>
      <c r="W139" s="29">
        <v>72</v>
      </c>
      <c r="X139" s="29">
        <v>264.60910001183333</v>
      </c>
      <c r="Y139" s="29">
        <v>13.390899988166666</v>
      </c>
      <c r="AA139" s="29">
        <v>54.166666666666664</v>
      </c>
      <c r="AB139" s="29">
        <v>302</v>
      </c>
    </row>
    <row r="140" spans="1:28" x14ac:dyDescent="0.25">
      <c r="A140" s="18">
        <v>1960</v>
      </c>
      <c r="B140" s="18" t="s">
        <v>4</v>
      </c>
      <c r="C140">
        <v>138</v>
      </c>
      <c r="D140">
        <f t="shared" si="12"/>
        <v>19044</v>
      </c>
      <c r="E140">
        <f t="shared" si="13"/>
        <v>472</v>
      </c>
      <c r="F140">
        <f t="shared" si="14"/>
        <v>391</v>
      </c>
      <c r="G140">
        <f t="shared" si="10"/>
        <v>548</v>
      </c>
      <c r="H140">
        <f t="shared" si="11"/>
        <v>472</v>
      </c>
      <c r="I140">
        <v>0</v>
      </c>
      <c r="J140">
        <v>0</v>
      </c>
      <c r="K140">
        <v>0</v>
      </c>
      <c r="L140">
        <v>0</v>
      </c>
      <c r="M140">
        <v>0</v>
      </c>
      <c r="N140">
        <v>1</v>
      </c>
      <c r="O140">
        <v>0</v>
      </c>
      <c r="P140">
        <v>0</v>
      </c>
      <c r="Q140">
        <v>0</v>
      </c>
      <c r="R140">
        <v>0</v>
      </c>
      <c r="S140">
        <v>0</v>
      </c>
      <c r="T140">
        <v>535</v>
      </c>
      <c r="W140" s="29">
        <v>73</v>
      </c>
      <c r="X140" s="29">
        <v>278.19291987364272</v>
      </c>
      <c r="Y140" s="29">
        <v>5.8070801263572775</v>
      </c>
      <c r="AA140" s="29">
        <v>54.924242424242422</v>
      </c>
      <c r="AB140" s="29">
        <v>305</v>
      </c>
    </row>
    <row r="141" spans="1:28" x14ac:dyDescent="0.25">
      <c r="A141" s="18">
        <v>1960</v>
      </c>
      <c r="B141" s="18" t="s">
        <v>5</v>
      </c>
      <c r="C141">
        <v>139</v>
      </c>
      <c r="D141">
        <f t="shared" si="12"/>
        <v>19321</v>
      </c>
      <c r="E141">
        <f t="shared" si="13"/>
        <v>535</v>
      </c>
      <c r="F141">
        <f t="shared" si="14"/>
        <v>419</v>
      </c>
      <c r="G141">
        <f t="shared" si="10"/>
        <v>559</v>
      </c>
      <c r="H141">
        <f t="shared" si="11"/>
        <v>548</v>
      </c>
      <c r="I141">
        <v>0</v>
      </c>
      <c r="J141">
        <v>0</v>
      </c>
      <c r="K141">
        <v>0</v>
      </c>
      <c r="L141">
        <v>0</v>
      </c>
      <c r="M141">
        <v>0</v>
      </c>
      <c r="N141">
        <v>0</v>
      </c>
      <c r="O141">
        <v>1</v>
      </c>
      <c r="P141">
        <v>0</v>
      </c>
      <c r="Q141">
        <v>0</v>
      </c>
      <c r="R141">
        <v>0</v>
      </c>
      <c r="S141">
        <v>0</v>
      </c>
      <c r="T141">
        <v>622</v>
      </c>
      <c r="W141" s="29">
        <v>74</v>
      </c>
      <c r="X141" s="29">
        <v>268.22454389661215</v>
      </c>
      <c r="Y141" s="29">
        <v>8.7754561033878531</v>
      </c>
      <c r="AA141" s="29">
        <v>55.68181818181818</v>
      </c>
      <c r="AB141" s="29">
        <v>306</v>
      </c>
    </row>
    <row r="142" spans="1:28" x14ac:dyDescent="0.25">
      <c r="A142" s="18">
        <v>1960</v>
      </c>
      <c r="B142" s="18" t="s">
        <v>6</v>
      </c>
      <c r="C142">
        <v>140</v>
      </c>
      <c r="D142">
        <f t="shared" si="12"/>
        <v>19600</v>
      </c>
      <c r="E142">
        <f t="shared" si="13"/>
        <v>622</v>
      </c>
      <c r="F142">
        <f t="shared" si="14"/>
        <v>461</v>
      </c>
      <c r="G142">
        <f t="shared" si="10"/>
        <v>463</v>
      </c>
      <c r="H142">
        <f t="shared" si="11"/>
        <v>559</v>
      </c>
      <c r="I142">
        <v>0</v>
      </c>
      <c r="J142">
        <v>0</v>
      </c>
      <c r="K142">
        <v>0</v>
      </c>
      <c r="L142">
        <v>0</v>
      </c>
      <c r="M142">
        <v>0</v>
      </c>
      <c r="N142">
        <v>0</v>
      </c>
      <c r="O142">
        <v>0</v>
      </c>
      <c r="P142">
        <v>1</v>
      </c>
      <c r="Q142">
        <v>0</v>
      </c>
      <c r="R142">
        <v>0</v>
      </c>
      <c r="S142">
        <v>0</v>
      </c>
      <c r="T142">
        <v>606</v>
      </c>
      <c r="W142" s="29">
        <v>75</v>
      </c>
      <c r="X142" s="29">
        <v>305.73360186452754</v>
      </c>
      <c r="Y142" s="29">
        <v>11.266398135472457</v>
      </c>
      <c r="AA142" s="29">
        <v>56.439393939393938</v>
      </c>
      <c r="AB142" s="29">
        <v>306</v>
      </c>
    </row>
    <row r="143" spans="1:28" x14ac:dyDescent="0.25">
      <c r="A143" s="18">
        <v>1960</v>
      </c>
      <c r="B143" s="18" t="s">
        <v>7</v>
      </c>
      <c r="C143">
        <v>141</v>
      </c>
      <c r="D143">
        <f t="shared" si="12"/>
        <v>19881</v>
      </c>
      <c r="E143">
        <f t="shared" si="13"/>
        <v>606</v>
      </c>
      <c r="F143">
        <f t="shared" si="14"/>
        <v>472</v>
      </c>
      <c r="G143">
        <f t="shared" si="10"/>
        <v>407</v>
      </c>
      <c r="H143">
        <f t="shared" si="11"/>
        <v>463</v>
      </c>
      <c r="I143">
        <v>0</v>
      </c>
      <c r="J143">
        <v>0</v>
      </c>
      <c r="K143">
        <v>0</v>
      </c>
      <c r="L143">
        <v>0</v>
      </c>
      <c r="M143">
        <v>0</v>
      </c>
      <c r="N143">
        <v>0</v>
      </c>
      <c r="O143">
        <v>0</v>
      </c>
      <c r="P143">
        <v>0</v>
      </c>
      <c r="Q143">
        <v>1</v>
      </c>
      <c r="R143">
        <v>0</v>
      </c>
      <c r="S143">
        <v>0</v>
      </c>
      <c r="T143">
        <v>508</v>
      </c>
      <c r="W143" s="29">
        <v>76</v>
      </c>
      <c r="X143" s="29">
        <v>306.76955426342283</v>
      </c>
      <c r="Y143" s="29">
        <v>6.2304457365771668</v>
      </c>
      <c r="AA143" s="29">
        <v>57.196969696969695</v>
      </c>
      <c r="AB143" s="29">
        <v>310</v>
      </c>
    </row>
    <row r="144" spans="1:28" x14ac:dyDescent="0.25">
      <c r="A144" s="18">
        <v>1960</v>
      </c>
      <c r="B144" s="18" t="s">
        <v>8</v>
      </c>
      <c r="C144">
        <v>142</v>
      </c>
      <c r="D144">
        <f t="shared" si="12"/>
        <v>20164</v>
      </c>
      <c r="E144">
        <f t="shared" si="13"/>
        <v>508</v>
      </c>
      <c r="F144">
        <f t="shared" si="14"/>
        <v>535</v>
      </c>
      <c r="G144">
        <f t="shared" si="10"/>
        <v>362</v>
      </c>
      <c r="H144">
        <f t="shared" si="11"/>
        <v>407</v>
      </c>
      <c r="I144">
        <v>0</v>
      </c>
      <c r="J144">
        <v>0</v>
      </c>
      <c r="K144">
        <v>0</v>
      </c>
      <c r="L144">
        <v>0</v>
      </c>
      <c r="M144">
        <v>0</v>
      </c>
      <c r="N144">
        <v>0</v>
      </c>
      <c r="O144">
        <v>0</v>
      </c>
      <c r="P144">
        <v>0</v>
      </c>
      <c r="Q144">
        <v>0</v>
      </c>
      <c r="R144">
        <v>1</v>
      </c>
      <c r="S144">
        <v>0</v>
      </c>
      <c r="T144">
        <v>461</v>
      </c>
      <c r="W144" s="29">
        <v>77</v>
      </c>
      <c r="X144" s="29">
        <v>310.88454167594813</v>
      </c>
      <c r="Y144" s="29">
        <v>7.1154583240518718</v>
      </c>
      <c r="AA144" s="29">
        <v>57.954545454545453</v>
      </c>
      <c r="AB144" s="29">
        <v>312</v>
      </c>
    </row>
    <row r="145" spans="1:28" x14ac:dyDescent="0.25">
      <c r="A145" s="18">
        <v>1960</v>
      </c>
      <c r="B145" s="18" t="s">
        <v>9</v>
      </c>
      <c r="C145">
        <v>143</v>
      </c>
      <c r="D145">
        <f t="shared" si="12"/>
        <v>20449</v>
      </c>
      <c r="E145">
        <f t="shared" si="13"/>
        <v>461</v>
      </c>
      <c r="F145">
        <f t="shared" si="14"/>
        <v>622</v>
      </c>
      <c r="G145">
        <f t="shared" si="10"/>
        <v>405</v>
      </c>
      <c r="H145">
        <f t="shared" si="11"/>
        <v>362</v>
      </c>
      <c r="I145">
        <v>0</v>
      </c>
      <c r="J145">
        <v>0</v>
      </c>
      <c r="K145">
        <v>0</v>
      </c>
      <c r="L145">
        <v>0</v>
      </c>
      <c r="M145">
        <v>0</v>
      </c>
      <c r="N145">
        <v>0</v>
      </c>
      <c r="O145">
        <v>0</v>
      </c>
      <c r="P145">
        <v>0</v>
      </c>
      <c r="Q145">
        <v>0</v>
      </c>
      <c r="R145">
        <v>0</v>
      </c>
      <c r="S145">
        <v>1</v>
      </c>
      <c r="T145">
        <v>390</v>
      </c>
      <c r="W145" s="29">
        <v>78</v>
      </c>
      <c r="X145" s="29">
        <v>356.0851247350987</v>
      </c>
      <c r="Y145" s="29">
        <v>17.914875264901298</v>
      </c>
      <c r="AA145" s="29">
        <v>58.712121212121211</v>
      </c>
      <c r="AB145" s="29">
        <v>313</v>
      </c>
    </row>
    <row r="146" spans="1:28" x14ac:dyDescent="0.25">
      <c r="A146" s="18">
        <v>1960</v>
      </c>
      <c r="B146" s="18" t="s">
        <v>11</v>
      </c>
      <c r="C146">
        <v>144</v>
      </c>
      <c r="D146">
        <f t="shared" si="12"/>
        <v>20736</v>
      </c>
      <c r="E146">
        <f t="shared" si="13"/>
        <v>390</v>
      </c>
      <c r="F146">
        <f t="shared" si="14"/>
        <v>606</v>
      </c>
      <c r="G146">
        <f t="shared" si="10"/>
        <v>417</v>
      </c>
      <c r="H146">
        <f t="shared" si="11"/>
        <v>405</v>
      </c>
      <c r="I146">
        <v>0</v>
      </c>
      <c r="J146">
        <v>0</v>
      </c>
      <c r="K146">
        <v>0</v>
      </c>
      <c r="L146">
        <v>0</v>
      </c>
      <c r="M146">
        <v>0</v>
      </c>
      <c r="N146">
        <v>0</v>
      </c>
      <c r="O146">
        <v>0</v>
      </c>
      <c r="P146">
        <v>0</v>
      </c>
      <c r="Q146">
        <v>0</v>
      </c>
      <c r="R146">
        <v>0</v>
      </c>
      <c r="S146">
        <v>0</v>
      </c>
      <c r="T146">
        <v>432</v>
      </c>
      <c r="W146" s="29">
        <v>79</v>
      </c>
      <c r="X146" s="29">
        <v>410.85534814750787</v>
      </c>
      <c r="Y146" s="29">
        <v>2.1446518524921316</v>
      </c>
      <c r="AA146" s="29">
        <v>59.469696969696969</v>
      </c>
      <c r="AB146" s="29">
        <v>315</v>
      </c>
    </row>
    <row r="147" spans="1:28" x14ac:dyDescent="0.25">
      <c r="W147" s="29">
        <v>80</v>
      </c>
      <c r="X147" s="29">
        <v>400.44803257689313</v>
      </c>
      <c r="Y147" s="29">
        <v>4.5519674231068734</v>
      </c>
      <c r="AA147" s="29">
        <v>60.227272727272727</v>
      </c>
      <c r="AB147" s="29">
        <v>315</v>
      </c>
    </row>
    <row r="148" spans="1:28" x14ac:dyDescent="0.25">
      <c r="W148" s="29">
        <v>81</v>
      </c>
      <c r="X148" s="29">
        <v>349.47083491896092</v>
      </c>
      <c r="Y148" s="29">
        <v>5.529165081039082</v>
      </c>
      <c r="AA148" s="29">
        <v>60.984848484848484</v>
      </c>
      <c r="AB148" s="29">
        <v>317</v>
      </c>
    </row>
    <row r="149" spans="1:28" x14ac:dyDescent="0.25">
      <c r="W149" s="29">
        <v>82</v>
      </c>
      <c r="X149" s="29">
        <v>309.53646390476354</v>
      </c>
      <c r="Y149" s="29">
        <v>-3.5364639047635364</v>
      </c>
      <c r="AA149" s="29">
        <v>61.742424242424235</v>
      </c>
      <c r="AB149" s="29">
        <v>318</v>
      </c>
    </row>
    <row r="150" spans="1:28" x14ac:dyDescent="0.25">
      <c r="W150" s="29">
        <v>83</v>
      </c>
      <c r="X150" s="29">
        <v>265.96810246918648</v>
      </c>
      <c r="Y150" s="29">
        <v>5.0318975308135236</v>
      </c>
      <c r="AA150" s="29">
        <v>62.499999999999993</v>
      </c>
      <c r="AB150" s="29">
        <v>318</v>
      </c>
    </row>
    <row r="151" spans="1:28" x14ac:dyDescent="0.25">
      <c r="W151" s="29">
        <v>84</v>
      </c>
      <c r="X151" s="29">
        <v>303.97456210769315</v>
      </c>
      <c r="Y151" s="29">
        <v>2.0254378923068543</v>
      </c>
      <c r="AA151" s="29">
        <v>63.257575757575751</v>
      </c>
      <c r="AB151" s="29">
        <v>336</v>
      </c>
    </row>
    <row r="152" spans="1:28" x14ac:dyDescent="0.25">
      <c r="W152" s="29">
        <v>85</v>
      </c>
      <c r="X152" s="29">
        <v>313.33820907692706</v>
      </c>
      <c r="Y152" s="29">
        <v>1.6617909230729424</v>
      </c>
      <c r="AA152" s="29">
        <v>64.015151515151516</v>
      </c>
      <c r="AB152" s="29">
        <v>337</v>
      </c>
    </row>
    <row r="153" spans="1:28" x14ac:dyDescent="0.25">
      <c r="W153" s="29">
        <v>86</v>
      </c>
      <c r="X153" s="29">
        <v>307.17888453306239</v>
      </c>
      <c r="Y153" s="29">
        <v>-6.1788845330623872</v>
      </c>
      <c r="AA153" s="29">
        <v>64.772727272727266</v>
      </c>
      <c r="AB153" s="29">
        <v>340</v>
      </c>
    </row>
    <row r="154" spans="1:28" x14ac:dyDescent="0.25">
      <c r="W154" s="29">
        <v>87</v>
      </c>
      <c r="X154" s="29">
        <v>344.12375099132686</v>
      </c>
      <c r="Y154" s="29">
        <v>11.876249008673142</v>
      </c>
      <c r="AA154" s="29">
        <v>65.530303030303031</v>
      </c>
      <c r="AB154" s="29">
        <v>342</v>
      </c>
    </row>
    <row r="155" spans="1:28" x14ac:dyDescent="0.25">
      <c r="W155" s="29">
        <v>88</v>
      </c>
      <c r="X155" s="29">
        <v>349.9922058999116</v>
      </c>
      <c r="Y155" s="29">
        <v>-1.9922058999115961</v>
      </c>
      <c r="AA155" s="29">
        <v>66.287878787878782</v>
      </c>
      <c r="AB155" s="29">
        <v>347</v>
      </c>
    </row>
    <row r="156" spans="1:28" x14ac:dyDescent="0.25">
      <c r="W156" s="29">
        <v>89</v>
      </c>
      <c r="X156" s="29">
        <v>353.83124786078395</v>
      </c>
      <c r="Y156" s="29">
        <v>1.1687521392160534</v>
      </c>
      <c r="AA156" s="29">
        <v>67.045454545454547</v>
      </c>
      <c r="AB156" s="29">
        <v>347</v>
      </c>
    </row>
    <row r="157" spans="1:28" x14ac:dyDescent="0.25">
      <c r="W157" s="29">
        <v>90</v>
      </c>
      <c r="X157" s="29">
        <v>406.23572294185766</v>
      </c>
      <c r="Y157" s="29">
        <v>15.764277058142341</v>
      </c>
      <c r="AA157" s="29">
        <v>67.803030303030297</v>
      </c>
      <c r="AB157" s="29">
        <v>348</v>
      </c>
    </row>
    <row r="158" spans="1:28" x14ac:dyDescent="0.25">
      <c r="W158" s="29">
        <v>91</v>
      </c>
      <c r="X158" s="29">
        <v>459.31942728906705</v>
      </c>
      <c r="Y158" s="29">
        <v>5.6805727109329496</v>
      </c>
      <c r="AA158" s="29">
        <v>68.560606060606062</v>
      </c>
      <c r="AB158" s="29">
        <v>348</v>
      </c>
    </row>
    <row r="159" spans="1:28" x14ac:dyDescent="0.25">
      <c r="W159" s="29">
        <v>92</v>
      </c>
      <c r="X159" s="29">
        <v>455.68174511373792</v>
      </c>
      <c r="Y159" s="29">
        <v>11.318254886262082</v>
      </c>
      <c r="AA159" s="29">
        <v>69.318181818181813</v>
      </c>
      <c r="AB159" s="29">
        <v>355</v>
      </c>
    </row>
    <row r="160" spans="1:28" x14ac:dyDescent="0.25">
      <c r="W160" s="29">
        <v>93</v>
      </c>
      <c r="X160" s="29">
        <v>401.80718126892589</v>
      </c>
      <c r="Y160" s="29">
        <v>2.1928187310741123</v>
      </c>
      <c r="AA160" s="29">
        <v>70.075757575757578</v>
      </c>
      <c r="AB160" s="29">
        <v>355</v>
      </c>
    </row>
    <row r="161" spans="23:28" x14ac:dyDescent="0.25">
      <c r="W161" s="29">
        <v>94</v>
      </c>
      <c r="X161" s="29">
        <v>349.09563488882611</v>
      </c>
      <c r="Y161" s="29">
        <v>-2.0956348888261118</v>
      </c>
      <c r="AA161" s="29">
        <v>70.833333333333329</v>
      </c>
      <c r="AB161" s="29">
        <v>356</v>
      </c>
    </row>
    <row r="162" spans="23:28" x14ac:dyDescent="0.25">
      <c r="W162" s="29">
        <v>95</v>
      </c>
      <c r="X162" s="29">
        <v>302.29550544370517</v>
      </c>
      <c r="Y162" s="29">
        <v>2.7044945562948328</v>
      </c>
      <c r="AA162" s="29">
        <v>71.590909090909093</v>
      </c>
      <c r="AB162" s="29">
        <v>359</v>
      </c>
    </row>
    <row r="163" spans="23:28" x14ac:dyDescent="0.25">
      <c r="W163" s="29">
        <v>96</v>
      </c>
      <c r="X163" s="29">
        <v>332.86629288304039</v>
      </c>
      <c r="Y163" s="29">
        <v>3.1337071169596129</v>
      </c>
      <c r="AA163" s="29">
        <v>72.348484848484844</v>
      </c>
      <c r="AB163" s="29">
        <v>360</v>
      </c>
    </row>
    <row r="164" spans="23:28" x14ac:dyDescent="0.25">
      <c r="W164" s="29">
        <v>97</v>
      </c>
      <c r="X164" s="29">
        <v>343.5402569343027</v>
      </c>
      <c r="Y164" s="29">
        <v>-3.5402569343027039</v>
      </c>
      <c r="AA164" s="29">
        <v>73.106060606060595</v>
      </c>
      <c r="AB164" s="29">
        <v>362</v>
      </c>
    </row>
    <row r="165" spans="23:28" x14ac:dyDescent="0.25">
      <c r="W165" s="29">
        <v>98</v>
      </c>
      <c r="X165" s="29">
        <v>332.7174657832818</v>
      </c>
      <c r="Y165" s="29">
        <v>-14.717465783281796</v>
      </c>
      <c r="AA165" s="29">
        <v>73.86363636363636</v>
      </c>
      <c r="AB165" s="29">
        <v>362</v>
      </c>
    </row>
    <row r="166" spans="23:28" x14ac:dyDescent="0.25">
      <c r="W166" s="29">
        <v>99</v>
      </c>
      <c r="X166" s="29">
        <v>374.17691234174271</v>
      </c>
      <c r="Y166" s="29">
        <v>-12.176912341742707</v>
      </c>
      <c r="AA166" s="29">
        <v>74.62121212121211</v>
      </c>
      <c r="AB166" s="29">
        <v>363</v>
      </c>
    </row>
    <row r="167" spans="23:28" x14ac:dyDescent="0.25">
      <c r="W167" s="29">
        <v>100</v>
      </c>
      <c r="X167" s="29">
        <v>373.54194164054979</v>
      </c>
      <c r="Y167" s="29">
        <v>-25.541941640549794</v>
      </c>
      <c r="AA167" s="29">
        <v>75.378787878787875</v>
      </c>
      <c r="AB167" s="29">
        <v>364</v>
      </c>
    </row>
    <row r="168" spans="23:28" x14ac:dyDescent="0.25">
      <c r="W168" s="29">
        <v>101</v>
      </c>
      <c r="X168" s="29">
        <v>376.24189073849146</v>
      </c>
      <c r="Y168" s="29">
        <v>-13.241890738491463</v>
      </c>
      <c r="AA168" s="29">
        <v>76.136363636363626</v>
      </c>
      <c r="AB168" s="29">
        <v>374</v>
      </c>
    </row>
    <row r="169" spans="23:28" x14ac:dyDescent="0.25">
      <c r="W169" s="29">
        <v>102</v>
      </c>
      <c r="X169" s="29">
        <v>438.76042123914709</v>
      </c>
      <c r="Y169" s="29">
        <v>-3.7604212391470924</v>
      </c>
      <c r="AA169" s="29">
        <v>76.893939393939391</v>
      </c>
      <c r="AB169" s="29">
        <v>390</v>
      </c>
    </row>
    <row r="170" spans="23:28" x14ac:dyDescent="0.25">
      <c r="W170" s="29">
        <v>103</v>
      </c>
      <c r="X170" s="29">
        <v>497.55258967454807</v>
      </c>
      <c r="Y170" s="29">
        <v>-6.5525896745480736</v>
      </c>
      <c r="AA170" s="29">
        <v>77.651515151515142</v>
      </c>
      <c r="AB170" s="29">
        <v>391</v>
      </c>
    </row>
    <row r="171" spans="23:28" x14ac:dyDescent="0.25">
      <c r="W171" s="29">
        <v>104</v>
      </c>
      <c r="X171" s="29">
        <v>505.60082052254171</v>
      </c>
      <c r="Y171" s="29">
        <v>-0.60082052254171003</v>
      </c>
      <c r="AA171" s="29">
        <v>78.409090909090907</v>
      </c>
      <c r="AB171" s="29">
        <v>396</v>
      </c>
    </row>
    <row r="172" spans="23:28" x14ac:dyDescent="0.25">
      <c r="W172" s="29">
        <v>105</v>
      </c>
      <c r="X172" s="29">
        <v>449.95110421306458</v>
      </c>
      <c r="Y172" s="29">
        <v>-45.951104213064582</v>
      </c>
      <c r="AA172" s="29">
        <v>79.166666666666657</v>
      </c>
      <c r="AB172" s="29">
        <v>404</v>
      </c>
    </row>
    <row r="173" spans="23:28" x14ac:dyDescent="0.25">
      <c r="W173" s="29">
        <v>106</v>
      </c>
      <c r="X173" s="29">
        <v>375.11242591885605</v>
      </c>
      <c r="Y173" s="29">
        <v>-16.112425918856047</v>
      </c>
      <c r="AA173" s="29">
        <v>79.924242424242422</v>
      </c>
      <c r="AB173" s="29">
        <v>404</v>
      </c>
    </row>
    <row r="174" spans="23:28" x14ac:dyDescent="0.25">
      <c r="W174" s="29">
        <v>107</v>
      </c>
      <c r="X174" s="29">
        <v>328.8070859546138</v>
      </c>
      <c r="Y174" s="29">
        <v>-18.807085954613797</v>
      </c>
      <c r="AA174" s="29">
        <v>80.681818181818173</v>
      </c>
      <c r="AB174" s="29">
        <v>405</v>
      </c>
    </row>
    <row r="175" spans="23:28" x14ac:dyDescent="0.25">
      <c r="W175" s="29">
        <v>108</v>
      </c>
      <c r="X175" s="29">
        <v>352.6556707914695</v>
      </c>
      <c r="Y175" s="29">
        <v>-15.655670791469504</v>
      </c>
      <c r="AA175" s="29">
        <v>81.439393939393938</v>
      </c>
      <c r="AB175" s="29">
        <v>405</v>
      </c>
    </row>
    <row r="176" spans="23:28" x14ac:dyDescent="0.25">
      <c r="W176" s="29">
        <v>109</v>
      </c>
      <c r="X176" s="29">
        <v>363.98813718095704</v>
      </c>
      <c r="Y176" s="29">
        <v>-3.9881371809570396</v>
      </c>
      <c r="AA176" s="29">
        <v>82.196969696969688</v>
      </c>
      <c r="AB176" s="29">
        <v>406</v>
      </c>
    </row>
    <row r="177" spans="23:28" x14ac:dyDescent="0.25">
      <c r="W177" s="29">
        <v>110</v>
      </c>
      <c r="X177" s="29">
        <v>356.54746932835775</v>
      </c>
      <c r="Y177" s="29">
        <v>-14.547469328357749</v>
      </c>
      <c r="AA177" s="29">
        <v>82.954545454545453</v>
      </c>
      <c r="AB177" s="29">
        <v>407</v>
      </c>
    </row>
    <row r="178" spans="23:28" x14ac:dyDescent="0.25">
      <c r="W178" s="29">
        <v>111</v>
      </c>
      <c r="X178" s="29">
        <v>395.43978967222216</v>
      </c>
      <c r="Y178" s="29">
        <v>10.560210327777838</v>
      </c>
      <c r="AA178" s="29">
        <v>83.712121212121204</v>
      </c>
      <c r="AB178" s="29">
        <v>413</v>
      </c>
    </row>
    <row r="179" spans="23:28" x14ac:dyDescent="0.25">
      <c r="W179" s="29">
        <v>112</v>
      </c>
      <c r="X179" s="29">
        <v>401.69544703827387</v>
      </c>
      <c r="Y179" s="29">
        <v>-5.6954470382738691</v>
      </c>
      <c r="AA179" s="29">
        <v>84.469696969696969</v>
      </c>
      <c r="AB179" s="29">
        <v>417</v>
      </c>
    </row>
    <row r="180" spans="23:28" x14ac:dyDescent="0.25">
      <c r="W180" s="29">
        <v>113</v>
      </c>
      <c r="X180" s="29">
        <v>407.69949900191182</v>
      </c>
      <c r="Y180" s="29">
        <v>12.300500998088182</v>
      </c>
      <c r="AA180" s="29">
        <v>85.22727272727272</v>
      </c>
      <c r="AB180" s="29">
        <v>419</v>
      </c>
    </row>
    <row r="181" spans="23:28" x14ac:dyDescent="0.25">
      <c r="W181" s="29">
        <v>114</v>
      </c>
      <c r="X181" s="29">
        <v>476.32351770733993</v>
      </c>
      <c r="Y181" s="29">
        <v>-4.3235177073399313</v>
      </c>
      <c r="AA181" s="29">
        <v>85.984848484848484</v>
      </c>
      <c r="AB181" s="29">
        <v>420</v>
      </c>
    </row>
    <row r="182" spans="23:28" x14ac:dyDescent="0.25">
      <c r="W182" s="29">
        <v>115</v>
      </c>
      <c r="X182" s="29">
        <v>529.59907465327865</v>
      </c>
      <c r="Y182" s="29">
        <v>18.400925346721351</v>
      </c>
      <c r="AA182" s="29">
        <v>86.742424242424235</v>
      </c>
      <c r="AB182" s="29">
        <v>422</v>
      </c>
    </row>
    <row r="183" spans="23:28" x14ac:dyDescent="0.25">
      <c r="W183" s="29">
        <v>116</v>
      </c>
      <c r="X183" s="29">
        <v>552.25449149342785</v>
      </c>
      <c r="Y183" s="29">
        <v>6.7455085065721505</v>
      </c>
      <c r="AA183" s="29">
        <v>87.5</v>
      </c>
      <c r="AB183" s="29">
        <v>432</v>
      </c>
    </row>
    <row r="184" spans="23:28" x14ac:dyDescent="0.25">
      <c r="W184" s="29">
        <v>117</v>
      </c>
      <c r="X184" s="29">
        <v>475.59181511298107</v>
      </c>
      <c r="Y184" s="29">
        <v>-12.591815112981067</v>
      </c>
      <c r="AA184" s="29">
        <v>88.257575757575751</v>
      </c>
      <c r="AB184" s="29">
        <v>435</v>
      </c>
    </row>
    <row r="185" spans="23:28" x14ac:dyDescent="0.25">
      <c r="W185" s="29">
        <v>118</v>
      </c>
      <c r="X185" s="29">
        <v>411.51754293669558</v>
      </c>
      <c r="Y185" s="29">
        <v>-4.5175429366955768</v>
      </c>
      <c r="AA185" s="29">
        <v>89.015151515151516</v>
      </c>
      <c r="AB185" s="29">
        <v>461</v>
      </c>
    </row>
    <row r="186" spans="23:28" x14ac:dyDescent="0.25">
      <c r="W186" s="29">
        <v>119</v>
      </c>
      <c r="X186" s="29">
        <v>354.14117776998916</v>
      </c>
      <c r="Y186" s="29">
        <v>7.8588222300108441</v>
      </c>
      <c r="AA186" s="29">
        <v>89.772727272727266</v>
      </c>
      <c r="AB186" s="29">
        <v>461</v>
      </c>
    </row>
    <row r="187" spans="23:28" x14ac:dyDescent="0.25">
      <c r="W187" s="29">
        <v>120</v>
      </c>
      <c r="X187" s="29">
        <v>378.30837944707503</v>
      </c>
      <c r="Y187" s="29">
        <v>26.691620552924974</v>
      </c>
      <c r="AA187" s="29">
        <v>90.530303030303031</v>
      </c>
      <c r="AB187" s="29">
        <v>463</v>
      </c>
    </row>
    <row r="188" spans="23:28" x14ac:dyDescent="0.25">
      <c r="W188" s="29">
        <v>121</v>
      </c>
      <c r="X188" s="29">
        <v>405.6686208551568</v>
      </c>
      <c r="Y188" s="29">
        <v>11.331379144843197</v>
      </c>
      <c r="AA188" s="29">
        <v>91.287878787878782</v>
      </c>
      <c r="AB188" s="29">
        <v>465</v>
      </c>
    </row>
    <row r="189" spans="23:28" x14ac:dyDescent="0.25">
      <c r="W189" s="29">
        <v>122</v>
      </c>
      <c r="X189" s="29">
        <v>396.52140311157439</v>
      </c>
      <c r="Y189" s="29">
        <v>-5.5214031115743865</v>
      </c>
      <c r="AA189" s="29">
        <v>92.045454545454547</v>
      </c>
      <c r="AB189" s="29">
        <v>467</v>
      </c>
    </row>
    <row r="190" spans="23:28" x14ac:dyDescent="0.25">
      <c r="W190" s="29">
        <v>123</v>
      </c>
      <c r="X190" s="29">
        <v>440.93477861455386</v>
      </c>
      <c r="Y190" s="29">
        <v>-21.934778614553863</v>
      </c>
      <c r="AA190" s="29">
        <v>92.803030303030297</v>
      </c>
      <c r="AB190" s="29">
        <v>472</v>
      </c>
    </row>
    <row r="191" spans="23:28" x14ac:dyDescent="0.25">
      <c r="W191" s="29">
        <v>124</v>
      </c>
      <c r="X191" s="29">
        <v>430.400531549513</v>
      </c>
      <c r="Y191" s="29">
        <v>30.599468450486995</v>
      </c>
      <c r="AA191" s="29">
        <v>93.560606060606062</v>
      </c>
      <c r="AB191" s="29">
        <v>472</v>
      </c>
    </row>
    <row r="192" spans="23:28" x14ac:dyDescent="0.25">
      <c r="W192" s="29">
        <v>125</v>
      </c>
      <c r="X192" s="29">
        <v>466.32599093424</v>
      </c>
      <c r="Y192" s="29">
        <v>5.6740090657600035</v>
      </c>
      <c r="AA192" s="29">
        <v>94.318181818181813</v>
      </c>
      <c r="AB192" s="29">
        <v>491</v>
      </c>
    </row>
    <row r="193" spans="23:28" x14ac:dyDescent="0.25">
      <c r="W193" s="29">
        <v>126</v>
      </c>
      <c r="X193" s="29">
        <v>520.25755264333759</v>
      </c>
      <c r="Y193" s="29">
        <v>14.74244735666241</v>
      </c>
      <c r="AA193" s="29">
        <v>95.075757575757578</v>
      </c>
      <c r="AB193" s="29">
        <v>505</v>
      </c>
    </row>
    <row r="194" spans="23:28" x14ac:dyDescent="0.25">
      <c r="W194" s="29">
        <v>127</v>
      </c>
      <c r="X194" s="29">
        <v>593.04082006740043</v>
      </c>
      <c r="Y194" s="29">
        <v>28.959179932599568</v>
      </c>
      <c r="AA194" s="29">
        <v>95.833333333333329</v>
      </c>
      <c r="AB194" s="29">
        <v>508</v>
      </c>
    </row>
    <row r="195" spans="23:28" x14ac:dyDescent="0.25">
      <c r="W195" s="29">
        <v>128</v>
      </c>
      <c r="X195" s="29">
        <v>612.62086676671697</v>
      </c>
      <c r="Y195" s="29">
        <v>-6.6208667667169721</v>
      </c>
      <c r="AA195" s="29">
        <v>96.590909090909093</v>
      </c>
      <c r="AB195" s="29">
        <v>535</v>
      </c>
    </row>
    <row r="196" spans="23:28" x14ac:dyDescent="0.25">
      <c r="W196" s="29">
        <v>129</v>
      </c>
      <c r="X196" s="29">
        <v>527.58196078086348</v>
      </c>
      <c r="Y196" s="29">
        <v>-19.581960780863483</v>
      </c>
      <c r="AA196" s="29">
        <v>97.348484848484844</v>
      </c>
      <c r="AB196" s="29">
        <v>548</v>
      </c>
    </row>
    <row r="197" spans="23:28" x14ac:dyDescent="0.25">
      <c r="W197" s="29">
        <v>130</v>
      </c>
      <c r="X197" s="29">
        <v>455.82833534935833</v>
      </c>
      <c r="Y197" s="29">
        <v>5.1716646506416737</v>
      </c>
      <c r="AA197" s="29">
        <v>98.106060606060595</v>
      </c>
      <c r="AB197" s="29">
        <v>559</v>
      </c>
    </row>
    <row r="198" spans="23:28" x14ac:dyDescent="0.25">
      <c r="W198" s="29">
        <v>131</v>
      </c>
      <c r="X198" s="29">
        <v>403.1644583453305</v>
      </c>
      <c r="Y198" s="29">
        <v>-13.164458345330502</v>
      </c>
      <c r="AA198" s="29">
        <v>98.86363636363636</v>
      </c>
      <c r="AB198" s="29">
        <v>606</v>
      </c>
    </row>
    <row r="199" spans="23:28" ht="15.75" thickBot="1" x14ac:dyDescent="0.3">
      <c r="W199" s="30">
        <v>132</v>
      </c>
      <c r="X199" s="30">
        <v>426.58128045922524</v>
      </c>
      <c r="Y199" s="30">
        <v>5.4187195407747595</v>
      </c>
      <c r="AA199" s="30">
        <v>99.62121212121211</v>
      </c>
      <c r="AB199" s="30">
        <v>622</v>
      </c>
    </row>
  </sheetData>
  <sortState xmlns:xlrd2="http://schemas.microsoft.com/office/spreadsheetml/2017/richdata2" ref="AB68:AB199">
    <sortCondition ref="AB68"/>
  </sortState>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878A2-A62F-44AB-9DB8-64C49899BE1B}">
  <dimension ref="A3:U156"/>
  <sheetViews>
    <sheetView topLeftCell="A19" zoomScale="84" zoomScaleNormal="93" workbookViewId="0">
      <selection activeCell="N19" sqref="N19"/>
    </sheetView>
  </sheetViews>
  <sheetFormatPr defaultRowHeight="15" x14ac:dyDescent="0.25"/>
  <cols>
    <col min="1" max="1" width="13" customWidth="1"/>
    <col min="2" max="2" width="27" customWidth="1"/>
    <col min="3" max="3" width="19.7109375" customWidth="1"/>
    <col min="6" max="6" width="32.5703125" customWidth="1"/>
    <col min="7" max="7" width="30.140625" customWidth="1"/>
    <col min="8" max="8" width="20.42578125" customWidth="1"/>
    <col min="10" max="10" width="21.7109375" customWidth="1"/>
    <col min="11" max="11" width="20" customWidth="1"/>
  </cols>
  <sheetData>
    <row r="3" spans="1:16" x14ac:dyDescent="0.25">
      <c r="A3" t="s">
        <v>60</v>
      </c>
    </row>
    <row r="11" spans="1:16" ht="15.75" thickBot="1" x14ac:dyDescent="0.3">
      <c r="F11" t="s">
        <v>70</v>
      </c>
      <c r="G11" t="s">
        <v>87</v>
      </c>
      <c r="H11" t="s">
        <v>92</v>
      </c>
    </row>
    <row r="12" spans="1:16" x14ac:dyDescent="0.25">
      <c r="A12" s="20" t="s">
        <v>61</v>
      </c>
      <c r="B12" s="20" t="s">
        <v>62</v>
      </c>
      <c r="C12" s="20" t="s">
        <v>63</v>
      </c>
      <c r="F12" t="s">
        <v>18</v>
      </c>
      <c r="G12" t="s">
        <v>88</v>
      </c>
      <c r="H12" t="s">
        <v>89</v>
      </c>
    </row>
    <row r="13" spans="1:16" x14ac:dyDescent="0.25">
      <c r="A13">
        <v>1</v>
      </c>
      <c r="B13" s="29">
        <v>125.10825822119993</v>
      </c>
      <c r="C13" s="29">
        <v>-10.108258221199932</v>
      </c>
      <c r="F13">
        <v>112</v>
      </c>
      <c r="H13">
        <f>(C13^2)</f>
        <v>102.17688426645601</v>
      </c>
    </row>
    <row r="14" spans="1:16" x14ac:dyDescent="0.25">
      <c r="A14">
        <v>2</v>
      </c>
      <c r="B14" s="29">
        <v>115.41474575752945</v>
      </c>
      <c r="C14" s="29">
        <v>10.585254242470555</v>
      </c>
      <c r="F14">
        <v>118</v>
      </c>
      <c r="G14">
        <f>((C14-C13)^2)</f>
        <v>428.22145808408578</v>
      </c>
      <c r="H14">
        <f>(C14^2)</f>
        <v>112.04760737774087</v>
      </c>
    </row>
    <row r="15" spans="1:16" x14ac:dyDescent="0.25">
      <c r="A15">
        <v>3</v>
      </c>
      <c r="B15" s="29">
        <v>148.56259178969037</v>
      </c>
      <c r="C15" s="29">
        <v>-7.5625917896903729</v>
      </c>
      <c r="F15">
        <v>132</v>
      </c>
      <c r="G15">
        <f t="shared" ref="G15:G78" si="0">((C15-C14)^2)</f>
        <v>329.3443156070191</v>
      </c>
      <c r="H15">
        <f t="shared" ref="H15:H78" si="1">(C15^2)</f>
        <v>57.192794577492236</v>
      </c>
      <c r="J15" s="1" t="s">
        <v>93</v>
      </c>
      <c r="P15" t="s">
        <v>107</v>
      </c>
    </row>
    <row r="16" spans="1:16" x14ac:dyDescent="0.25">
      <c r="A16">
        <v>4</v>
      </c>
      <c r="B16" s="29">
        <v>138.95062610897037</v>
      </c>
      <c r="C16" s="29">
        <v>-3.9506261089703685</v>
      </c>
      <c r="F16">
        <v>129</v>
      </c>
      <c r="G16">
        <f t="shared" si="0"/>
        <v>13.046296078699125</v>
      </c>
      <c r="H16">
        <f t="shared" si="1"/>
        <v>15.607446652878354</v>
      </c>
      <c r="J16">
        <f>SUM(G14:G156)</f>
        <v>25926.292105345387</v>
      </c>
      <c r="K16" s="36" t="s">
        <v>106</v>
      </c>
      <c r="M16" s="1" t="s">
        <v>91</v>
      </c>
      <c r="N16">
        <v>1.504</v>
      </c>
      <c r="P16">
        <f>4-N16</f>
        <v>2.496</v>
      </c>
    </row>
    <row r="17" spans="1:19" x14ac:dyDescent="0.25">
      <c r="A17">
        <v>5</v>
      </c>
      <c r="B17" s="29">
        <v>138.80010942325379</v>
      </c>
      <c r="C17" s="29">
        <v>-13.800109423253787</v>
      </c>
      <c r="F17">
        <v>121</v>
      </c>
      <c r="G17">
        <f t="shared" si="0"/>
        <v>97.012321558347466</v>
      </c>
      <c r="H17">
        <f t="shared" si="1"/>
        <v>190.44302009377796</v>
      </c>
      <c r="J17" s="1" t="s">
        <v>94</v>
      </c>
      <c r="K17">
        <f>J16/J18</f>
        <v>1.3981410433750721</v>
      </c>
      <c r="M17" s="1"/>
      <c r="P17" t="s">
        <v>108</v>
      </c>
    </row>
    <row r="18" spans="1:19" x14ac:dyDescent="0.25">
      <c r="A18">
        <v>6</v>
      </c>
      <c r="B18" s="29">
        <v>159.51519934451775</v>
      </c>
      <c r="C18" s="29">
        <v>-10.515199344517754</v>
      </c>
      <c r="F18">
        <v>135</v>
      </c>
      <c r="G18">
        <f t="shared" si="0"/>
        <v>10.790634225381568</v>
      </c>
      <c r="H18">
        <f t="shared" si="1"/>
        <v>110.5694172549466</v>
      </c>
      <c r="J18">
        <f>SUM(H13:H156)</f>
        <v>18543.402490180866</v>
      </c>
      <c r="M18" s="1" t="s">
        <v>111</v>
      </c>
      <c r="N18" s="40">
        <v>1.972</v>
      </c>
      <c r="P18" s="40">
        <f>4-N18</f>
        <v>2.028</v>
      </c>
    </row>
    <row r="19" spans="1:19" x14ac:dyDescent="0.25">
      <c r="A19">
        <v>7</v>
      </c>
      <c r="B19" s="29">
        <v>185.06006318223984</v>
      </c>
      <c r="C19" s="29">
        <v>-15.060063182239844</v>
      </c>
      <c r="F19">
        <v>148</v>
      </c>
      <c r="G19">
        <f t="shared" si="0"/>
        <v>20.655787303433968</v>
      </c>
      <c r="H19">
        <f t="shared" si="1"/>
        <v>226.8055030530561</v>
      </c>
    </row>
    <row r="20" spans="1:19" x14ac:dyDescent="0.25">
      <c r="A20">
        <v>8</v>
      </c>
      <c r="B20" s="29">
        <v>174.70846424510316</v>
      </c>
      <c r="C20" s="29">
        <v>-4.7084642451031584</v>
      </c>
      <c r="F20">
        <v>148</v>
      </c>
      <c r="G20">
        <f t="shared" si="0"/>
        <v>107.15560055532936</v>
      </c>
      <c r="H20">
        <f t="shared" si="1"/>
        <v>22.169635547414856</v>
      </c>
      <c r="S20" t="s">
        <v>109</v>
      </c>
    </row>
    <row r="21" spans="1:19" x14ac:dyDescent="0.25">
      <c r="A21">
        <v>9</v>
      </c>
      <c r="B21" s="29">
        <v>140.43791968078466</v>
      </c>
      <c r="C21" s="29">
        <v>17.56208031921534</v>
      </c>
      <c r="F21">
        <v>136</v>
      </c>
      <c r="G21">
        <f t="shared" si="0"/>
        <v>495.97715519129622</v>
      </c>
      <c r="H21">
        <f t="shared" si="1"/>
        <v>308.4266651385708</v>
      </c>
      <c r="S21">
        <f>N16*2</f>
        <v>3.008</v>
      </c>
    </row>
    <row r="22" spans="1:19" x14ac:dyDescent="0.25">
      <c r="A22">
        <v>10</v>
      </c>
      <c r="B22" s="29">
        <v>132.3428807064887</v>
      </c>
      <c r="C22" s="29">
        <v>0.65711929351130038</v>
      </c>
      <c r="F22">
        <v>119</v>
      </c>
      <c r="G22">
        <f t="shared" si="0"/>
        <v>285.7777072805726</v>
      </c>
      <c r="H22">
        <f t="shared" si="1"/>
        <v>0.43180576590479053</v>
      </c>
      <c r="S22" t="s">
        <v>110</v>
      </c>
    </row>
    <row r="23" spans="1:19" x14ac:dyDescent="0.25">
      <c r="A23">
        <v>11</v>
      </c>
      <c r="B23" s="29">
        <v>112.798517856291</v>
      </c>
      <c r="C23" s="29">
        <v>1.2014821437090006</v>
      </c>
      <c r="F23">
        <v>104</v>
      </c>
      <c r="G23">
        <f t="shared" si="0"/>
        <v>0.29633091267536382</v>
      </c>
      <c r="H23">
        <f t="shared" si="1"/>
        <v>1.4435593416515757</v>
      </c>
      <c r="S23">
        <f>N18*2</f>
        <v>3.944</v>
      </c>
    </row>
    <row r="24" spans="1:19" x14ac:dyDescent="0.25">
      <c r="A24">
        <v>12</v>
      </c>
      <c r="B24" s="29">
        <v>143.92647731150433</v>
      </c>
      <c r="C24" s="29">
        <v>-3.9264773115043283</v>
      </c>
      <c r="F24">
        <v>118</v>
      </c>
      <c r="G24">
        <f t="shared" si="0"/>
        <v>26.295968174311781</v>
      </c>
      <c r="H24">
        <f t="shared" si="1"/>
        <v>15.417224077758258</v>
      </c>
    </row>
    <row r="25" spans="1:19" x14ac:dyDescent="0.25">
      <c r="A25">
        <v>13</v>
      </c>
      <c r="B25" s="29">
        <v>139.69249325958901</v>
      </c>
      <c r="C25" s="29">
        <v>5.3075067404109859</v>
      </c>
      <c r="F25">
        <v>115</v>
      </c>
      <c r="G25">
        <f t="shared" si="0"/>
        <v>85.266461471026361</v>
      </c>
      <c r="H25">
        <f t="shared" si="1"/>
        <v>28.169627799508049</v>
      </c>
    </row>
    <row r="26" spans="1:19" x14ac:dyDescent="0.25">
      <c r="A26">
        <v>14</v>
      </c>
      <c r="B26" s="29">
        <v>137.1954284926143</v>
      </c>
      <c r="C26" s="29">
        <v>12.804571507385702</v>
      </c>
      <c r="F26">
        <v>126</v>
      </c>
      <c r="G26">
        <f t="shared" si="0"/>
        <v>56.20598012021366</v>
      </c>
      <c r="H26">
        <f t="shared" si="1"/>
        <v>163.95705148775377</v>
      </c>
    </row>
    <row r="27" spans="1:19" x14ac:dyDescent="0.25">
      <c r="A27">
        <v>15</v>
      </c>
      <c r="B27" s="29">
        <v>168.58838055256166</v>
      </c>
      <c r="C27" s="29">
        <v>9.4116194474383406</v>
      </c>
      <c r="F27">
        <v>141</v>
      </c>
      <c r="G27">
        <f t="shared" si="0"/>
        <v>11.512123681101047</v>
      </c>
      <c r="H27">
        <f t="shared" si="1"/>
        <v>88.578580623399574</v>
      </c>
      <c r="S27">
        <v>0.46089999999999998</v>
      </c>
    </row>
    <row r="28" spans="1:19" x14ac:dyDescent="0.25">
      <c r="A28">
        <v>16</v>
      </c>
      <c r="B28" s="29">
        <v>162.00924769714481</v>
      </c>
      <c r="C28" s="29">
        <v>0.99075230285518501</v>
      </c>
      <c r="F28">
        <v>135</v>
      </c>
      <c r="G28">
        <f t="shared" si="0"/>
        <v>70.911003466720061</v>
      </c>
      <c r="H28">
        <f t="shared" si="1"/>
        <v>0.98159012561285219</v>
      </c>
    </row>
    <row r="29" spans="1:19" x14ac:dyDescent="0.25">
      <c r="A29">
        <v>17</v>
      </c>
      <c r="B29" s="29">
        <v>155.70032019105452</v>
      </c>
      <c r="C29" s="29">
        <v>16.299679808945484</v>
      </c>
      <c r="F29">
        <v>125</v>
      </c>
      <c r="G29">
        <f t="shared" si="0"/>
        <v>234.36326138672814</v>
      </c>
      <c r="H29">
        <f t="shared" si="1"/>
        <v>265.67956187414512</v>
      </c>
    </row>
    <row r="30" spans="1:19" x14ac:dyDescent="0.25">
      <c r="A30">
        <v>18</v>
      </c>
      <c r="B30" s="29">
        <v>190.88195337783179</v>
      </c>
      <c r="C30" s="29">
        <v>-12.881953377831792</v>
      </c>
      <c r="F30">
        <v>149</v>
      </c>
      <c r="G30">
        <f t="shared" si="0"/>
        <v>851.56771544762091</v>
      </c>
      <c r="H30">
        <f t="shared" si="1"/>
        <v>165.94472282863191</v>
      </c>
    </row>
    <row r="31" spans="1:19" x14ac:dyDescent="0.25">
      <c r="A31">
        <v>19</v>
      </c>
      <c r="B31" s="29">
        <v>210.31247479269584</v>
      </c>
      <c r="C31" s="29">
        <v>-11.312474792695838</v>
      </c>
      <c r="F31">
        <v>170</v>
      </c>
      <c r="G31">
        <f t="shared" si="0"/>
        <v>2.4632630292003563</v>
      </c>
      <c r="H31">
        <f t="shared" si="1"/>
        <v>127.97208593537874</v>
      </c>
    </row>
    <row r="32" spans="1:19" x14ac:dyDescent="0.25">
      <c r="A32">
        <v>20</v>
      </c>
      <c r="B32" s="29">
        <v>201.14800994906409</v>
      </c>
      <c r="C32" s="29">
        <v>-2.1480099490640896</v>
      </c>
      <c r="F32">
        <v>170</v>
      </c>
      <c r="G32">
        <f t="shared" si="0"/>
        <v>83.98741587016228</v>
      </c>
      <c r="H32">
        <f t="shared" si="1"/>
        <v>4.6139467412783128</v>
      </c>
    </row>
    <row r="33" spans="1:8" x14ac:dyDescent="0.25">
      <c r="A33">
        <v>21</v>
      </c>
      <c r="B33" s="29">
        <v>164.43767112513314</v>
      </c>
      <c r="C33" s="29">
        <v>19.562328874866864</v>
      </c>
      <c r="F33">
        <v>158</v>
      </c>
      <c r="G33">
        <f t="shared" si="0"/>
        <v>471.33881184988365</v>
      </c>
      <c r="H33">
        <f t="shared" si="1"/>
        <v>382.68471100844988</v>
      </c>
    </row>
    <row r="34" spans="1:8" x14ac:dyDescent="0.25">
      <c r="A34">
        <v>22</v>
      </c>
      <c r="B34" s="29">
        <v>153.41510589194812</v>
      </c>
      <c r="C34" s="29">
        <v>8.5848941080518841</v>
      </c>
      <c r="F34">
        <v>133</v>
      </c>
      <c r="G34">
        <f t="shared" si="0"/>
        <v>120.50407405967826</v>
      </c>
      <c r="H34">
        <f t="shared" si="1"/>
        <v>73.700406846463949</v>
      </c>
    </row>
    <row r="35" spans="1:8" x14ac:dyDescent="0.25">
      <c r="A35">
        <v>23</v>
      </c>
      <c r="B35" s="29">
        <v>133.33732204187675</v>
      </c>
      <c r="C35" s="29">
        <v>12.662677958123254</v>
      </c>
      <c r="F35">
        <v>114</v>
      </c>
      <c r="G35">
        <f t="shared" si="0"/>
        <v>16.628321127902886</v>
      </c>
      <c r="H35">
        <f t="shared" si="1"/>
        <v>160.3434130711405</v>
      </c>
    </row>
    <row r="36" spans="1:8" x14ac:dyDescent="0.25">
      <c r="A36">
        <v>24</v>
      </c>
      <c r="B36" s="29">
        <v>171.71214775824657</v>
      </c>
      <c r="C36" s="29">
        <v>-5.7121477582465729</v>
      </c>
      <c r="F36">
        <v>140</v>
      </c>
      <c r="G36">
        <f t="shared" si="0"/>
        <v>337.63422010696593</v>
      </c>
      <c r="H36">
        <f t="shared" si="1"/>
        <v>32.628632012041351</v>
      </c>
    </row>
    <row r="37" spans="1:8" x14ac:dyDescent="0.25">
      <c r="A37">
        <v>25</v>
      </c>
      <c r="B37" s="29">
        <v>168.99761225534996</v>
      </c>
      <c r="C37" s="29">
        <v>2.0023877446500364</v>
      </c>
      <c r="F37">
        <v>145</v>
      </c>
      <c r="G37">
        <f t="shared" si="0"/>
        <v>59.514058025452243</v>
      </c>
      <c r="H37">
        <f t="shared" si="1"/>
        <v>4.0095566799246596</v>
      </c>
    </row>
    <row r="38" spans="1:8" x14ac:dyDescent="0.25">
      <c r="A38">
        <v>26</v>
      </c>
      <c r="B38" s="29">
        <v>163.21567599337206</v>
      </c>
      <c r="C38" s="29">
        <v>16.784324006627941</v>
      </c>
      <c r="F38">
        <v>150</v>
      </c>
      <c r="G38">
        <f t="shared" si="0"/>
        <v>218.5056396531773</v>
      </c>
      <c r="H38">
        <f t="shared" si="1"/>
        <v>281.71353235946702</v>
      </c>
    </row>
    <row r="39" spans="1:8" x14ac:dyDescent="0.25">
      <c r="A39">
        <v>27</v>
      </c>
      <c r="B39" s="29">
        <v>202.41660117558331</v>
      </c>
      <c r="C39" s="29">
        <v>-9.4166011755833097</v>
      </c>
      <c r="F39">
        <v>178</v>
      </c>
      <c r="G39">
        <f t="shared" si="0"/>
        <v>686.48848040383166</v>
      </c>
      <c r="H39">
        <f t="shared" si="1"/>
        <v>88.672377699996972</v>
      </c>
    </row>
    <row r="40" spans="1:8" x14ac:dyDescent="0.25">
      <c r="A40">
        <v>28</v>
      </c>
      <c r="B40" s="29">
        <v>185.30801575746028</v>
      </c>
      <c r="C40" s="29">
        <v>-4.3080157574602822</v>
      </c>
      <c r="F40">
        <v>163</v>
      </c>
      <c r="G40">
        <f t="shared" si="0"/>
        <v>26.097644974259229</v>
      </c>
      <c r="H40">
        <f t="shared" si="1"/>
        <v>18.558999766526089</v>
      </c>
    </row>
    <row r="41" spans="1:8" x14ac:dyDescent="0.25">
      <c r="A41">
        <v>29</v>
      </c>
      <c r="B41" s="29">
        <v>189.6498301892272</v>
      </c>
      <c r="C41" s="29">
        <v>-6.6498301892272025</v>
      </c>
      <c r="F41">
        <v>172</v>
      </c>
      <c r="G41">
        <f t="shared" si="0"/>
        <v>5.4840948328318238</v>
      </c>
      <c r="H41">
        <f t="shared" si="1"/>
        <v>44.220241545557492</v>
      </c>
    </row>
    <row r="42" spans="1:8" x14ac:dyDescent="0.25">
      <c r="A42">
        <v>30</v>
      </c>
      <c r="B42" s="29">
        <v>212.33777466387127</v>
      </c>
      <c r="C42" s="29">
        <v>5.6622253361287278</v>
      </c>
      <c r="F42">
        <v>178</v>
      </c>
      <c r="G42">
        <f t="shared" si="0"/>
        <v>151.5867112594475</v>
      </c>
      <c r="H42">
        <f t="shared" si="1"/>
        <v>32.060795757098084</v>
      </c>
    </row>
    <row r="43" spans="1:8" x14ac:dyDescent="0.25">
      <c r="A43">
        <v>31</v>
      </c>
      <c r="B43" s="29">
        <v>247.17234194230531</v>
      </c>
      <c r="C43" s="29">
        <v>-17.172341942305309</v>
      </c>
      <c r="F43">
        <v>199</v>
      </c>
      <c r="G43">
        <f t="shared" si="0"/>
        <v>521.4174627933304</v>
      </c>
      <c r="H43">
        <f t="shared" si="1"/>
        <v>294.88932778345804</v>
      </c>
    </row>
    <row r="44" spans="1:8" x14ac:dyDescent="0.25">
      <c r="A44">
        <v>32</v>
      </c>
      <c r="B44" s="29">
        <v>233.46966796327095</v>
      </c>
      <c r="C44" s="29">
        <v>8.5303320367290496</v>
      </c>
      <c r="F44">
        <v>199</v>
      </c>
      <c r="G44">
        <f t="shared" si="0"/>
        <v>660.62744967252991</v>
      </c>
      <c r="H44">
        <f t="shared" si="1"/>
        <v>72.766564656845972</v>
      </c>
    </row>
    <row r="45" spans="1:8" x14ac:dyDescent="0.25">
      <c r="A45">
        <v>33</v>
      </c>
      <c r="B45" s="29">
        <v>201.78985354484587</v>
      </c>
      <c r="C45" s="29">
        <v>7.2101464551541312</v>
      </c>
      <c r="F45">
        <v>184</v>
      </c>
      <c r="G45">
        <f t="shared" si="0"/>
        <v>1.7428899697983056</v>
      </c>
      <c r="H45">
        <f t="shared" si="1"/>
        <v>51.986211904771686</v>
      </c>
    </row>
    <row r="46" spans="1:8" x14ac:dyDescent="0.25">
      <c r="A46">
        <v>34</v>
      </c>
      <c r="B46" s="29">
        <v>180.14907563223522</v>
      </c>
      <c r="C46" s="29">
        <v>10.850924367764776</v>
      </c>
      <c r="F46">
        <v>162</v>
      </c>
      <c r="G46">
        <f t="shared" si="0"/>
        <v>13.255263808953524</v>
      </c>
      <c r="H46">
        <f t="shared" si="1"/>
        <v>117.74255963495141</v>
      </c>
    </row>
    <row r="47" spans="1:8" x14ac:dyDescent="0.25">
      <c r="A47">
        <v>35</v>
      </c>
      <c r="B47" s="29">
        <v>164.57098323190561</v>
      </c>
      <c r="C47" s="29">
        <v>7.4290167680943853</v>
      </c>
      <c r="F47">
        <v>146</v>
      </c>
      <c r="G47">
        <f t="shared" si="0"/>
        <v>11.709451620681975</v>
      </c>
      <c r="H47">
        <f t="shared" si="1"/>
        <v>55.190290140627546</v>
      </c>
    </row>
    <row r="48" spans="1:8" x14ac:dyDescent="0.25">
      <c r="A48">
        <v>36</v>
      </c>
      <c r="B48" s="29">
        <v>197.10482393296081</v>
      </c>
      <c r="C48" s="29">
        <v>-3.1048239329608123</v>
      </c>
      <c r="F48">
        <v>166</v>
      </c>
      <c r="G48">
        <f t="shared" si="0"/>
        <v>110.96179991520705</v>
      </c>
      <c r="H48">
        <f t="shared" si="1"/>
        <v>9.6399316546862472</v>
      </c>
    </row>
    <row r="49" spans="1:8" x14ac:dyDescent="0.25">
      <c r="A49">
        <v>37</v>
      </c>
      <c r="B49" s="29">
        <v>197.67009767018226</v>
      </c>
      <c r="C49" s="29">
        <v>-1.6700976701822583</v>
      </c>
      <c r="F49">
        <v>171</v>
      </c>
      <c r="G49">
        <f t="shared" si="0"/>
        <v>2.0584394491065163</v>
      </c>
      <c r="H49">
        <f t="shared" si="1"/>
        <v>2.7892262279482072</v>
      </c>
    </row>
    <row r="50" spans="1:8" x14ac:dyDescent="0.25">
      <c r="A50">
        <v>38</v>
      </c>
      <c r="B50" s="29">
        <v>191.94612117478138</v>
      </c>
      <c r="C50" s="29">
        <v>4.053878825218618</v>
      </c>
      <c r="F50">
        <v>180</v>
      </c>
      <c r="G50">
        <f t="shared" si="0"/>
        <v>32.7639069199017</v>
      </c>
      <c r="H50">
        <f t="shared" si="1"/>
        <v>16.433933529555883</v>
      </c>
    </row>
    <row r="51" spans="1:8" x14ac:dyDescent="0.25">
      <c r="A51">
        <v>39</v>
      </c>
      <c r="B51" s="29">
        <v>220.09201684718516</v>
      </c>
      <c r="C51" s="29">
        <v>15.907983152814836</v>
      </c>
      <c r="F51">
        <v>193</v>
      </c>
      <c r="G51">
        <f t="shared" si="0"/>
        <v>140.51978940953538</v>
      </c>
      <c r="H51">
        <f t="shared" si="1"/>
        <v>253.06392799024064</v>
      </c>
    </row>
    <row r="52" spans="1:8" x14ac:dyDescent="0.25">
      <c r="A52">
        <v>40</v>
      </c>
      <c r="B52" s="29">
        <v>216.71734076371422</v>
      </c>
      <c r="C52" s="29">
        <v>18.282659236285781</v>
      </c>
      <c r="F52">
        <v>181</v>
      </c>
      <c r="G52">
        <f t="shared" si="0"/>
        <v>5.6390865014089053</v>
      </c>
      <c r="H52">
        <f t="shared" si="1"/>
        <v>334.25562875014577</v>
      </c>
    </row>
    <row r="53" spans="1:8" x14ac:dyDescent="0.25">
      <c r="A53">
        <v>41</v>
      </c>
      <c r="B53" s="29">
        <v>223.16303679015709</v>
      </c>
      <c r="C53" s="29">
        <v>5.8369632098429065</v>
      </c>
      <c r="F53">
        <v>183</v>
      </c>
      <c r="G53">
        <f t="shared" si="0"/>
        <v>154.89534958261595</v>
      </c>
      <c r="H53">
        <f t="shared" si="1"/>
        <v>34.070139513059608</v>
      </c>
    </row>
    <row r="54" spans="1:8" x14ac:dyDescent="0.25">
      <c r="A54">
        <v>42</v>
      </c>
      <c r="B54" s="29">
        <v>257.43237902933595</v>
      </c>
      <c r="C54" s="29">
        <v>-14.432379029335948</v>
      </c>
      <c r="F54">
        <v>218</v>
      </c>
      <c r="G54">
        <f t="shared" si="0"/>
        <v>410.84623480896005</v>
      </c>
      <c r="H54">
        <f t="shared" si="1"/>
        <v>208.29356444641604</v>
      </c>
    </row>
    <row r="55" spans="1:8" x14ac:dyDescent="0.25">
      <c r="A55">
        <v>43</v>
      </c>
      <c r="B55" s="29">
        <v>274.68226937241343</v>
      </c>
      <c r="C55" s="29">
        <v>-10.68226937241343</v>
      </c>
      <c r="F55">
        <v>230</v>
      </c>
      <c r="G55">
        <f t="shared" si="0"/>
        <v>14.063322438943528</v>
      </c>
      <c r="H55">
        <f t="shared" si="1"/>
        <v>114.11087894480201</v>
      </c>
    </row>
    <row r="56" spans="1:8" x14ac:dyDescent="0.25">
      <c r="A56">
        <v>44</v>
      </c>
      <c r="B56" s="29">
        <v>269.58222718657294</v>
      </c>
      <c r="C56" s="29">
        <v>2.4177728134270637</v>
      </c>
      <c r="F56">
        <v>242</v>
      </c>
      <c r="G56">
        <f t="shared" si="0"/>
        <v>171.61110527080058</v>
      </c>
      <c r="H56">
        <f t="shared" si="1"/>
        <v>5.8456253773470195</v>
      </c>
    </row>
    <row r="57" spans="1:8" x14ac:dyDescent="0.25">
      <c r="A57">
        <v>45</v>
      </c>
      <c r="B57" s="29">
        <v>228.35343704273168</v>
      </c>
      <c r="C57" s="29">
        <v>8.6465629572683156</v>
      </c>
      <c r="F57">
        <v>209</v>
      </c>
      <c r="G57">
        <f t="shared" si="0"/>
        <v>38.797826656013925</v>
      </c>
      <c r="H57">
        <f t="shared" si="1"/>
        <v>74.763050974004599</v>
      </c>
    </row>
    <row r="58" spans="1:8" x14ac:dyDescent="0.25">
      <c r="A58">
        <v>46</v>
      </c>
      <c r="B58" s="29">
        <v>210.47238615710839</v>
      </c>
      <c r="C58" s="29">
        <v>0.52761384289161128</v>
      </c>
      <c r="F58">
        <v>191</v>
      </c>
      <c r="G58">
        <f t="shared" si="0"/>
        <v>65.917334721838273</v>
      </c>
      <c r="H58">
        <f t="shared" si="1"/>
        <v>0.27837636721085385</v>
      </c>
    </row>
    <row r="59" spans="1:8" x14ac:dyDescent="0.25">
      <c r="A59">
        <v>47</v>
      </c>
      <c r="B59" s="29">
        <v>188.58352020082063</v>
      </c>
      <c r="C59" s="29">
        <v>-8.5835202008206295</v>
      </c>
      <c r="F59">
        <v>172</v>
      </c>
      <c r="G59">
        <f t="shared" si="0"/>
        <v>83.012763562492168</v>
      </c>
      <c r="H59">
        <f t="shared" si="1"/>
        <v>73.676819037895825</v>
      </c>
    </row>
    <row r="60" spans="1:8" x14ac:dyDescent="0.25">
      <c r="A60">
        <v>48</v>
      </c>
      <c r="B60" s="29">
        <v>217.06810464128608</v>
      </c>
      <c r="C60" s="29">
        <v>-16.068104641286084</v>
      </c>
      <c r="F60">
        <v>194</v>
      </c>
      <c r="G60">
        <f t="shared" si="0"/>
        <v>56.019004246457577</v>
      </c>
      <c r="H60">
        <f t="shared" si="1"/>
        <v>258.18398676331941</v>
      </c>
    </row>
    <row r="61" spans="1:8" x14ac:dyDescent="0.25">
      <c r="A61">
        <v>49</v>
      </c>
      <c r="B61" s="29">
        <v>215.99153814859153</v>
      </c>
      <c r="C61" s="29">
        <v>-11.99153814859153</v>
      </c>
      <c r="F61">
        <v>196</v>
      </c>
      <c r="G61">
        <f t="shared" si="0"/>
        <v>16.618394369359972</v>
      </c>
      <c r="H61">
        <f t="shared" si="1"/>
        <v>143.796987169126</v>
      </c>
    </row>
    <row r="62" spans="1:8" x14ac:dyDescent="0.25">
      <c r="A62">
        <v>50</v>
      </c>
      <c r="B62" s="29">
        <v>207.41218938059612</v>
      </c>
      <c r="C62" s="29">
        <v>-19.412189380596118</v>
      </c>
      <c r="F62">
        <v>196</v>
      </c>
      <c r="G62">
        <f t="shared" si="0"/>
        <v>55.066064707051204</v>
      </c>
      <c r="H62">
        <f t="shared" si="1"/>
        <v>376.83309654812871</v>
      </c>
    </row>
    <row r="63" spans="1:8" x14ac:dyDescent="0.25">
      <c r="A63">
        <v>51</v>
      </c>
      <c r="B63" s="29">
        <v>242.848039386724</v>
      </c>
      <c r="C63" s="29">
        <v>-7.8480393867239968</v>
      </c>
      <c r="F63">
        <v>236</v>
      </c>
      <c r="G63">
        <f t="shared" si="0"/>
        <v>133.72956508077257</v>
      </c>
      <c r="H63">
        <f t="shared" si="1"/>
        <v>61.591722215571167</v>
      </c>
    </row>
    <row r="64" spans="1:8" x14ac:dyDescent="0.25">
      <c r="A64">
        <v>52</v>
      </c>
      <c r="B64" s="29">
        <v>248.21724826085733</v>
      </c>
      <c r="C64" s="29">
        <v>-21.217248260857332</v>
      </c>
      <c r="F64">
        <v>235</v>
      </c>
      <c r="G64">
        <f t="shared" si="0"/>
        <v>178.73574592020552</v>
      </c>
      <c r="H64">
        <f t="shared" si="1"/>
        <v>450.17162376285347</v>
      </c>
    </row>
    <row r="65" spans="1:21" x14ac:dyDescent="0.25">
      <c r="A65">
        <v>53</v>
      </c>
      <c r="B65" s="29">
        <v>247.42053457971639</v>
      </c>
      <c r="C65" s="29">
        <v>-13.420534579716389</v>
      </c>
      <c r="F65">
        <v>229</v>
      </c>
      <c r="G65">
        <f t="shared" si="0"/>
        <v>60.788744225690358</v>
      </c>
      <c r="H65">
        <f t="shared" si="1"/>
        <v>180.11074840536335</v>
      </c>
    </row>
    <row r="66" spans="1:21" x14ac:dyDescent="0.25">
      <c r="A66">
        <v>54</v>
      </c>
      <c r="B66" s="29">
        <v>279.59681482865693</v>
      </c>
      <c r="C66" s="29">
        <v>-15.596814828656932</v>
      </c>
      <c r="F66">
        <v>243</v>
      </c>
      <c r="G66">
        <f t="shared" si="0"/>
        <v>4.7361957219287119</v>
      </c>
      <c r="H66">
        <f t="shared" si="1"/>
        <v>243.26063279941275</v>
      </c>
    </row>
    <row r="67" spans="1:21" x14ac:dyDescent="0.25">
      <c r="A67">
        <v>55</v>
      </c>
      <c r="B67" s="29">
        <v>307.75273434124779</v>
      </c>
      <c r="C67" s="29">
        <v>-5.7527343412477876</v>
      </c>
      <c r="F67">
        <v>264</v>
      </c>
      <c r="G67">
        <f t="shared" si="0"/>
        <v>96.90592064258945</v>
      </c>
      <c r="H67">
        <f t="shared" si="1"/>
        <v>33.093952400971617</v>
      </c>
    </row>
    <row r="68" spans="1:21" x14ac:dyDescent="0.25">
      <c r="A68">
        <v>56</v>
      </c>
      <c r="B68" s="29">
        <v>309.51414047559086</v>
      </c>
      <c r="C68" s="29">
        <v>-16.514140475590864</v>
      </c>
      <c r="F68">
        <v>272</v>
      </c>
      <c r="G68">
        <f t="shared" si="0"/>
        <v>115.8078619882768</v>
      </c>
      <c r="H68">
        <f t="shared" si="1"/>
        <v>272.71683564754846</v>
      </c>
    </row>
    <row r="69" spans="1:21" x14ac:dyDescent="0.25">
      <c r="A69">
        <v>57</v>
      </c>
      <c r="B69" s="29">
        <v>257.77176674444604</v>
      </c>
      <c r="C69" s="29">
        <v>1.2282332555539597</v>
      </c>
      <c r="F69">
        <v>237</v>
      </c>
      <c r="G69">
        <f t="shared" si="0"/>
        <v>314.79182561561788</v>
      </c>
      <c r="H69">
        <f t="shared" si="1"/>
        <v>1.5085569300486785</v>
      </c>
    </row>
    <row r="70" spans="1:21" x14ac:dyDescent="0.25">
      <c r="A70">
        <v>58</v>
      </c>
      <c r="B70" s="29">
        <v>234.41281580879911</v>
      </c>
      <c r="C70" s="29">
        <v>-5.4128158087991096</v>
      </c>
      <c r="F70">
        <v>211</v>
      </c>
      <c r="G70">
        <f t="shared" si="0"/>
        <v>44.103532675144777</v>
      </c>
      <c r="H70">
        <f t="shared" si="1"/>
        <v>29.29857497998556</v>
      </c>
    </row>
    <row r="71" spans="1:21" x14ac:dyDescent="0.25">
      <c r="A71">
        <v>59</v>
      </c>
      <c r="B71" s="29">
        <v>202.65425296326953</v>
      </c>
      <c r="C71" s="29">
        <v>0.34574703673047225</v>
      </c>
      <c r="F71">
        <v>180</v>
      </c>
      <c r="G71">
        <f t="shared" si="0"/>
        <v>33.161046045913757</v>
      </c>
      <c r="H71">
        <f t="shared" si="1"/>
        <v>0.11954101340790252</v>
      </c>
    </row>
    <row r="72" spans="1:21" x14ac:dyDescent="0.25">
      <c r="A72">
        <v>60</v>
      </c>
      <c r="B72" s="29">
        <v>235.19316065566548</v>
      </c>
      <c r="C72" s="29">
        <v>-6.1931606556654799</v>
      </c>
      <c r="F72">
        <v>201</v>
      </c>
      <c r="G72">
        <f t="shared" si="0"/>
        <v>42.757313809674955</v>
      </c>
      <c r="H72">
        <f t="shared" si="1"/>
        <v>38.355238906882875</v>
      </c>
    </row>
    <row r="73" spans="1:21" x14ac:dyDescent="0.25">
      <c r="A73">
        <v>61</v>
      </c>
      <c r="B73" s="29">
        <v>236.81185652409755</v>
      </c>
      <c r="C73" s="29">
        <v>5.1881434759024501</v>
      </c>
      <c r="F73">
        <v>204</v>
      </c>
      <c r="G73">
        <f t="shared" si="0"/>
        <v>129.53408373524525</v>
      </c>
      <c r="H73">
        <f t="shared" si="1"/>
        <v>26.916832726549156</v>
      </c>
    </row>
    <row r="74" spans="1:21" x14ac:dyDescent="0.25">
      <c r="A74">
        <v>62</v>
      </c>
      <c r="B74" s="29">
        <v>225.62607254821873</v>
      </c>
      <c r="C74" s="29">
        <v>7.3739274517812703</v>
      </c>
      <c r="F74">
        <v>188</v>
      </c>
      <c r="G74">
        <f t="shared" si="0"/>
        <v>4.7776515892086229</v>
      </c>
      <c r="H74">
        <f t="shared" si="1"/>
        <v>54.374806064133416</v>
      </c>
    </row>
    <row r="75" spans="1:21" x14ac:dyDescent="0.25">
      <c r="A75">
        <v>63</v>
      </c>
      <c r="B75" s="29">
        <v>267.08353676388248</v>
      </c>
      <c r="C75" s="29">
        <v>-8.3536763882477771E-2</v>
      </c>
      <c r="F75">
        <v>235</v>
      </c>
      <c r="G75">
        <f t="shared" si="0"/>
        <v>55.613772527905319</v>
      </c>
      <c r="H75">
        <f t="shared" si="1"/>
        <v>6.9783909199568426E-3</v>
      </c>
      <c r="U75" s="35" t="s">
        <v>90</v>
      </c>
    </row>
    <row r="76" spans="1:21" x14ac:dyDescent="0.25">
      <c r="A76">
        <v>64</v>
      </c>
      <c r="B76" s="29">
        <v>262.39784102018189</v>
      </c>
      <c r="C76" s="29">
        <v>6.6021589798181139</v>
      </c>
      <c r="F76">
        <v>227</v>
      </c>
      <c r="G76">
        <f t="shared" si="0"/>
        <v>44.698527577336208</v>
      </c>
      <c r="H76">
        <f t="shared" si="1"/>
        <v>43.588503194792956</v>
      </c>
    </row>
    <row r="77" spans="1:21" x14ac:dyDescent="0.25">
      <c r="A77">
        <v>65</v>
      </c>
      <c r="B77" s="29">
        <v>271.282998615216</v>
      </c>
      <c r="C77" s="29">
        <v>-1.2829986152160018</v>
      </c>
      <c r="F77">
        <v>234</v>
      </c>
      <c r="G77">
        <f t="shared" si="0"/>
        <v>62.175710298524201</v>
      </c>
      <c r="H77">
        <f t="shared" si="1"/>
        <v>1.6460854466461783</v>
      </c>
    </row>
    <row r="78" spans="1:21" x14ac:dyDescent="0.25">
      <c r="A78">
        <v>66</v>
      </c>
      <c r="B78" s="29">
        <v>307.57353948900544</v>
      </c>
      <c r="C78" s="29">
        <v>7.4264605109945592</v>
      </c>
      <c r="F78">
        <v>264</v>
      </c>
      <c r="G78">
        <f t="shared" si="0"/>
        <v>75.854678271132428</v>
      </c>
      <c r="H78">
        <f t="shared" si="1"/>
        <v>55.152315721361568</v>
      </c>
    </row>
    <row r="79" spans="1:21" x14ac:dyDescent="0.25">
      <c r="A79">
        <v>67</v>
      </c>
      <c r="B79" s="29">
        <v>352.65285653729603</v>
      </c>
      <c r="C79" s="29">
        <v>11.347143462703968</v>
      </c>
      <c r="F79">
        <v>302</v>
      </c>
      <c r="G79">
        <f t="shared" ref="G79:G142" si="2">((C79-C78)^2)</f>
        <v>15.371754807824805</v>
      </c>
      <c r="H79">
        <f t="shared" ref="H79:H142" si="3">(C79^2)</f>
        <v>128.7576647631854</v>
      </c>
    </row>
    <row r="80" spans="1:21" x14ac:dyDescent="0.25">
      <c r="A80">
        <v>68</v>
      </c>
      <c r="B80" s="29">
        <v>349.97153370708105</v>
      </c>
      <c r="C80" s="29">
        <v>-2.9715337070810506</v>
      </c>
      <c r="F80">
        <v>293</v>
      </c>
      <c r="G80">
        <f t="shared" si="2"/>
        <v>205.02451589252271</v>
      </c>
      <c r="H80">
        <f t="shared" si="3"/>
        <v>8.8300125723188501</v>
      </c>
    </row>
    <row r="81" spans="1:8" x14ac:dyDescent="0.25">
      <c r="A81">
        <v>69</v>
      </c>
      <c r="B81" s="29">
        <v>295.80645556726279</v>
      </c>
      <c r="C81" s="29">
        <v>16.193544432737212</v>
      </c>
      <c r="F81">
        <v>259</v>
      </c>
      <c r="G81">
        <f t="shared" si="2"/>
        <v>367.30022010533986</v>
      </c>
      <c r="H81">
        <f t="shared" si="3"/>
        <v>262.23088129503435</v>
      </c>
    </row>
    <row r="82" spans="1:8" x14ac:dyDescent="0.25">
      <c r="A82">
        <v>70</v>
      </c>
      <c r="B82" s="29">
        <v>268.11733280492126</v>
      </c>
      <c r="C82" s="29">
        <v>5.8826671950787386</v>
      </c>
      <c r="F82">
        <v>229</v>
      </c>
      <c r="G82">
        <f t="shared" si="2"/>
        <v>106.31418941006363</v>
      </c>
      <c r="H82">
        <f t="shared" si="3"/>
        <v>34.605773328055555</v>
      </c>
    </row>
    <row r="83" spans="1:8" x14ac:dyDescent="0.25">
      <c r="A83">
        <v>71</v>
      </c>
      <c r="B83" s="29">
        <v>233.67907372301164</v>
      </c>
      <c r="C83" s="29">
        <v>3.3209262769883594</v>
      </c>
      <c r="F83">
        <v>203</v>
      </c>
      <c r="G83">
        <f t="shared" si="2"/>
        <v>6.562516531418539</v>
      </c>
      <c r="H83">
        <f t="shared" si="3"/>
        <v>11.028551337191766</v>
      </c>
    </row>
    <row r="84" spans="1:8" x14ac:dyDescent="0.25">
      <c r="A84">
        <v>72</v>
      </c>
      <c r="B84" s="29">
        <v>264.60910001183333</v>
      </c>
      <c r="C84" s="29">
        <v>13.390899988166666</v>
      </c>
      <c r="F84">
        <v>229</v>
      </c>
      <c r="G84">
        <f t="shared" si="2"/>
        <v>101.4043705438222</v>
      </c>
      <c r="H84">
        <f t="shared" si="3"/>
        <v>179.31620249308202</v>
      </c>
    </row>
    <row r="85" spans="1:8" x14ac:dyDescent="0.25">
      <c r="A85">
        <v>73</v>
      </c>
      <c r="B85" s="29">
        <v>278.19291987364272</v>
      </c>
      <c r="C85" s="29">
        <v>5.8070801263572775</v>
      </c>
      <c r="F85">
        <v>242</v>
      </c>
      <c r="G85">
        <f t="shared" si="2"/>
        <v>57.514323696374568</v>
      </c>
      <c r="H85">
        <f t="shared" si="3"/>
        <v>33.722179593933653</v>
      </c>
    </row>
    <row r="86" spans="1:8" x14ac:dyDescent="0.25">
      <c r="A86">
        <v>74</v>
      </c>
      <c r="B86" s="29">
        <v>268.22454389661215</v>
      </c>
      <c r="C86" s="29">
        <v>8.7754561033878531</v>
      </c>
      <c r="F86">
        <v>233</v>
      </c>
      <c r="G86">
        <f t="shared" si="2"/>
        <v>8.8112559410122238</v>
      </c>
      <c r="H86">
        <f t="shared" si="3"/>
        <v>77.008629822487123</v>
      </c>
    </row>
    <row r="87" spans="1:8" x14ac:dyDescent="0.25">
      <c r="A87">
        <v>75</v>
      </c>
      <c r="B87" s="29">
        <v>305.73360186452754</v>
      </c>
      <c r="C87" s="29">
        <v>11.266398135472457</v>
      </c>
      <c r="F87">
        <v>267</v>
      </c>
      <c r="G87">
        <f t="shared" si="2"/>
        <v>6.2047922072057755</v>
      </c>
      <c r="H87">
        <f t="shared" si="3"/>
        <v>126.93172694697725</v>
      </c>
    </row>
    <row r="88" spans="1:8" x14ac:dyDescent="0.25">
      <c r="A88">
        <v>76</v>
      </c>
      <c r="B88" s="29">
        <v>306.76955426342283</v>
      </c>
      <c r="C88" s="29">
        <v>6.2304457365771668</v>
      </c>
      <c r="F88">
        <v>269</v>
      </c>
      <c r="G88">
        <f t="shared" si="2"/>
        <v>25.360816563939228</v>
      </c>
      <c r="H88">
        <f t="shared" si="3"/>
        <v>38.818454076432594</v>
      </c>
    </row>
    <row r="89" spans="1:8" x14ac:dyDescent="0.25">
      <c r="A89">
        <v>77</v>
      </c>
      <c r="B89" s="29">
        <v>310.88454167594813</v>
      </c>
      <c r="C89" s="29">
        <v>7.1154583240518718</v>
      </c>
      <c r="F89">
        <v>270</v>
      </c>
      <c r="G89">
        <f t="shared" si="2"/>
        <v>0.78324727998867238</v>
      </c>
      <c r="H89">
        <f t="shared" si="3"/>
        <v>50.629747161319074</v>
      </c>
    </row>
    <row r="90" spans="1:8" x14ac:dyDescent="0.25">
      <c r="A90">
        <v>78</v>
      </c>
      <c r="B90" s="29">
        <v>356.0851247350987</v>
      </c>
      <c r="C90" s="29">
        <v>17.914875264901298</v>
      </c>
      <c r="F90">
        <v>315</v>
      </c>
      <c r="G90">
        <f t="shared" si="2"/>
        <v>116.62740626230557</v>
      </c>
      <c r="H90">
        <f t="shared" si="3"/>
        <v>320.94275575697236</v>
      </c>
    </row>
    <row r="91" spans="1:8" x14ac:dyDescent="0.25">
      <c r="A91">
        <v>79</v>
      </c>
      <c r="B91" s="29">
        <v>410.85534814750787</v>
      </c>
      <c r="C91" s="29">
        <v>2.1446518524921316</v>
      </c>
      <c r="F91">
        <v>364</v>
      </c>
      <c r="G91">
        <f t="shared" si="2"/>
        <v>248.6999464772982</v>
      </c>
      <c r="H91">
        <f t="shared" si="3"/>
        <v>4.5995315683979321</v>
      </c>
    </row>
    <row r="92" spans="1:8" x14ac:dyDescent="0.25">
      <c r="A92">
        <v>80</v>
      </c>
      <c r="B92" s="29">
        <v>400.44803257689313</v>
      </c>
      <c r="C92" s="29">
        <v>4.5519674231068734</v>
      </c>
      <c r="F92">
        <v>347</v>
      </c>
      <c r="G92">
        <f t="shared" si="2"/>
        <v>5.79516825652418</v>
      </c>
      <c r="H92">
        <f t="shared" si="3"/>
        <v>20.720407421026231</v>
      </c>
    </row>
    <row r="93" spans="1:8" x14ac:dyDescent="0.25">
      <c r="A93">
        <v>81</v>
      </c>
      <c r="B93" s="29">
        <v>349.47083491896092</v>
      </c>
      <c r="C93" s="29">
        <v>5.529165081039082</v>
      </c>
      <c r="F93">
        <v>312</v>
      </c>
      <c r="G93">
        <f t="shared" si="2"/>
        <v>0.95491526266819371</v>
      </c>
      <c r="H93">
        <f t="shared" si="3"/>
        <v>30.571666493381919</v>
      </c>
    </row>
    <row r="94" spans="1:8" x14ac:dyDescent="0.25">
      <c r="A94">
        <v>82</v>
      </c>
      <c r="B94" s="29">
        <v>309.53646390476354</v>
      </c>
      <c r="C94" s="29">
        <v>-3.5364639047635364</v>
      </c>
      <c r="F94">
        <v>274</v>
      </c>
      <c r="G94">
        <f t="shared" si="2"/>
        <v>82.185628908224615</v>
      </c>
      <c r="H94">
        <f t="shared" si="3"/>
        <v>12.50657694969536</v>
      </c>
    </row>
    <row r="95" spans="1:8" x14ac:dyDescent="0.25">
      <c r="A95">
        <v>83</v>
      </c>
      <c r="B95" s="29">
        <v>265.96810246918648</v>
      </c>
      <c r="C95" s="29">
        <v>5.0318975308135236</v>
      </c>
      <c r="F95">
        <v>237</v>
      </c>
      <c r="G95">
        <f>((C95-C94)^2)</f>
        <v>73.416817690684184</v>
      </c>
      <c r="H95">
        <f t="shared" si="3"/>
        <v>25.319992760607235</v>
      </c>
    </row>
    <row r="96" spans="1:8" x14ac:dyDescent="0.25">
      <c r="A96">
        <v>84</v>
      </c>
      <c r="B96" s="29">
        <v>303.97456210769315</v>
      </c>
      <c r="C96" s="29">
        <v>2.0254378923068543</v>
      </c>
      <c r="F96">
        <v>278</v>
      </c>
      <c r="G96">
        <f>((C96-C95)^2)</f>
        <v>9.0387995579696518</v>
      </c>
      <c r="H96">
        <f>(C96^2)</f>
        <v>4.1023986555924328</v>
      </c>
    </row>
    <row r="97" spans="1:8" x14ac:dyDescent="0.25">
      <c r="A97">
        <v>85</v>
      </c>
      <c r="B97" s="29">
        <v>313.33820907692706</v>
      </c>
      <c r="C97" s="29">
        <v>1.6617909230729424</v>
      </c>
      <c r="F97">
        <v>284</v>
      </c>
      <c r="G97">
        <f>((C97-C96)^2)</f>
        <v>0.13223911823300968</v>
      </c>
      <c r="H97">
        <f t="shared" si="3"/>
        <v>2.7615490720076221</v>
      </c>
    </row>
    <row r="98" spans="1:8" x14ac:dyDescent="0.25">
      <c r="A98">
        <v>86</v>
      </c>
      <c r="B98" s="29">
        <v>307.17888453306239</v>
      </c>
      <c r="C98" s="29">
        <v>-6.1788845330623872</v>
      </c>
      <c r="F98">
        <v>277</v>
      </c>
      <c r="G98">
        <f t="shared" si="2"/>
        <v>61.47619160844296</v>
      </c>
      <c r="H98">
        <f t="shared" si="3"/>
        <v>38.178614072917597</v>
      </c>
    </row>
    <row r="99" spans="1:8" x14ac:dyDescent="0.25">
      <c r="A99">
        <v>87</v>
      </c>
      <c r="B99" s="29">
        <v>344.12375099132686</v>
      </c>
      <c r="C99" s="29">
        <v>11.876249008673142</v>
      </c>
      <c r="F99">
        <v>317</v>
      </c>
      <c r="G99">
        <f t="shared" si="2"/>
        <v>325.98784720990335</v>
      </c>
      <c r="H99">
        <f t="shared" si="3"/>
        <v>141.04529051600977</v>
      </c>
    </row>
    <row r="100" spans="1:8" x14ac:dyDescent="0.25">
      <c r="A100">
        <v>88</v>
      </c>
      <c r="B100" s="29">
        <v>349.9922058999116</v>
      </c>
      <c r="C100" s="29">
        <v>-1.9922058999115961</v>
      </c>
      <c r="F100">
        <v>313</v>
      </c>
      <c r="G100">
        <f t="shared" si="2"/>
        <v>192.33404155144811</v>
      </c>
      <c r="H100">
        <f t="shared" si="3"/>
        <v>3.9688843476425726</v>
      </c>
    </row>
    <row r="101" spans="1:8" x14ac:dyDescent="0.25">
      <c r="A101">
        <v>89</v>
      </c>
      <c r="B101" s="29">
        <v>353.83124786078395</v>
      </c>
      <c r="C101" s="29">
        <v>1.1687521392160534</v>
      </c>
      <c r="F101">
        <v>318</v>
      </c>
      <c r="G101">
        <f t="shared" si="2"/>
        <v>9.9916557251257156</v>
      </c>
      <c r="H101">
        <f t="shared" si="3"/>
        <v>1.365981562922101</v>
      </c>
    </row>
    <row r="102" spans="1:8" x14ac:dyDescent="0.25">
      <c r="A102">
        <v>90</v>
      </c>
      <c r="B102" s="29">
        <v>406.23572294185766</v>
      </c>
      <c r="C102" s="29">
        <v>15.764277058142341</v>
      </c>
      <c r="F102">
        <v>374</v>
      </c>
      <c r="G102">
        <f t="shared" si="2"/>
        <v>213.0293476589982</v>
      </c>
      <c r="H102">
        <f t="shared" si="3"/>
        <v>248.51243116587293</v>
      </c>
    </row>
    <row r="103" spans="1:8" x14ac:dyDescent="0.25">
      <c r="A103">
        <v>91</v>
      </c>
      <c r="B103" s="29">
        <v>459.31942728906705</v>
      </c>
      <c r="C103" s="29">
        <v>5.6805727109329496</v>
      </c>
      <c r="F103">
        <v>413</v>
      </c>
      <c r="G103">
        <f t="shared" si="2"/>
        <v>101.68109336192957</v>
      </c>
      <c r="H103">
        <f t="shared" si="3"/>
        <v>32.268906324196116</v>
      </c>
    </row>
    <row r="104" spans="1:8" x14ac:dyDescent="0.25">
      <c r="A104">
        <v>92</v>
      </c>
      <c r="B104" s="29">
        <v>455.68174511373792</v>
      </c>
      <c r="C104" s="29">
        <v>11.318254886262082</v>
      </c>
      <c r="F104">
        <v>405</v>
      </c>
      <c r="G104">
        <f t="shared" si="2"/>
        <v>31.78346031002382</v>
      </c>
      <c r="H104">
        <f t="shared" si="3"/>
        <v>128.1028936703955</v>
      </c>
    </row>
    <row r="105" spans="1:8" x14ac:dyDescent="0.25">
      <c r="A105">
        <v>93</v>
      </c>
      <c r="B105" s="29">
        <v>401.80718126892589</v>
      </c>
      <c r="C105" s="29">
        <v>2.1928187310741123</v>
      </c>
      <c r="F105">
        <v>355</v>
      </c>
      <c r="G105">
        <f t="shared" si="2"/>
        <v>83.273585022411794</v>
      </c>
      <c r="H105">
        <f t="shared" si="3"/>
        <v>4.8084539873494796</v>
      </c>
    </row>
    <row r="106" spans="1:8" x14ac:dyDescent="0.25">
      <c r="A106">
        <v>94</v>
      </c>
      <c r="B106" s="29">
        <v>349.09563488882611</v>
      </c>
      <c r="C106" s="29">
        <v>-2.0956348888261118</v>
      </c>
      <c r="F106">
        <v>306</v>
      </c>
      <c r="G106">
        <f t="shared" si="2"/>
        <v>18.390834450035335</v>
      </c>
      <c r="H106">
        <f t="shared" si="3"/>
        <v>4.3916855872652301</v>
      </c>
    </row>
    <row r="107" spans="1:8" x14ac:dyDescent="0.25">
      <c r="A107">
        <v>95</v>
      </c>
      <c r="B107" s="29">
        <v>302.29550544370517</v>
      </c>
      <c r="C107" s="29">
        <v>2.7044945562948328</v>
      </c>
      <c r="F107">
        <v>271</v>
      </c>
      <c r="G107">
        <f t="shared" si="2"/>
        <v>23.041242689917109</v>
      </c>
      <c r="H107">
        <f t="shared" si="3"/>
        <v>7.314290805028385</v>
      </c>
    </row>
    <row r="108" spans="1:8" x14ac:dyDescent="0.25">
      <c r="A108">
        <v>96</v>
      </c>
      <c r="B108" s="29">
        <v>332.86629288304039</v>
      </c>
      <c r="C108" s="29">
        <v>3.1337071169596129</v>
      </c>
      <c r="F108">
        <v>306</v>
      </c>
      <c r="G108">
        <f t="shared" si="2"/>
        <v>0.18422342223241753</v>
      </c>
      <c r="H108">
        <f t="shared" si="3"/>
        <v>9.8201202948833295</v>
      </c>
    </row>
    <row r="109" spans="1:8" x14ac:dyDescent="0.25">
      <c r="A109">
        <v>97</v>
      </c>
      <c r="B109" s="29">
        <v>343.5402569343027</v>
      </c>
      <c r="C109" s="29">
        <v>-3.5402569343027039</v>
      </c>
      <c r="F109">
        <v>315</v>
      </c>
      <c r="G109">
        <f t="shared" si="2"/>
        <v>44.541796157541718</v>
      </c>
      <c r="H109">
        <f t="shared" si="3"/>
        <v>12.533419160878379</v>
      </c>
    </row>
    <row r="110" spans="1:8" x14ac:dyDescent="0.25">
      <c r="A110">
        <v>98</v>
      </c>
      <c r="B110" s="29">
        <v>332.7174657832818</v>
      </c>
      <c r="C110" s="29">
        <v>-14.717465783281796</v>
      </c>
      <c r="F110">
        <v>301</v>
      </c>
      <c r="G110">
        <f t="shared" si="2"/>
        <v>124.92999765369652</v>
      </c>
      <c r="H110">
        <f t="shared" si="3"/>
        <v>216.60379908207045</v>
      </c>
    </row>
    <row r="111" spans="1:8" x14ac:dyDescent="0.25">
      <c r="A111">
        <v>99</v>
      </c>
      <c r="B111" s="29">
        <v>374.17691234174271</v>
      </c>
      <c r="C111" s="29">
        <v>-12.176912341742707</v>
      </c>
      <c r="F111">
        <v>356</v>
      </c>
      <c r="G111">
        <f t="shared" si="2"/>
        <v>6.4544117893161088</v>
      </c>
      <c r="H111">
        <f t="shared" si="3"/>
        <v>148.27719417848584</v>
      </c>
    </row>
    <row r="112" spans="1:8" x14ac:dyDescent="0.25">
      <c r="A112">
        <v>100</v>
      </c>
      <c r="B112" s="29">
        <v>373.54194164054979</v>
      </c>
      <c r="C112" s="29">
        <v>-25.541941640549794</v>
      </c>
      <c r="F112">
        <v>348</v>
      </c>
      <c r="G112">
        <f t="shared" si="2"/>
        <v>178.62400815797187</v>
      </c>
      <c r="H112">
        <f t="shared" si="3"/>
        <v>652.39078276925147</v>
      </c>
    </row>
    <row r="113" spans="1:8" x14ac:dyDescent="0.25">
      <c r="A113">
        <v>101</v>
      </c>
      <c r="B113" s="29">
        <v>376.24189073849146</v>
      </c>
      <c r="C113" s="29">
        <v>-13.241890738491463</v>
      </c>
      <c r="F113">
        <v>355</v>
      </c>
      <c r="G113">
        <f t="shared" si="2"/>
        <v>151.29125219322597</v>
      </c>
      <c r="H113">
        <f t="shared" si="3"/>
        <v>175.347670330146</v>
      </c>
    </row>
    <row r="114" spans="1:8" x14ac:dyDescent="0.25">
      <c r="A114">
        <v>102</v>
      </c>
      <c r="B114" s="29">
        <v>438.76042123914709</v>
      </c>
      <c r="C114" s="29">
        <v>-3.7604212391470924</v>
      </c>
      <c r="F114">
        <v>422</v>
      </c>
      <c r="G114">
        <f t="shared" si="2"/>
        <v>89.898263866997596</v>
      </c>
      <c r="H114">
        <f t="shared" si="3"/>
        <v>14.140767895828553</v>
      </c>
    </row>
    <row r="115" spans="1:8" x14ac:dyDescent="0.25">
      <c r="A115">
        <v>103</v>
      </c>
      <c r="B115" s="29">
        <v>497.55258967454807</v>
      </c>
      <c r="C115" s="29">
        <v>-6.5525896745480736</v>
      </c>
      <c r="F115">
        <v>465</v>
      </c>
      <c r="G115">
        <f t="shared" si="2"/>
        <v>7.7962045716495636</v>
      </c>
      <c r="H115">
        <f t="shared" si="3"/>
        <v>42.936431442994028</v>
      </c>
    </row>
    <row r="116" spans="1:8" x14ac:dyDescent="0.25">
      <c r="A116">
        <v>104</v>
      </c>
      <c r="B116" s="29">
        <v>505.60082052254171</v>
      </c>
      <c r="C116" s="29">
        <v>-0.60082052254171003</v>
      </c>
      <c r="F116">
        <v>467</v>
      </c>
      <c r="G116">
        <f t="shared" si="2"/>
        <v>35.423556038774549</v>
      </c>
      <c r="H116">
        <f t="shared" si="3"/>
        <v>0.36098530030729348</v>
      </c>
    </row>
    <row r="117" spans="1:8" x14ac:dyDescent="0.25">
      <c r="A117">
        <v>105</v>
      </c>
      <c r="B117" s="29">
        <v>449.95110421306458</v>
      </c>
      <c r="C117" s="29">
        <v>-45.951104213064582</v>
      </c>
      <c r="F117">
        <v>404</v>
      </c>
      <c r="G117">
        <f t="shared" si="2"/>
        <v>2056.6482308109048</v>
      </c>
      <c r="H117">
        <f t="shared" si="3"/>
        <v>2111.5039783999214</v>
      </c>
    </row>
    <row r="118" spans="1:8" x14ac:dyDescent="0.25">
      <c r="A118">
        <v>106</v>
      </c>
      <c r="B118" s="29">
        <v>375.11242591885605</v>
      </c>
      <c r="C118" s="29">
        <v>-16.112425918856047</v>
      </c>
      <c r="F118">
        <v>347</v>
      </c>
      <c r="G118">
        <f t="shared" si="2"/>
        <v>890.34672234527159</v>
      </c>
      <c r="H118">
        <f t="shared" si="3"/>
        <v>259.61026899062415</v>
      </c>
    </row>
    <row r="119" spans="1:8" x14ac:dyDescent="0.25">
      <c r="A119">
        <v>107</v>
      </c>
      <c r="B119" s="29">
        <v>328.8070859546138</v>
      </c>
      <c r="C119" s="29">
        <v>-18.807085954613797</v>
      </c>
      <c r="F119">
        <v>305</v>
      </c>
      <c r="G119">
        <f t="shared" si="2"/>
        <v>7.2611927083099559</v>
      </c>
      <c r="H119">
        <f t="shared" si="3"/>
        <v>353.70648210423155</v>
      </c>
    </row>
    <row r="120" spans="1:8" x14ac:dyDescent="0.25">
      <c r="A120">
        <v>108</v>
      </c>
      <c r="B120" s="29">
        <v>352.6556707914695</v>
      </c>
      <c r="C120" s="29">
        <v>-15.655670791469504</v>
      </c>
      <c r="F120">
        <v>336</v>
      </c>
      <c r="G120">
        <f t="shared" si="2"/>
        <v>9.9314175304957697</v>
      </c>
      <c r="H120">
        <f t="shared" si="3"/>
        <v>245.10002793087136</v>
      </c>
    </row>
    <row r="121" spans="1:8" x14ac:dyDescent="0.25">
      <c r="A121">
        <v>109</v>
      </c>
      <c r="B121" s="29">
        <v>363.98813718095704</v>
      </c>
      <c r="C121" s="29">
        <v>-3.9881371809570396</v>
      </c>
      <c r="F121">
        <v>340</v>
      </c>
      <c r="G121">
        <f t="shared" si="2"/>
        <v>136.13134055243802</v>
      </c>
      <c r="H121">
        <f t="shared" si="3"/>
        <v>15.905238174131963</v>
      </c>
    </row>
    <row r="122" spans="1:8" x14ac:dyDescent="0.25">
      <c r="A122">
        <v>110</v>
      </c>
      <c r="B122" s="29">
        <v>356.54746932835775</v>
      </c>
      <c r="C122" s="29">
        <v>-14.547469328357749</v>
      </c>
      <c r="F122">
        <v>318</v>
      </c>
      <c r="G122">
        <f t="shared" si="2"/>
        <v>111.49949539913008</v>
      </c>
      <c r="H122">
        <f t="shared" si="3"/>
        <v>211.62886385950947</v>
      </c>
    </row>
    <row r="123" spans="1:8" x14ac:dyDescent="0.25">
      <c r="A123">
        <v>111</v>
      </c>
      <c r="B123" s="29">
        <v>395.43978967222216</v>
      </c>
      <c r="C123" s="29">
        <v>10.560210327777838</v>
      </c>
      <c r="F123">
        <v>362</v>
      </c>
      <c r="G123">
        <f t="shared" si="2"/>
        <v>630.39557771512489</v>
      </c>
      <c r="H123">
        <f t="shared" si="3"/>
        <v>111.51804216690572</v>
      </c>
    </row>
    <row r="124" spans="1:8" x14ac:dyDescent="0.25">
      <c r="A124">
        <v>112</v>
      </c>
      <c r="B124" s="29">
        <v>401.69544703827387</v>
      </c>
      <c r="C124" s="29">
        <v>-5.6954470382738691</v>
      </c>
      <c r="F124">
        <v>348</v>
      </c>
      <c r="G124">
        <f t="shared" si="2"/>
        <v>264.24639640247113</v>
      </c>
      <c r="H124">
        <f t="shared" si="3"/>
        <v>32.438116965782591</v>
      </c>
    </row>
    <row r="125" spans="1:8" x14ac:dyDescent="0.25">
      <c r="A125">
        <v>113</v>
      </c>
      <c r="B125" s="29">
        <v>407.69949900191182</v>
      </c>
      <c r="C125" s="29">
        <v>12.300500998088182</v>
      </c>
      <c r="F125">
        <v>363</v>
      </c>
      <c r="G125">
        <f t="shared" si="2"/>
        <v>323.85414572744315</v>
      </c>
      <c r="H125">
        <f t="shared" si="3"/>
        <v>151.30232480396836</v>
      </c>
    </row>
    <row r="126" spans="1:8" x14ac:dyDescent="0.25">
      <c r="A126">
        <v>114</v>
      </c>
      <c r="B126" s="29">
        <v>476.32351770733993</v>
      </c>
      <c r="C126" s="29">
        <v>-4.3235177073399313</v>
      </c>
      <c r="F126">
        <v>435</v>
      </c>
      <c r="G126">
        <f t="shared" si="2"/>
        <v>276.35799791842379</v>
      </c>
      <c r="H126">
        <f t="shared" si="3"/>
        <v>18.692805365681938</v>
      </c>
    </row>
    <row r="127" spans="1:8" x14ac:dyDescent="0.25">
      <c r="A127">
        <v>115</v>
      </c>
      <c r="B127" s="29">
        <v>529.59907465327865</v>
      </c>
      <c r="C127" s="29">
        <v>18.400925346721351</v>
      </c>
      <c r="F127">
        <v>491</v>
      </c>
      <c r="G127">
        <f t="shared" si="2"/>
        <v>516.4003121172741</v>
      </c>
      <c r="H127">
        <f t="shared" si="3"/>
        <v>338.59405361561227</v>
      </c>
    </row>
    <row r="128" spans="1:8" x14ac:dyDescent="0.25">
      <c r="A128">
        <v>116</v>
      </c>
      <c r="B128" s="29">
        <v>552.25449149342785</v>
      </c>
      <c r="C128" s="29">
        <v>6.7455085065721505</v>
      </c>
      <c r="F128">
        <v>505</v>
      </c>
      <c r="G128">
        <f t="shared" si="2"/>
        <v>135.84874171763357</v>
      </c>
      <c r="H128">
        <f t="shared" si="3"/>
        <v>45.501885012237246</v>
      </c>
    </row>
    <row r="129" spans="1:8" x14ac:dyDescent="0.25">
      <c r="A129">
        <v>117</v>
      </c>
      <c r="B129" s="29">
        <v>475.59181511298107</v>
      </c>
      <c r="C129" s="29">
        <v>-12.591815112981067</v>
      </c>
      <c r="F129">
        <v>404</v>
      </c>
      <c r="G129">
        <f t="shared" si="2"/>
        <v>373.93208476733076</v>
      </c>
      <c r="H129">
        <f t="shared" si="3"/>
        <v>158.5538078394984</v>
      </c>
    </row>
    <row r="130" spans="1:8" x14ac:dyDescent="0.25">
      <c r="A130">
        <v>118</v>
      </c>
      <c r="B130" s="29">
        <v>411.51754293669558</v>
      </c>
      <c r="C130" s="29">
        <v>-4.5175429366955768</v>
      </c>
      <c r="F130">
        <v>359</v>
      </c>
      <c r="G130">
        <f t="shared" si="2"/>
        <v>65.193871176738014</v>
      </c>
      <c r="H130">
        <f t="shared" si="3"/>
        <v>20.408194184888096</v>
      </c>
    </row>
    <row r="131" spans="1:8" x14ac:dyDescent="0.25">
      <c r="A131">
        <v>119</v>
      </c>
      <c r="B131" s="29">
        <v>354.14117776998916</v>
      </c>
      <c r="C131" s="29">
        <v>7.8588222300108441</v>
      </c>
      <c r="F131">
        <v>310</v>
      </c>
      <c r="G131">
        <f t="shared" si="2"/>
        <v>153.17441473966406</v>
      </c>
      <c r="H131">
        <f t="shared" si="3"/>
        <v>61.761086842912619</v>
      </c>
    </row>
    <row r="132" spans="1:8" x14ac:dyDescent="0.25">
      <c r="A132">
        <v>120</v>
      </c>
      <c r="B132" s="29">
        <v>378.30837944707503</v>
      </c>
      <c r="C132" s="29">
        <v>26.691620552924974</v>
      </c>
      <c r="F132">
        <v>337</v>
      </c>
      <c r="G132">
        <f t="shared" si="2"/>
        <v>354.67429267155723</v>
      </c>
      <c r="H132">
        <f t="shared" si="3"/>
        <v>712.44260774132692</v>
      </c>
    </row>
    <row r="133" spans="1:8" x14ac:dyDescent="0.25">
      <c r="A133">
        <v>121</v>
      </c>
      <c r="B133" s="29">
        <v>405.6686208551568</v>
      </c>
      <c r="C133" s="29">
        <v>11.331379144843197</v>
      </c>
      <c r="F133">
        <v>360</v>
      </c>
      <c r="G133">
        <f t="shared" si="2"/>
        <v>235.93701611455003</v>
      </c>
      <c r="H133">
        <f t="shared" si="3"/>
        <v>128.40015332418736</v>
      </c>
    </row>
    <row r="134" spans="1:8" x14ac:dyDescent="0.25">
      <c r="A134">
        <v>122</v>
      </c>
      <c r="B134" s="29">
        <v>396.52140311157439</v>
      </c>
      <c r="C134" s="29">
        <v>-5.5214031115743865</v>
      </c>
      <c r="F134">
        <v>342</v>
      </c>
      <c r="G134">
        <f t="shared" si="2"/>
        <v>284.01626978222333</v>
      </c>
      <c r="H134">
        <f t="shared" si="3"/>
        <v>30.485892320503318</v>
      </c>
    </row>
    <row r="135" spans="1:8" x14ac:dyDescent="0.25">
      <c r="A135">
        <v>123</v>
      </c>
      <c r="B135" s="29">
        <v>440.93477861455386</v>
      </c>
      <c r="C135" s="29">
        <v>-21.934778614553863</v>
      </c>
      <c r="F135">
        <v>406</v>
      </c>
      <c r="G135">
        <f t="shared" si="2"/>
        <v>269.39889540180678</v>
      </c>
      <c r="H135">
        <f t="shared" si="3"/>
        <v>481.13451286948953</v>
      </c>
    </row>
    <row r="136" spans="1:8" x14ac:dyDescent="0.25">
      <c r="A136">
        <v>124</v>
      </c>
      <c r="B136" s="29">
        <v>430.400531549513</v>
      </c>
      <c r="C136" s="29">
        <v>30.599468450486995</v>
      </c>
      <c r="F136">
        <v>396</v>
      </c>
      <c r="G136">
        <f t="shared" si="2"/>
        <v>2759.8471146907541</v>
      </c>
      <c r="H136">
        <f t="shared" si="3"/>
        <v>936.32746945234896</v>
      </c>
    </row>
    <row r="137" spans="1:8" x14ac:dyDescent="0.25">
      <c r="A137">
        <v>125</v>
      </c>
      <c r="B137" s="29">
        <v>466.32599093424</v>
      </c>
      <c r="C137" s="29">
        <v>5.6740090657600035</v>
      </c>
      <c r="F137">
        <v>420</v>
      </c>
      <c r="G137">
        <f t="shared" si="2"/>
        <v>621.27852553967489</v>
      </c>
      <c r="H137">
        <f t="shared" si="3"/>
        <v>32.19437887832671</v>
      </c>
    </row>
    <row r="138" spans="1:8" x14ac:dyDescent="0.25">
      <c r="A138">
        <v>126</v>
      </c>
      <c r="B138" s="29">
        <v>520.25755264333759</v>
      </c>
      <c r="C138" s="29">
        <v>14.74244735666241</v>
      </c>
      <c r="F138">
        <v>472</v>
      </c>
      <c r="G138">
        <f t="shared" si="2"/>
        <v>82.236573035904968</v>
      </c>
      <c r="H138">
        <f t="shared" si="3"/>
        <v>217.33975406396249</v>
      </c>
    </row>
    <row r="139" spans="1:8" x14ac:dyDescent="0.25">
      <c r="A139">
        <v>127</v>
      </c>
      <c r="B139" s="29">
        <v>593.04082006740043</v>
      </c>
      <c r="C139" s="29">
        <v>28.959179932599568</v>
      </c>
      <c r="F139">
        <v>548</v>
      </c>
      <c r="G139">
        <f t="shared" si="2"/>
        <v>202.11548513571279</v>
      </c>
      <c r="H139">
        <f t="shared" si="3"/>
        <v>838.63410236867753</v>
      </c>
    </row>
    <row r="140" spans="1:8" x14ac:dyDescent="0.25">
      <c r="A140">
        <v>128</v>
      </c>
      <c r="B140" s="29">
        <v>612.62086676671697</v>
      </c>
      <c r="C140" s="29">
        <v>-6.6208667667169721</v>
      </c>
      <c r="F140">
        <v>559</v>
      </c>
      <c r="G140">
        <f t="shared" si="2"/>
        <v>1265.9397231255459</v>
      </c>
      <c r="H140">
        <f t="shared" si="3"/>
        <v>43.835876742617252</v>
      </c>
    </row>
    <row r="141" spans="1:8" x14ac:dyDescent="0.25">
      <c r="A141">
        <v>129</v>
      </c>
      <c r="B141" s="29">
        <v>527.58196078086348</v>
      </c>
      <c r="C141" s="29">
        <v>-19.581960780863483</v>
      </c>
      <c r="F141">
        <v>463</v>
      </c>
      <c r="G141">
        <f t="shared" si="2"/>
        <v>167.9899580435445</v>
      </c>
      <c r="H141">
        <f t="shared" si="3"/>
        <v>383.45318802327557</v>
      </c>
    </row>
    <row r="142" spans="1:8" x14ac:dyDescent="0.25">
      <c r="A142">
        <v>130</v>
      </c>
      <c r="B142" s="29">
        <v>455.82833534935833</v>
      </c>
      <c r="C142" s="29">
        <v>5.1716646506416737</v>
      </c>
      <c r="F142">
        <v>407</v>
      </c>
      <c r="G142">
        <f t="shared" si="2"/>
        <v>612.74197200325887</v>
      </c>
      <c r="H142">
        <f t="shared" si="3"/>
        <v>26.746115258696666</v>
      </c>
    </row>
    <row r="143" spans="1:8" x14ac:dyDescent="0.25">
      <c r="A143">
        <v>131</v>
      </c>
      <c r="B143" s="29">
        <v>403.1644583453305</v>
      </c>
      <c r="C143" s="29">
        <v>-13.164458345330502</v>
      </c>
      <c r="F143">
        <v>362</v>
      </c>
      <c r="G143">
        <f t="shared" ref="G143:G156" si="4">((C143-C142)^2)</f>
        <v>336.21340652341962</v>
      </c>
      <c r="H143">
        <f t="shared" ref="H143:H156" si="5">(C143^2)</f>
        <v>173.30296352594189</v>
      </c>
    </row>
    <row r="144" spans="1:8" ht="15.75" thickBot="1" x14ac:dyDescent="0.3">
      <c r="A144">
        <v>132</v>
      </c>
      <c r="B144" s="30">
        <v>426.58128045922524</v>
      </c>
      <c r="C144" s="30">
        <v>5.4187195407747595</v>
      </c>
      <c r="F144">
        <v>405</v>
      </c>
      <c r="G144">
        <f t="shared" si="4"/>
        <v>345.33450034663161</v>
      </c>
      <c r="H144">
        <f t="shared" si="5"/>
        <v>29.362521461574222</v>
      </c>
    </row>
    <row r="145" spans="1:8" x14ac:dyDescent="0.25">
      <c r="A145">
        <v>133</v>
      </c>
      <c r="F145">
        <v>417</v>
      </c>
      <c r="G145">
        <f t="shared" si="4"/>
        <v>29.362521461574222</v>
      </c>
      <c r="H145">
        <f t="shared" si="5"/>
        <v>0</v>
      </c>
    </row>
    <row r="146" spans="1:8" x14ac:dyDescent="0.25">
      <c r="A146">
        <v>134</v>
      </c>
      <c r="F146">
        <v>391</v>
      </c>
      <c r="G146">
        <f t="shared" si="4"/>
        <v>0</v>
      </c>
      <c r="H146">
        <f t="shared" si="5"/>
        <v>0</v>
      </c>
    </row>
    <row r="147" spans="1:8" x14ac:dyDescent="0.25">
      <c r="A147">
        <v>135</v>
      </c>
      <c r="F147">
        <v>419</v>
      </c>
      <c r="G147">
        <f t="shared" si="4"/>
        <v>0</v>
      </c>
      <c r="H147">
        <f t="shared" si="5"/>
        <v>0</v>
      </c>
    </row>
    <row r="148" spans="1:8" x14ac:dyDescent="0.25">
      <c r="A148">
        <v>136</v>
      </c>
      <c r="F148">
        <v>461</v>
      </c>
      <c r="G148">
        <f t="shared" si="4"/>
        <v>0</v>
      </c>
      <c r="H148">
        <f t="shared" si="5"/>
        <v>0</v>
      </c>
    </row>
    <row r="149" spans="1:8" x14ac:dyDescent="0.25">
      <c r="A149">
        <v>137</v>
      </c>
      <c r="F149">
        <v>472</v>
      </c>
      <c r="G149">
        <f t="shared" si="4"/>
        <v>0</v>
      </c>
      <c r="H149">
        <f t="shared" si="5"/>
        <v>0</v>
      </c>
    </row>
    <row r="150" spans="1:8" x14ac:dyDescent="0.25">
      <c r="A150">
        <v>138</v>
      </c>
      <c r="F150">
        <v>535</v>
      </c>
      <c r="G150">
        <f t="shared" si="4"/>
        <v>0</v>
      </c>
      <c r="H150">
        <f t="shared" si="5"/>
        <v>0</v>
      </c>
    </row>
    <row r="151" spans="1:8" x14ac:dyDescent="0.25">
      <c r="A151">
        <v>139</v>
      </c>
      <c r="F151">
        <v>622</v>
      </c>
      <c r="G151">
        <f t="shared" si="4"/>
        <v>0</v>
      </c>
      <c r="H151">
        <f t="shared" si="5"/>
        <v>0</v>
      </c>
    </row>
    <row r="152" spans="1:8" x14ac:dyDescent="0.25">
      <c r="A152">
        <v>140</v>
      </c>
      <c r="F152">
        <v>606</v>
      </c>
      <c r="G152">
        <f t="shared" si="4"/>
        <v>0</v>
      </c>
      <c r="H152">
        <f t="shared" si="5"/>
        <v>0</v>
      </c>
    </row>
    <row r="153" spans="1:8" x14ac:dyDescent="0.25">
      <c r="A153">
        <v>141</v>
      </c>
      <c r="F153">
        <v>508</v>
      </c>
      <c r="G153">
        <f t="shared" si="4"/>
        <v>0</v>
      </c>
      <c r="H153">
        <f t="shared" si="5"/>
        <v>0</v>
      </c>
    </row>
    <row r="154" spans="1:8" x14ac:dyDescent="0.25">
      <c r="A154">
        <v>142</v>
      </c>
      <c r="F154">
        <v>461</v>
      </c>
      <c r="G154">
        <f t="shared" si="4"/>
        <v>0</v>
      </c>
      <c r="H154">
        <f t="shared" si="5"/>
        <v>0</v>
      </c>
    </row>
    <row r="155" spans="1:8" x14ac:dyDescent="0.25">
      <c r="A155">
        <v>143</v>
      </c>
      <c r="F155">
        <v>390</v>
      </c>
      <c r="G155">
        <f t="shared" si="4"/>
        <v>0</v>
      </c>
      <c r="H155">
        <f t="shared" si="5"/>
        <v>0</v>
      </c>
    </row>
    <row r="156" spans="1:8" ht="15.75" thickBot="1" x14ac:dyDescent="0.3">
      <c r="A156" s="19">
        <v>144</v>
      </c>
      <c r="F156">
        <v>432</v>
      </c>
      <c r="G156">
        <f t="shared" si="4"/>
        <v>0</v>
      </c>
      <c r="H156">
        <f t="shared" si="5"/>
        <v>0</v>
      </c>
    </row>
  </sheetData>
  <hyperlinks>
    <hyperlink ref="U75" r:id="rId1" xr:uid="{416AB0CC-0B77-4980-8B8B-60C5906A123E}"/>
  </hyperlinks>
  <pageMargins left="0.7" right="0.7" top="0.75" bottom="0.75" header="0.3" footer="0.3"/>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AADC9-6CCB-449D-A849-2A07917FFC2D}">
  <dimension ref="A1:L145"/>
  <sheetViews>
    <sheetView zoomScale="115" zoomScaleNormal="115" workbookViewId="0">
      <selection activeCell="F3" sqref="F3"/>
    </sheetView>
  </sheetViews>
  <sheetFormatPr defaultRowHeight="15" x14ac:dyDescent="0.25"/>
  <cols>
    <col min="4" max="4" width="21.85546875" bestFit="1" customWidth="1"/>
    <col min="5" max="5" width="11.85546875" bestFit="1" customWidth="1"/>
    <col min="7" max="7" width="15.42578125" bestFit="1" customWidth="1"/>
    <col min="8" max="8" width="28.5703125" bestFit="1" customWidth="1"/>
    <col min="9" max="10" width="5" bestFit="1" customWidth="1"/>
    <col min="11" max="11" width="5.5703125" bestFit="1" customWidth="1"/>
    <col min="12" max="12" width="10.140625" customWidth="1"/>
    <col min="13" max="13" width="5.5703125" bestFit="1" customWidth="1"/>
    <col min="14" max="19" width="5" bestFit="1" customWidth="1"/>
    <col min="20" max="20" width="11.28515625" bestFit="1" customWidth="1"/>
  </cols>
  <sheetData>
    <row r="1" spans="1:12" x14ac:dyDescent="0.25">
      <c r="A1" t="s">
        <v>12</v>
      </c>
      <c r="B1" t="s">
        <v>17</v>
      </c>
      <c r="C1" t="s">
        <v>84</v>
      </c>
      <c r="D1" t="s">
        <v>18</v>
      </c>
      <c r="E1" t="s">
        <v>297</v>
      </c>
    </row>
    <row r="2" spans="1:12" x14ac:dyDescent="0.25">
      <c r="A2" s="6">
        <v>1949</v>
      </c>
      <c r="B2" t="s">
        <v>0</v>
      </c>
      <c r="C2" s="27" t="s">
        <v>153</v>
      </c>
      <c r="D2">
        <v>112</v>
      </c>
      <c r="E2" s="27">
        <f>EOMONTH(DATE(LEFT(C2,4),MID(C2,6,2),1),0)</f>
        <v>17929</v>
      </c>
    </row>
    <row r="3" spans="1:12" x14ac:dyDescent="0.25">
      <c r="A3">
        <v>1949</v>
      </c>
      <c r="B3" t="s">
        <v>15</v>
      </c>
      <c r="C3" s="27" t="s">
        <v>154</v>
      </c>
      <c r="D3">
        <v>118</v>
      </c>
      <c r="E3" s="27">
        <f t="shared" ref="E3:E66" si="0">EOMONTH(DATE(LEFT(C3,4),MID(C3,6,2),1),0)</f>
        <v>17957</v>
      </c>
    </row>
    <row r="4" spans="1:12" x14ac:dyDescent="0.25">
      <c r="A4">
        <v>1949</v>
      </c>
      <c r="B4" t="s">
        <v>16</v>
      </c>
      <c r="C4" s="27" t="s">
        <v>155</v>
      </c>
      <c r="D4">
        <v>132</v>
      </c>
      <c r="E4" s="27">
        <f t="shared" si="0"/>
        <v>17988</v>
      </c>
      <c r="G4" s="60" t="s">
        <v>13</v>
      </c>
      <c r="H4" s="37" t="s">
        <v>19</v>
      </c>
    </row>
    <row r="5" spans="1:12" x14ac:dyDescent="0.25">
      <c r="A5">
        <v>1949</v>
      </c>
      <c r="B5" t="s">
        <v>10</v>
      </c>
      <c r="C5" s="27" t="s">
        <v>156</v>
      </c>
      <c r="D5">
        <v>129</v>
      </c>
      <c r="E5" s="27">
        <f t="shared" si="0"/>
        <v>18018</v>
      </c>
      <c r="G5" s="3" t="s">
        <v>298</v>
      </c>
      <c r="H5" s="58"/>
    </row>
    <row r="6" spans="1:12" x14ac:dyDescent="0.25">
      <c r="A6">
        <v>1949</v>
      </c>
      <c r="B6" t="s">
        <v>3</v>
      </c>
      <c r="C6" s="27" t="s">
        <v>157</v>
      </c>
      <c r="D6">
        <v>121</v>
      </c>
      <c r="E6" s="27">
        <f t="shared" si="0"/>
        <v>18049</v>
      </c>
      <c r="G6" s="59" t="s">
        <v>310</v>
      </c>
      <c r="H6" s="58">
        <v>362</v>
      </c>
      <c r="J6" t="s">
        <v>298</v>
      </c>
      <c r="K6" t="s">
        <v>310</v>
      </c>
      <c r="L6">
        <v>362</v>
      </c>
    </row>
    <row r="7" spans="1:12" x14ac:dyDescent="0.25">
      <c r="A7">
        <v>1949</v>
      </c>
      <c r="B7" t="s">
        <v>4</v>
      </c>
      <c r="C7" s="27" t="s">
        <v>158</v>
      </c>
      <c r="D7">
        <v>135</v>
      </c>
      <c r="E7" s="27">
        <f t="shared" si="0"/>
        <v>18079</v>
      </c>
      <c r="G7" s="59" t="s">
        <v>311</v>
      </c>
      <c r="H7" s="58">
        <v>385</v>
      </c>
      <c r="J7" t="str">
        <f>J6</f>
        <v>1949</v>
      </c>
      <c r="K7" t="s">
        <v>311</v>
      </c>
      <c r="L7">
        <v>385</v>
      </c>
    </row>
    <row r="8" spans="1:12" x14ac:dyDescent="0.25">
      <c r="A8">
        <v>1949</v>
      </c>
      <c r="B8" t="s">
        <v>5</v>
      </c>
      <c r="C8" s="27" t="s">
        <v>159</v>
      </c>
      <c r="D8">
        <v>148</v>
      </c>
      <c r="E8" s="27">
        <f t="shared" si="0"/>
        <v>18110</v>
      </c>
      <c r="G8" s="59" t="s">
        <v>312</v>
      </c>
      <c r="H8" s="58">
        <v>432</v>
      </c>
      <c r="J8" t="str">
        <f t="shared" ref="J8:J9" si="1">J7</f>
        <v>1949</v>
      </c>
      <c r="K8" t="s">
        <v>312</v>
      </c>
      <c r="L8">
        <v>432</v>
      </c>
    </row>
    <row r="9" spans="1:12" x14ac:dyDescent="0.25">
      <c r="A9">
        <v>1949</v>
      </c>
      <c r="B9" t="s">
        <v>6</v>
      </c>
      <c r="C9" s="27" t="s">
        <v>160</v>
      </c>
      <c r="D9">
        <v>148</v>
      </c>
      <c r="E9" s="27">
        <f t="shared" si="0"/>
        <v>18141</v>
      </c>
      <c r="G9" s="59" t="s">
        <v>313</v>
      </c>
      <c r="H9" s="58">
        <v>341</v>
      </c>
      <c r="J9" t="str">
        <f t="shared" si="1"/>
        <v>1949</v>
      </c>
      <c r="K9" t="s">
        <v>313</v>
      </c>
      <c r="L9">
        <v>341</v>
      </c>
    </row>
    <row r="10" spans="1:12" x14ac:dyDescent="0.25">
      <c r="A10">
        <v>1949</v>
      </c>
      <c r="B10" t="s">
        <v>7</v>
      </c>
      <c r="C10" s="27" t="s">
        <v>161</v>
      </c>
      <c r="D10">
        <v>136</v>
      </c>
      <c r="E10" s="27">
        <f t="shared" si="0"/>
        <v>18171</v>
      </c>
      <c r="G10" s="3" t="s">
        <v>299</v>
      </c>
      <c r="H10" s="58"/>
    </row>
    <row r="11" spans="1:12" x14ac:dyDescent="0.25">
      <c r="A11">
        <v>1949</v>
      </c>
      <c r="B11" t="s">
        <v>8</v>
      </c>
      <c r="C11" s="27" t="s">
        <v>162</v>
      </c>
      <c r="D11">
        <v>119</v>
      </c>
      <c r="E11" s="27">
        <f t="shared" si="0"/>
        <v>18202</v>
      </c>
      <c r="G11" s="59" t="s">
        <v>310</v>
      </c>
      <c r="H11" s="58">
        <v>382</v>
      </c>
      <c r="J11" t="s">
        <v>299</v>
      </c>
      <c r="K11" t="s">
        <v>310</v>
      </c>
      <c r="L11">
        <v>382</v>
      </c>
    </row>
    <row r="12" spans="1:12" x14ac:dyDescent="0.25">
      <c r="A12">
        <v>1949</v>
      </c>
      <c r="B12" t="s">
        <v>9</v>
      </c>
      <c r="C12" s="27" t="s">
        <v>163</v>
      </c>
      <c r="D12">
        <v>104</v>
      </c>
      <c r="E12" s="27">
        <f t="shared" si="0"/>
        <v>18232</v>
      </c>
      <c r="G12" s="59" t="s">
        <v>311</v>
      </c>
      <c r="H12" s="58">
        <v>409</v>
      </c>
      <c r="J12" t="str">
        <f>J11</f>
        <v>1950</v>
      </c>
      <c r="K12" t="s">
        <v>311</v>
      </c>
      <c r="L12">
        <v>409</v>
      </c>
    </row>
    <row r="13" spans="1:12" x14ac:dyDescent="0.25">
      <c r="A13">
        <v>1949</v>
      </c>
      <c r="B13" t="s">
        <v>11</v>
      </c>
      <c r="C13" s="27" t="s">
        <v>164</v>
      </c>
      <c r="D13">
        <v>118</v>
      </c>
      <c r="E13" s="27">
        <f t="shared" si="0"/>
        <v>18263</v>
      </c>
      <c r="G13" s="59" t="s">
        <v>312</v>
      </c>
      <c r="H13" s="58">
        <v>498</v>
      </c>
      <c r="J13" t="str">
        <f t="shared" ref="J13:J14" si="2">J12</f>
        <v>1950</v>
      </c>
      <c r="K13" t="s">
        <v>312</v>
      </c>
      <c r="L13">
        <v>498</v>
      </c>
    </row>
    <row r="14" spans="1:12" x14ac:dyDescent="0.25">
      <c r="A14" s="6">
        <v>1950</v>
      </c>
      <c r="B14" t="s">
        <v>0</v>
      </c>
      <c r="C14" s="27" t="s">
        <v>165</v>
      </c>
      <c r="D14">
        <v>115</v>
      </c>
      <c r="E14" s="27">
        <f t="shared" si="0"/>
        <v>18294</v>
      </c>
      <c r="G14" s="59" t="s">
        <v>313</v>
      </c>
      <c r="H14" s="58">
        <v>387</v>
      </c>
      <c r="J14" t="str">
        <f t="shared" si="2"/>
        <v>1950</v>
      </c>
      <c r="K14" t="s">
        <v>313</v>
      </c>
      <c r="L14">
        <v>387</v>
      </c>
    </row>
    <row r="15" spans="1:12" x14ac:dyDescent="0.25">
      <c r="A15">
        <v>1950</v>
      </c>
      <c r="B15" t="s">
        <v>15</v>
      </c>
      <c r="C15" s="27" t="s">
        <v>166</v>
      </c>
      <c r="D15">
        <v>126</v>
      </c>
      <c r="E15" s="27">
        <f t="shared" si="0"/>
        <v>18322</v>
      </c>
      <c r="G15" s="3" t="s">
        <v>300</v>
      </c>
      <c r="H15" s="58"/>
    </row>
    <row r="16" spans="1:12" x14ac:dyDescent="0.25">
      <c r="A16">
        <v>1950</v>
      </c>
      <c r="B16" t="s">
        <v>16</v>
      </c>
      <c r="C16" s="27" t="s">
        <v>167</v>
      </c>
      <c r="D16">
        <v>141</v>
      </c>
      <c r="E16" s="27">
        <f t="shared" si="0"/>
        <v>18353</v>
      </c>
      <c r="G16" s="59" t="s">
        <v>310</v>
      </c>
      <c r="H16" s="58">
        <v>473</v>
      </c>
      <c r="J16" t="s">
        <v>300</v>
      </c>
      <c r="K16" t="s">
        <v>310</v>
      </c>
      <c r="L16">
        <v>473</v>
      </c>
    </row>
    <row r="17" spans="1:12" x14ac:dyDescent="0.25">
      <c r="A17">
        <v>1950</v>
      </c>
      <c r="B17" t="s">
        <v>10</v>
      </c>
      <c r="C17" s="27" t="s">
        <v>168</v>
      </c>
      <c r="D17">
        <v>135</v>
      </c>
      <c r="E17" s="27">
        <f t="shared" si="0"/>
        <v>18383</v>
      </c>
      <c r="G17" s="59" t="s">
        <v>311</v>
      </c>
      <c r="H17" s="58">
        <v>513</v>
      </c>
      <c r="J17" t="str">
        <f>J16</f>
        <v>1951</v>
      </c>
      <c r="K17" t="s">
        <v>311</v>
      </c>
      <c r="L17">
        <v>513</v>
      </c>
    </row>
    <row r="18" spans="1:12" x14ac:dyDescent="0.25">
      <c r="A18">
        <v>1950</v>
      </c>
      <c r="B18" t="s">
        <v>3</v>
      </c>
      <c r="C18" s="27" t="s">
        <v>169</v>
      </c>
      <c r="D18">
        <v>125</v>
      </c>
      <c r="E18" s="27">
        <f t="shared" si="0"/>
        <v>18414</v>
      </c>
      <c r="G18" s="59" t="s">
        <v>312</v>
      </c>
      <c r="H18" s="58">
        <v>582</v>
      </c>
      <c r="J18" t="str">
        <f t="shared" ref="J18:J19" si="3">J17</f>
        <v>1951</v>
      </c>
      <c r="K18" t="s">
        <v>312</v>
      </c>
      <c r="L18">
        <v>582</v>
      </c>
    </row>
    <row r="19" spans="1:12" x14ac:dyDescent="0.25">
      <c r="A19">
        <v>1950</v>
      </c>
      <c r="B19" t="s">
        <v>4</v>
      </c>
      <c r="C19" s="27" t="s">
        <v>170</v>
      </c>
      <c r="D19">
        <v>149</v>
      </c>
      <c r="E19" s="27">
        <f t="shared" si="0"/>
        <v>18444</v>
      </c>
      <c r="G19" s="59" t="s">
        <v>313</v>
      </c>
      <c r="H19" s="58">
        <v>474</v>
      </c>
      <c r="J19" t="str">
        <f t="shared" si="3"/>
        <v>1951</v>
      </c>
      <c r="K19" t="s">
        <v>313</v>
      </c>
      <c r="L19">
        <v>474</v>
      </c>
    </row>
    <row r="20" spans="1:12" x14ac:dyDescent="0.25">
      <c r="A20">
        <v>1950</v>
      </c>
      <c r="B20" t="s">
        <v>5</v>
      </c>
      <c r="C20" s="27" t="s">
        <v>171</v>
      </c>
      <c r="D20">
        <v>170</v>
      </c>
      <c r="E20" s="27">
        <f t="shared" si="0"/>
        <v>18475</v>
      </c>
      <c r="G20" s="3" t="s">
        <v>301</v>
      </c>
      <c r="H20" s="58"/>
    </row>
    <row r="21" spans="1:12" x14ac:dyDescent="0.25">
      <c r="A21">
        <v>1950</v>
      </c>
      <c r="B21" t="s">
        <v>6</v>
      </c>
      <c r="C21" s="27" t="s">
        <v>172</v>
      </c>
      <c r="D21">
        <v>170</v>
      </c>
      <c r="E21" s="27">
        <f t="shared" si="0"/>
        <v>18506</v>
      </c>
      <c r="G21" s="59" t="s">
        <v>310</v>
      </c>
      <c r="H21" s="58">
        <v>544</v>
      </c>
      <c r="J21" t="s">
        <v>301</v>
      </c>
      <c r="K21" t="s">
        <v>310</v>
      </c>
      <c r="L21">
        <v>544</v>
      </c>
    </row>
    <row r="22" spans="1:12" x14ac:dyDescent="0.25">
      <c r="A22">
        <v>1950</v>
      </c>
      <c r="B22" t="s">
        <v>7</v>
      </c>
      <c r="C22" s="27" t="s">
        <v>173</v>
      </c>
      <c r="D22">
        <v>158</v>
      </c>
      <c r="E22" s="27">
        <f t="shared" si="0"/>
        <v>18536</v>
      </c>
      <c r="G22" s="59" t="s">
        <v>311</v>
      </c>
      <c r="H22" s="58">
        <v>582</v>
      </c>
      <c r="J22" t="str">
        <f>J21</f>
        <v>1952</v>
      </c>
      <c r="K22" t="s">
        <v>311</v>
      </c>
      <c r="L22">
        <v>582</v>
      </c>
    </row>
    <row r="23" spans="1:12" x14ac:dyDescent="0.25">
      <c r="A23">
        <v>1950</v>
      </c>
      <c r="B23" t="s">
        <v>8</v>
      </c>
      <c r="C23" s="27" t="s">
        <v>174</v>
      </c>
      <c r="D23">
        <v>133</v>
      </c>
      <c r="E23" s="27">
        <f t="shared" si="0"/>
        <v>18567</v>
      </c>
      <c r="G23" s="59" t="s">
        <v>312</v>
      </c>
      <c r="H23" s="58">
        <v>681</v>
      </c>
      <c r="J23" t="str">
        <f t="shared" ref="J23:J24" si="4">J22</f>
        <v>1952</v>
      </c>
      <c r="K23" t="s">
        <v>312</v>
      </c>
      <c r="L23">
        <v>681</v>
      </c>
    </row>
    <row r="24" spans="1:12" x14ac:dyDescent="0.25">
      <c r="A24">
        <v>1950</v>
      </c>
      <c r="B24" t="s">
        <v>9</v>
      </c>
      <c r="C24" s="27" t="s">
        <v>175</v>
      </c>
      <c r="D24">
        <v>114</v>
      </c>
      <c r="E24" s="27">
        <f t="shared" si="0"/>
        <v>18597</v>
      </c>
      <c r="G24" s="59" t="s">
        <v>313</v>
      </c>
      <c r="H24" s="58">
        <v>557</v>
      </c>
      <c r="J24" t="str">
        <f t="shared" si="4"/>
        <v>1952</v>
      </c>
      <c r="K24" t="s">
        <v>313</v>
      </c>
      <c r="L24">
        <v>557</v>
      </c>
    </row>
    <row r="25" spans="1:12" x14ac:dyDescent="0.25">
      <c r="A25">
        <v>1950</v>
      </c>
      <c r="B25" t="s">
        <v>11</v>
      </c>
      <c r="C25" s="27" t="s">
        <v>176</v>
      </c>
      <c r="D25">
        <v>140</v>
      </c>
      <c r="E25" s="27">
        <f t="shared" si="0"/>
        <v>18628</v>
      </c>
      <c r="G25" s="3" t="s">
        <v>302</v>
      </c>
      <c r="H25" s="58"/>
    </row>
    <row r="26" spans="1:12" x14ac:dyDescent="0.25">
      <c r="A26" s="6">
        <v>1951</v>
      </c>
      <c r="B26" t="s">
        <v>0</v>
      </c>
      <c r="C26" s="27" t="s">
        <v>177</v>
      </c>
      <c r="D26">
        <v>145</v>
      </c>
      <c r="E26" s="27">
        <f t="shared" si="0"/>
        <v>18659</v>
      </c>
      <c r="G26" s="59" t="s">
        <v>310</v>
      </c>
      <c r="H26" s="58">
        <v>628</v>
      </c>
      <c r="J26" t="s">
        <v>302</v>
      </c>
      <c r="K26" t="s">
        <v>310</v>
      </c>
      <c r="L26">
        <v>628</v>
      </c>
    </row>
    <row r="27" spans="1:12" x14ac:dyDescent="0.25">
      <c r="A27">
        <v>1951</v>
      </c>
      <c r="B27" t="s">
        <v>15</v>
      </c>
      <c r="C27" s="27" t="s">
        <v>178</v>
      </c>
      <c r="D27">
        <v>150</v>
      </c>
      <c r="E27" s="27">
        <f t="shared" si="0"/>
        <v>18687</v>
      </c>
      <c r="G27" s="59" t="s">
        <v>311</v>
      </c>
      <c r="H27" s="58">
        <v>707</v>
      </c>
      <c r="J27" t="str">
        <f>J26</f>
        <v>1953</v>
      </c>
      <c r="K27" t="s">
        <v>311</v>
      </c>
      <c r="L27">
        <v>707</v>
      </c>
    </row>
    <row r="28" spans="1:12" x14ac:dyDescent="0.25">
      <c r="A28">
        <v>1951</v>
      </c>
      <c r="B28" t="s">
        <v>16</v>
      </c>
      <c r="C28" s="27" t="s">
        <v>179</v>
      </c>
      <c r="D28">
        <v>178</v>
      </c>
      <c r="E28" s="27">
        <f t="shared" si="0"/>
        <v>18718</v>
      </c>
      <c r="G28" s="59" t="s">
        <v>312</v>
      </c>
      <c r="H28" s="58">
        <v>773</v>
      </c>
      <c r="J28" t="str">
        <f t="shared" ref="J28:J29" si="5">J27</f>
        <v>1953</v>
      </c>
      <c r="K28" t="s">
        <v>312</v>
      </c>
      <c r="L28">
        <v>773</v>
      </c>
    </row>
    <row r="29" spans="1:12" x14ac:dyDescent="0.25">
      <c r="A29">
        <v>1951</v>
      </c>
      <c r="B29" t="s">
        <v>10</v>
      </c>
      <c r="C29" s="27" t="s">
        <v>180</v>
      </c>
      <c r="D29">
        <v>163</v>
      </c>
      <c r="E29" s="27">
        <f t="shared" si="0"/>
        <v>18748</v>
      </c>
      <c r="G29" s="59" t="s">
        <v>313</v>
      </c>
      <c r="H29" s="58">
        <v>592</v>
      </c>
      <c r="J29" t="str">
        <f t="shared" si="5"/>
        <v>1953</v>
      </c>
      <c r="K29" t="s">
        <v>313</v>
      </c>
      <c r="L29">
        <v>592</v>
      </c>
    </row>
    <row r="30" spans="1:12" x14ac:dyDescent="0.25">
      <c r="A30">
        <v>1951</v>
      </c>
      <c r="B30" t="s">
        <v>3</v>
      </c>
      <c r="C30" s="27" t="s">
        <v>181</v>
      </c>
      <c r="D30">
        <v>172</v>
      </c>
      <c r="E30" s="27">
        <f t="shared" si="0"/>
        <v>18779</v>
      </c>
      <c r="G30" s="3" t="s">
        <v>303</v>
      </c>
      <c r="H30" s="58"/>
    </row>
    <row r="31" spans="1:12" x14ac:dyDescent="0.25">
      <c r="A31">
        <v>1951</v>
      </c>
      <c r="B31" t="s">
        <v>4</v>
      </c>
      <c r="C31" s="27" t="s">
        <v>182</v>
      </c>
      <c r="D31">
        <v>178</v>
      </c>
      <c r="E31" s="27">
        <f t="shared" si="0"/>
        <v>18809</v>
      </c>
      <c r="G31" s="59" t="s">
        <v>310</v>
      </c>
      <c r="H31" s="58">
        <v>627</v>
      </c>
      <c r="J31" t="s">
        <v>303</v>
      </c>
      <c r="K31" t="s">
        <v>310</v>
      </c>
      <c r="L31">
        <v>627</v>
      </c>
    </row>
    <row r="32" spans="1:12" x14ac:dyDescent="0.25">
      <c r="A32">
        <v>1951</v>
      </c>
      <c r="B32" t="s">
        <v>5</v>
      </c>
      <c r="C32" s="27" t="s">
        <v>183</v>
      </c>
      <c r="D32">
        <v>199</v>
      </c>
      <c r="E32" s="27">
        <f t="shared" si="0"/>
        <v>18840</v>
      </c>
      <c r="G32" s="59" t="s">
        <v>311</v>
      </c>
      <c r="H32" s="58">
        <v>725</v>
      </c>
      <c r="J32" t="str">
        <f>J31</f>
        <v>1954</v>
      </c>
      <c r="K32" t="s">
        <v>311</v>
      </c>
      <c r="L32">
        <v>725</v>
      </c>
    </row>
    <row r="33" spans="1:12" x14ac:dyDescent="0.25">
      <c r="A33">
        <v>1951</v>
      </c>
      <c r="B33" t="s">
        <v>6</v>
      </c>
      <c r="C33" s="27" t="s">
        <v>184</v>
      </c>
      <c r="D33">
        <v>199</v>
      </c>
      <c r="E33" s="27">
        <f t="shared" si="0"/>
        <v>18871</v>
      </c>
      <c r="G33" s="59" t="s">
        <v>312</v>
      </c>
      <c r="H33" s="58">
        <v>854</v>
      </c>
      <c r="J33" t="str">
        <f t="shared" ref="J33:J34" si="6">J32</f>
        <v>1954</v>
      </c>
      <c r="K33" t="s">
        <v>312</v>
      </c>
      <c r="L33">
        <v>854</v>
      </c>
    </row>
    <row r="34" spans="1:12" x14ac:dyDescent="0.25">
      <c r="A34">
        <v>1951</v>
      </c>
      <c r="B34" t="s">
        <v>7</v>
      </c>
      <c r="C34" s="27" t="s">
        <v>185</v>
      </c>
      <c r="D34">
        <v>184</v>
      </c>
      <c r="E34" s="27">
        <f t="shared" si="0"/>
        <v>18901</v>
      </c>
      <c r="G34" s="59" t="s">
        <v>313</v>
      </c>
      <c r="H34" s="58">
        <v>661</v>
      </c>
      <c r="J34" t="str">
        <f t="shared" si="6"/>
        <v>1954</v>
      </c>
      <c r="K34" t="s">
        <v>313</v>
      </c>
      <c r="L34">
        <v>661</v>
      </c>
    </row>
    <row r="35" spans="1:12" x14ac:dyDescent="0.25">
      <c r="A35">
        <v>1951</v>
      </c>
      <c r="B35" t="s">
        <v>8</v>
      </c>
      <c r="C35" s="27" t="s">
        <v>186</v>
      </c>
      <c r="D35">
        <v>162</v>
      </c>
      <c r="E35" s="27">
        <f t="shared" si="0"/>
        <v>18932</v>
      </c>
      <c r="G35" s="3" t="s">
        <v>304</v>
      </c>
      <c r="H35" s="58"/>
    </row>
    <row r="36" spans="1:12" x14ac:dyDescent="0.25">
      <c r="A36">
        <v>1951</v>
      </c>
      <c r="B36" t="s">
        <v>9</v>
      </c>
      <c r="C36" s="27" t="s">
        <v>187</v>
      </c>
      <c r="D36">
        <v>146</v>
      </c>
      <c r="E36" s="27">
        <f t="shared" si="0"/>
        <v>18962</v>
      </c>
      <c r="G36" s="59" t="s">
        <v>310</v>
      </c>
      <c r="H36" s="58">
        <v>742</v>
      </c>
      <c r="J36" t="s">
        <v>304</v>
      </c>
      <c r="K36" t="s">
        <v>310</v>
      </c>
      <c r="L36">
        <v>742</v>
      </c>
    </row>
    <row r="37" spans="1:12" x14ac:dyDescent="0.25">
      <c r="A37">
        <v>1951</v>
      </c>
      <c r="B37" t="s">
        <v>11</v>
      </c>
      <c r="C37" s="27" t="s">
        <v>188</v>
      </c>
      <c r="D37">
        <v>166</v>
      </c>
      <c r="E37" s="27">
        <f t="shared" si="0"/>
        <v>18993</v>
      </c>
      <c r="G37" s="59" t="s">
        <v>311</v>
      </c>
      <c r="H37" s="58">
        <v>854</v>
      </c>
      <c r="J37" t="str">
        <f>J36</f>
        <v>1955</v>
      </c>
      <c r="K37" t="s">
        <v>311</v>
      </c>
      <c r="L37">
        <v>854</v>
      </c>
    </row>
    <row r="38" spans="1:12" x14ac:dyDescent="0.25">
      <c r="A38" s="6">
        <v>1952</v>
      </c>
      <c r="B38" t="s">
        <v>0</v>
      </c>
      <c r="C38" s="27" t="s">
        <v>189</v>
      </c>
      <c r="D38">
        <v>171</v>
      </c>
      <c r="E38" s="27">
        <f t="shared" si="0"/>
        <v>19024</v>
      </c>
      <c r="G38" s="59" t="s">
        <v>312</v>
      </c>
      <c r="H38" s="58">
        <v>1023</v>
      </c>
      <c r="J38" t="str">
        <f t="shared" ref="J38:J39" si="7">J37</f>
        <v>1955</v>
      </c>
      <c r="K38" t="s">
        <v>312</v>
      </c>
      <c r="L38">
        <v>1023</v>
      </c>
    </row>
    <row r="39" spans="1:12" x14ac:dyDescent="0.25">
      <c r="A39">
        <v>1952</v>
      </c>
      <c r="B39" t="s">
        <v>15</v>
      </c>
      <c r="C39" s="27" t="s">
        <v>190</v>
      </c>
      <c r="D39">
        <v>180</v>
      </c>
      <c r="E39" s="27">
        <f t="shared" si="0"/>
        <v>19053</v>
      </c>
      <c r="G39" s="59" t="s">
        <v>313</v>
      </c>
      <c r="H39" s="58">
        <v>789</v>
      </c>
      <c r="J39" t="str">
        <f t="shared" si="7"/>
        <v>1955</v>
      </c>
      <c r="K39" t="s">
        <v>313</v>
      </c>
      <c r="L39">
        <v>789</v>
      </c>
    </row>
    <row r="40" spans="1:12" x14ac:dyDescent="0.25">
      <c r="A40">
        <v>1952</v>
      </c>
      <c r="B40" t="s">
        <v>16</v>
      </c>
      <c r="C40" s="27" t="s">
        <v>191</v>
      </c>
      <c r="D40">
        <v>193</v>
      </c>
      <c r="E40" s="27">
        <f t="shared" si="0"/>
        <v>19084</v>
      </c>
      <c r="G40" s="3" t="s">
        <v>305</v>
      </c>
      <c r="H40" s="58"/>
    </row>
    <row r="41" spans="1:12" x14ac:dyDescent="0.25">
      <c r="A41">
        <v>1952</v>
      </c>
      <c r="B41" t="s">
        <v>10</v>
      </c>
      <c r="C41" s="27" t="s">
        <v>192</v>
      </c>
      <c r="D41">
        <v>181</v>
      </c>
      <c r="E41" s="27">
        <f t="shared" si="0"/>
        <v>19114</v>
      </c>
      <c r="G41" s="59" t="s">
        <v>310</v>
      </c>
      <c r="H41" s="58">
        <v>878</v>
      </c>
      <c r="J41" t="s">
        <v>305</v>
      </c>
      <c r="K41" t="s">
        <v>310</v>
      </c>
      <c r="L41">
        <v>878</v>
      </c>
    </row>
    <row r="42" spans="1:12" x14ac:dyDescent="0.25">
      <c r="A42">
        <v>1952</v>
      </c>
      <c r="B42" t="s">
        <v>3</v>
      </c>
      <c r="C42" s="27" t="s">
        <v>193</v>
      </c>
      <c r="D42">
        <v>183</v>
      </c>
      <c r="E42" s="27">
        <f t="shared" si="0"/>
        <v>19145</v>
      </c>
      <c r="G42" s="59" t="s">
        <v>311</v>
      </c>
      <c r="H42" s="58">
        <v>1005</v>
      </c>
      <c r="J42" t="str">
        <f>J41</f>
        <v>1956</v>
      </c>
      <c r="K42" t="s">
        <v>311</v>
      </c>
      <c r="L42">
        <v>1005</v>
      </c>
    </row>
    <row r="43" spans="1:12" x14ac:dyDescent="0.25">
      <c r="A43">
        <v>1952</v>
      </c>
      <c r="B43" t="s">
        <v>4</v>
      </c>
      <c r="C43" s="27" t="s">
        <v>194</v>
      </c>
      <c r="D43">
        <v>218</v>
      </c>
      <c r="E43" s="27">
        <f t="shared" si="0"/>
        <v>19175</v>
      </c>
      <c r="G43" s="59" t="s">
        <v>312</v>
      </c>
      <c r="H43" s="58">
        <v>1173</v>
      </c>
      <c r="J43" t="str">
        <f t="shared" ref="J43:J44" si="8">J42</f>
        <v>1956</v>
      </c>
      <c r="K43" t="s">
        <v>312</v>
      </c>
      <c r="L43">
        <v>1173</v>
      </c>
    </row>
    <row r="44" spans="1:12" x14ac:dyDescent="0.25">
      <c r="A44">
        <v>1952</v>
      </c>
      <c r="B44" t="s">
        <v>5</v>
      </c>
      <c r="C44" s="27" t="s">
        <v>195</v>
      </c>
      <c r="D44">
        <v>230</v>
      </c>
      <c r="E44" s="27">
        <f t="shared" si="0"/>
        <v>19206</v>
      </c>
      <c r="G44" s="59" t="s">
        <v>313</v>
      </c>
      <c r="H44" s="58">
        <v>883</v>
      </c>
      <c r="J44" t="str">
        <f t="shared" si="8"/>
        <v>1956</v>
      </c>
      <c r="K44" t="s">
        <v>313</v>
      </c>
      <c r="L44">
        <v>883</v>
      </c>
    </row>
    <row r="45" spans="1:12" x14ac:dyDescent="0.25">
      <c r="A45">
        <v>1952</v>
      </c>
      <c r="B45" t="s">
        <v>6</v>
      </c>
      <c r="C45" s="27" t="s">
        <v>196</v>
      </c>
      <c r="D45">
        <v>242</v>
      </c>
      <c r="E45" s="27">
        <f t="shared" si="0"/>
        <v>19237</v>
      </c>
      <c r="G45" s="3" t="s">
        <v>306</v>
      </c>
      <c r="H45" s="58"/>
    </row>
    <row r="46" spans="1:12" x14ac:dyDescent="0.25">
      <c r="A46">
        <v>1952</v>
      </c>
      <c r="B46" t="s">
        <v>7</v>
      </c>
      <c r="C46" s="27" t="s">
        <v>197</v>
      </c>
      <c r="D46">
        <v>209</v>
      </c>
      <c r="E46" s="27">
        <f t="shared" si="0"/>
        <v>19267</v>
      </c>
      <c r="G46" s="59" t="s">
        <v>310</v>
      </c>
      <c r="H46" s="58">
        <v>972</v>
      </c>
      <c r="J46" t="s">
        <v>306</v>
      </c>
      <c r="K46" t="s">
        <v>310</v>
      </c>
      <c r="L46">
        <v>972</v>
      </c>
    </row>
    <row r="47" spans="1:12" x14ac:dyDescent="0.25">
      <c r="A47">
        <v>1952</v>
      </c>
      <c r="B47" t="s">
        <v>8</v>
      </c>
      <c r="C47" s="27" t="s">
        <v>198</v>
      </c>
      <c r="D47">
        <v>191</v>
      </c>
      <c r="E47" s="27">
        <f t="shared" si="0"/>
        <v>19298</v>
      </c>
      <c r="G47" s="59" t="s">
        <v>311</v>
      </c>
      <c r="H47" s="58">
        <v>1125</v>
      </c>
      <c r="J47" t="str">
        <f>J46</f>
        <v>1957</v>
      </c>
      <c r="K47" t="s">
        <v>311</v>
      </c>
      <c r="L47">
        <v>1125</v>
      </c>
    </row>
    <row r="48" spans="1:12" x14ac:dyDescent="0.25">
      <c r="A48">
        <v>1952</v>
      </c>
      <c r="B48" t="s">
        <v>9</v>
      </c>
      <c r="C48" s="27" t="s">
        <v>199</v>
      </c>
      <c r="D48">
        <v>172</v>
      </c>
      <c r="E48" s="27">
        <f t="shared" si="0"/>
        <v>19328</v>
      </c>
      <c r="G48" s="59" t="s">
        <v>312</v>
      </c>
      <c r="H48" s="58">
        <v>1336</v>
      </c>
      <c r="J48" t="str">
        <f t="shared" ref="J48:J49" si="9">J47</f>
        <v>1957</v>
      </c>
      <c r="K48" t="s">
        <v>312</v>
      </c>
      <c r="L48">
        <v>1336</v>
      </c>
    </row>
    <row r="49" spans="1:12" x14ac:dyDescent="0.25">
      <c r="A49">
        <v>1952</v>
      </c>
      <c r="B49" t="s">
        <v>11</v>
      </c>
      <c r="C49" s="27" t="s">
        <v>200</v>
      </c>
      <c r="D49">
        <v>194</v>
      </c>
      <c r="E49" s="27">
        <f t="shared" si="0"/>
        <v>19359</v>
      </c>
      <c r="G49" s="59" t="s">
        <v>313</v>
      </c>
      <c r="H49" s="58">
        <v>988</v>
      </c>
      <c r="J49" t="str">
        <f t="shared" si="9"/>
        <v>1957</v>
      </c>
      <c r="K49" t="s">
        <v>313</v>
      </c>
      <c r="L49">
        <v>988</v>
      </c>
    </row>
    <row r="50" spans="1:12" x14ac:dyDescent="0.25">
      <c r="A50" s="6">
        <v>1953</v>
      </c>
      <c r="B50" t="s">
        <v>0</v>
      </c>
      <c r="C50" s="27" t="s">
        <v>201</v>
      </c>
      <c r="D50">
        <v>196</v>
      </c>
      <c r="E50" s="27">
        <f t="shared" si="0"/>
        <v>19390</v>
      </c>
      <c r="G50" s="3" t="s">
        <v>307</v>
      </c>
      <c r="H50" s="58"/>
    </row>
    <row r="51" spans="1:12" x14ac:dyDescent="0.25">
      <c r="A51">
        <v>1953</v>
      </c>
      <c r="B51" t="s">
        <v>15</v>
      </c>
      <c r="C51" s="27" t="s">
        <v>202</v>
      </c>
      <c r="D51">
        <v>196</v>
      </c>
      <c r="E51" s="27">
        <f t="shared" si="0"/>
        <v>19418</v>
      </c>
      <c r="G51" s="59" t="s">
        <v>310</v>
      </c>
      <c r="H51" s="58">
        <v>1020</v>
      </c>
      <c r="J51" t="s">
        <v>307</v>
      </c>
      <c r="K51" t="s">
        <v>310</v>
      </c>
      <c r="L51">
        <v>1020</v>
      </c>
    </row>
    <row r="52" spans="1:12" x14ac:dyDescent="0.25">
      <c r="A52">
        <v>1953</v>
      </c>
      <c r="B52" t="s">
        <v>16</v>
      </c>
      <c r="C52" s="27" t="s">
        <v>203</v>
      </c>
      <c r="D52">
        <v>236</v>
      </c>
      <c r="E52" s="27">
        <f t="shared" si="0"/>
        <v>19449</v>
      </c>
      <c r="G52" s="59" t="s">
        <v>311</v>
      </c>
      <c r="H52" s="58">
        <v>1146</v>
      </c>
      <c r="J52" t="str">
        <f>J51</f>
        <v>1958</v>
      </c>
      <c r="K52" t="s">
        <v>311</v>
      </c>
      <c r="L52">
        <v>1146</v>
      </c>
    </row>
    <row r="53" spans="1:12" x14ac:dyDescent="0.25">
      <c r="A53">
        <v>1953</v>
      </c>
      <c r="B53" t="s">
        <v>10</v>
      </c>
      <c r="C53" s="27" t="s">
        <v>204</v>
      </c>
      <c r="D53">
        <v>235</v>
      </c>
      <c r="E53" s="27">
        <f t="shared" si="0"/>
        <v>19479</v>
      </c>
      <c r="G53" s="59" t="s">
        <v>312</v>
      </c>
      <c r="H53" s="58">
        <v>1400</v>
      </c>
      <c r="J53" t="str">
        <f t="shared" ref="J53:J54" si="10">J52</f>
        <v>1958</v>
      </c>
      <c r="K53" t="s">
        <v>312</v>
      </c>
      <c r="L53">
        <v>1400</v>
      </c>
    </row>
    <row r="54" spans="1:12" x14ac:dyDescent="0.25">
      <c r="A54">
        <v>1953</v>
      </c>
      <c r="B54" t="s">
        <v>3</v>
      </c>
      <c r="C54" s="27" t="s">
        <v>205</v>
      </c>
      <c r="D54">
        <v>229</v>
      </c>
      <c r="E54" s="27">
        <f t="shared" si="0"/>
        <v>19510</v>
      </c>
      <c r="G54" s="59" t="s">
        <v>313</v>
      </c>
      <c r="H54" s="58">
        <v>1006</v>
      </c>
      <c r="J54" t="str">
        <f t="shared" si="10"/>
        <v>1958</v>
      </c>
      <c r="K54" t="s">
        <v>313</v>
      </c>
      <c r="L54">
        <v>1006</v>
      </c>
    </row>
    <row r="55" spans="1:12" x14ac:dyDescent="0.25">
      <c r="A55">
        <v>1953</v>
      </c>
      <c r="B55" t="s">
        <v>4</v>
      </c>
      <c r="C55" s="27" t="s">
        <v>206</v>
      </c>
      <c r="D55">
        <v>243</v>
      </c>
      <c r="E55" s="27">
        <f t="shared" si="0"/>
        <v>19540</v>
      </c>
      <c r="G55" s="3" t="s">
        <v>308</v>
      </c>
      <c r="H55" s="58"/>
    </row>
    <row r="56" spans="1:12" x14ac:dyDescent="0.25">
      <c r="A56">
        <v>1953</v>
      </c>
      <c r="B56" t="s">
        <v>5</v>
      </c>
      <c r="C56" s="27" t="s">
        <v>207</v>
      </c>
      <c r="D56">
        <v>264</v>
      </c>
      <c r="E56" s="27">
        <f t="shared" si="0"/>
        <v>19571</v>
      </c>
      <c r="G56" s="59" t="s">
        <v>310</v>
      </c>
      <c r="H56" s="58">
        <v>1108</v>
      </c>
      <c r="J56" t="s">
        <v>308</v>
      </c>
      <c r="K56" t="s">
        <v>310</v>
      </c>
      <c r="L56">
        <v>1108</v>
      </c>
    </row>
    <row r="57" spans="1:12" x14ac:dyDescent="0.25">
      <c r="A57">
        <v>1953</v>
      </c>
      <c r="B57" t="s">
        <v>6</v>
      </c>
      <c r="C57" s="27" t="s">
        <v>208</v>
      </c>
      <c r="D57">
        <v>272</v>
      </c>
      <c r="E57" s="27">
        <f t="shared" si="0"/>
        <v>19602</v>
      </c>
      <c r="G57" s="59" t="s">
        <v>311</v>
      </c>
      <c r="H57" s="58">
        <v>1288</v>
      </c>
      <c r="J57" t="str">
        <f>J56</f>
        <v>1959</v>
      </c>
      <c r="K57" t="s">
        <v>311</v>
      </c>
      <c r="L57">
        <v>1288</v>
      </c>
    </row>
    <row r="58" spans="1:12" x14ac:dyDescent="0.25">
      <c r="A58">
        <v>1953</v>
      </c>
      <c r="B58" t="s">
        <v>7</v>
      </c>
      <c r="C58" s="27" t="s">
        <v>209</v>
      </c>
      <c r="D58">
        <v>237</v>
      </c>
      <c r="E58" s="27">
        <f t="shared" si="0"/>
        <v>19632</v>
      </c>
      <c r="G58" s="59" t="s">
        <v>312</v>
      </c>
      <c r="H58" s="58">
        <v>1570</v>
      </c>
      <c r="J58" t="str">
        <f t="shared" ref="J58:J59" si="11">J57</f>
        <v>1959</v>
      </c>
      <c r="K58" t="s">
        <v>312</v>
      </c>
      <c r="L58">
        <v>1570</v>
      </c>
    </row>
    <row r="59" spans="1:12" x14ac:dyDescent="0.25">
      <c r="A59">
        <v>1953</v>
      </c>
      <c r="B59" t="s">
        <v>8</v>
      </c>
      <c r="C59" s="27" t="s">
        <v>210</v>
      </c>
      <c r="D59">
        <v>211</v>
      </c>
      <c r="E59" s="27">
        <f t="shared" si="0"/>
        <v>19663</v>
      </c>
      <c r="G59" s="59" t="s">
        <v>313</v>
      </c>
      <c r="H59" s="58">
        <v>1174</v>
      </c>
      <c r="J59" t="str">
        <f t="shared" si="11"/>
        <v>1959</v>
      </c>
      <c r="K59" t="s">
        <v>313</v>
      </c>
      <c r="L59">
        <v>1174</v>
      </c>
    </row>
    <row r="60" spans="1:12" x14ac:dyDescent="0.25">
      <c r="A60">
        <v>1953</v>
      </c>
      <c r="B60" t="s">
        <v>9</v>
      </c>
      <c r="C60" s="27" t="s">
        <v>211</v>
      </c>
      <c r="D60">
        <v>180</v>
      </c>
      <c r="E60" s="27">
        <f t="shared" si="0"/>
        <v>19693</v>
      </c>
      <c r="G60" s="3" t="s">
        <v>309</v>
      </c>
      <c r="H60" s="58"/>
    </row>
    <row r="61" spans="1:12" x14ac:dyDescent="0.25">
      <c r="A61">
        <v>1953</v>
      </c>
      <c r="B61" t="s">
        <v>11</v>
      </c>
      <c r="C61" s="27" t="s">
        <v>212</v>
      </c>
      <c r="D61">
        <v>201</v>
      </c>
      <c r="E61" s="27">
        <f t="shared" si="0"/>
        <v>19724</v>
      </c>
      <c r="G61" s="59" t="s">
        <v>310</v>
      </c>
      <c r="H61" s="58">
        <v>1227</v>
      </c>
      <c r="J61" t="s">
        <v>309</v>
      </c>
      <c r="K61" t="s">
        <v>310</v>
      </c>
      <c r="L61">
        <v>1227</v>
      </c>
    </row>
    <row r="62" spans="1:12" x14ac:dyDescent="0.25">
      <c r="A62" s="6">
        <v>1954</v>
      </c>
      <c r="B62" t="s">
        <v>0</v>
      </c>
      <c r="C62" s="27" t="s">
        <v>213</v>
      </c>
      <c r="D62">
        <v>204</v>
      </c>
      <c r="E62" s="27">
        <f t="shared" si="0"/>
        <v>19755</v>
      </c>
      <c r="G62" s="59" t="s">
        <v>311</v>
      </c>
      <c r="H62" s="58">
        <v>1468</v>
      </c>
      <c r="J62" t="str">
        <f>J61</f>
        <v>1960</v>
      </c>
      <c r="K62" t="s">
        <v>311</v>
      </c>
      <c r="L62">
        <v>1468</v>
      </c>
    </row>
    <row r="63" spans="1:12" x14ac:dyDescent="0.25">
      <c r="A63">
        <v>1954</v>
      </c>
      <c r="B63" t="s">
        <v>15</v>
      </c>
      <c r="C63" s="27" t="s">
        <v>214</v>
      </c>
      <c r="D63">
        <v>188</v>
      </c>
      <c r="E63" s="27">
        <f t="shared" si="0"/>
        <v>19783</v>
      </c>
      <c r="G63" s="59" t="s">
        <v>312</v>
      </c>
      <c r="H63" s="58">
        <v>1736</v>
      </c>
      <c r="J63" t="str">
        <f t="shared" ref="J63:J64" si="12">J62</f>
        <v>1960</v>
      </c>
      <c r="K63" t="s">
        <v>312</v>
      </c>
      <c r="L63">
        <v>1736</v>
      </c>
    </row>
    <row r="64" spans="1:12" x14ac:dyDescent="0.25">
      <c r="A64">
        <v>1954</v>
      </c>
      <c r="B64" t="s">
        <v>16</v>
      </c>
      <c r="C64" s="27" t="s">
        <v>215</v>
      </c>
      <c r="D64">
        <v>235</v>
      </c>
      <c r="E64" s="27">
        <f t="shared" si="0"/>
        <v>19814</v>
      </c>
      <c r="G64" s="59" t="s">
        <v>313</v>
      </c>
      <c r="H64" s="58">
        <v>1283</v>
      </c>
      <c r="J64" t="str">
        <f t="shared" si="12"/>
        <v>1960</v>
      </c>
      <c r="K64" t="s">
        <v>313</v>
      </c>
      <c r="L64">
        <v>1283</v>
      </c>
    </row>
    <row r="65" spans="1:5" x14ac:dyDescent="0.25">
      <c r="A65">
        <v>1954</v>
      </c>
      <c r="B65" t="s">
        <v>10</v>
      </c>
      <c r="C65" s="27" t="s">
        <v>216</v>
      </c>
      <c r="D65">
        <v>227</v>
      </c>
      <c r="E65" s="27">
        <f t="shared" si="0"/>
        <v>19844</v>
      </c>
    </row>
    <row r="66" spans="1:5" x14ac:dyDescent="0.25">
      <c r="A66">
        <v>1954</v>
      </c>
      <c r="B66" t="s">
        <v>3</v>
      </c>
      <c r="C66" s="27" t="s">
        <v>217</v>
      </c>
      <c r="D66">
        <v>234</v>
      </c>
      <c r="E66" s="27">
        <f t="shared" si="0"/>
        <v>19875</v>
      </c>
    </row>
    <row r="67" spans="1:5" x14ac:dyDescent="0.25">
      <c r="A67">
        <v>1954</v>
      </c>
      <c r="B67" t="s">
        <v>4</v>
      </c>
      <c r="C67" s="27" t="s">
        <v>218</v>
      </c>
      <c r="D67">
        <v>264</v>
      </c>
      <c r="E67" s="27">
        <f t="shared" ref="E67:E130" si="13">EOMONTH(DATE(LEFT(C67,4),MID(C67,6,2),1),0)</f>
        <v>19905</v>
      </c>
    </row>
    <row r="68" spans="1:5" x14ac:dyDescent="0.25">
      <c r="A68">
        <v>1954</v>
      </c>
      <c r="B68" t="s">
        <v>5</v>
      </c>
      <c r="C68" s="27" t="s">
        <v>219</v>
      </c>
      <c r="D68">
        <v>302</v>
      </c>
      <c r="E68" s="27">
        <f t="shared" si="13"/>
        <v>19936</v>
      </c>
    </row>
    <row r="69" spans="1:5" x14ac:dyDescent="0.25">
      <c r="A69">
        <v>1954</v>
      </c>
      <c r="B69" t="s">
        <v>6</v>
      </c>
      <c r="C69" s="27" t="s">
        <v>220</v>
      </c>
      <c r="D69">
        <v>293</v>
      </c>
      <c r="E69" s="27">
        <f t="shared" si="13"/>
        <v>19967</v>
      </c>
    </row>
    <row r="70" spans="1:5" x14ac:dyDescent="0.25">
      <c r="A70">
        <v>1954</v>
      </c>
      <c r="B70" t="s">
        <v>7</v>
      </c>
      <c r="C70" s="27" t="s">
        <v>221</v>
      </c>
      <c r="D70">
        <v>259</v>
      </c>
      <c r="E70" s="27">
        <f t="shared" si="13"/>
        <v>19997</v>
      </c>
    </row>
    <row r="71" spans="1:5" x14ac:dyDescent="0.25">
      <c r="A71">
        <v>1954</v>
      </c>
      <c r="B71" t="s">
        <v>8</v>
      </c>
      <c r="C71" s="27" t="s">
        <v>222</v>
      </c>
      <c r="D71">
        <v>229</v>
      </c>
      <c r="E71" s="27">
        <f t="shared" si="13"/>
        <v>20028</v>
      </c>
    </row>
    <row r="72" spans="1:5" x14ac:dyDescent="0.25">
      <c r="A72">
        <v>1954</v>
      </c>
      <c r="B72" t="s">
        <v>9</v>
      </c>
      <c r="C72" s="27" t="s">
        <v>223</v>
      </c>
      <c r="D72">
        <v>203</v>
      </c>
      <c r="E72" s="27">
        <f t="shared" si="13"/>
        <v>20058</v>
      </c>
    </row>
    <row r="73" spans="1:5" x14ac:dyDescent="0.25">
      <c r="A73">
        <v>1954</v>
      </c>
      <c r="B73" t="s">
        <v>11</v>
      </c>
      <c r="C73" s="27" t="s">
        <v>224</v>
      </c>
      <c r="D73">
        <v>229</v>
      </c>
      <c r="E73" s="27">
        <f t="shared" si="13"/>
        <v>20089</v>
      </c>
    </row>
    <row r="74" spans="1:5" x14ac:dyDescent="0.25">
      <c r="A74" s="6">
        <v>1955</v>
      </c>
      <c r="B74" t="s">
        <v>0</v>
      </c>
      <c r="C74" s="27" t="s">
        <v>225</v>
      </c>
      <c r="D74">
        <v>242</v>
      </c>
      <c r="E74" s="27">
        <f t="shared" si="13"/>
        <v>20120</v>
      </c>
    </row>
    <row r="75" spans="1:5" x14ac:dyDescent="0.25">
      <c r="A75">
        <v>1955</v>
      </c>
      <c r="B75" t="s">
        <v>15</v>
      </c>
      <c r="C75" s="27" t="s">
        <v>226</v>
      </c>
      <c r="D75">
        <v>233</v>
      </c>
      <c r="E75" s="27">
        <f t="shared" si="13"/>
        <v>20148</v>
      </c>
    </row>
    <row r="76" spans="1:5" x14ac:dyDescent="0.25">
      <c r="A76">
        <v>1955</v>
      </c>
      <c r="B76" t="s">
        <v>16</v>
      </c>
      <c r="C76" s="27" t="s">
        <v>227</v>
      </c>
      <c r="D76">
        <v>267</v>
      </c>
      <c r="E76" s="27">
        <f t="shared" si="13"/>
        <v>20179</v>
      </c>
    </row>
    <row r="77" spans="1:5" x14ac:dyDescent="0.25">
      <c r="A77">
        <v>1955</v>
      </c>
      <c r="B77" t="s">
        <v>10</v>
      </c>
      <c r="C77" s="27" t="s">
        <v>228</v>
      </c>
      <c r="D77">
        <v>269</v>
      </c>
      <c r="E77" s="27">
        <f t="shared" si="13"/>
        <v>20209</v>
      </c>
    </row>
    <row r="78" spans="1:5" x14ac:dyDescent="0.25">
      <c r="A78">
        <v>1955</v>
      </c>
      <c r="B78" t="s">
        <v>3</v>
      </c>
      <c r="C78" s="27" t="s">
        <v>229</v>
      </c>
      <c r="D78">
        <v>270</v>
      </c>
      <c r="E78" s="27">
        <f t="shared" si="13"/>
        <v>20240</v>
      </c>
    </row>
    <row r="79" spans="1:5" x14ac:dyDescent="0.25">
      <c r="A79">
        <v>1955</v>
      </c>
      <c r="B79" t="s">
        <v>4</v>
      </c>
      <c r="C79" s="27" t="s">
        <v>230</v>
      </c>
      <c r="D79">
        <v>315</v>
      </c>
      <c r="E79" s="27">
        <f t="shared" si="13"/>
        <v>20270</v>
      </c>
    </row>
    <row r="80" spans="1:5" x14ac:dyDescent="0.25">
      <c r="A80">
        <v>1955</v>
      </c>
      <c r="B80" t="s">
        <v>5</v>
      </c>
      <c r="C80" s="27" t="s">
        <v>231</v>
      </c>
      <c r="D80">
        <v>364</v>
      </c>
      <c r="E80" s="27">
        <f t="shared" si="13"/>
        <v>20301</v>
      </c>
    </row>
    <row r="81" spans="1:5" x14ac:dyDescent="0.25">
      <c r="A81">
        <v>1955</v>
      </c>
      <c r="B81" t="s">
        <v>6</v>
      </c>
      <c r="C81" s="27" t="s">
        <v>232</v>
      </c>
      <c r="D81">
        <v>347</v>
      </c>
      <c r="E81" s="27">
        <f t="shared" si="13"/>
        <v>20332</v>
      </c>
    </row>
    <row r="82" spans="1:5" x14ac:dyDescent="0.25">
      <c r="A82">
        <v>1955</v>
      </c>
      <c r="B82" t="s">
        <v>7</v>
      </c>
      <c r="C82" s="27" t="s">
        <v>233</v>
      </c>
      <c r="D82">
        <v>312</v>
      </c>
      <c r="E82" s="27">
        <f t="shared" si="13"/>
        <v>20362</v>
      </c>
    </row>
    <row r="83" spans="1:5" x14ac:dyDescent="0.25">
      <c r="A83">
        <v>1955</v>
      </c>
      <c r="B83" t="s">
        <v>8</v>
      </c>
      <c r="C83" s="27" t="s">
        <v>234</v>
      </c>
      <c r="D83">
        <v>274</v>
      </c>
      <c r="E83" s="27">
        <f t="shared" si="13"/>
        <v>20393</v>
      </c>
    </row>
    <row r="84" spans="1:5" x14ac:dyDescent="0.25">
      <c r="A84">
        <v>1955</v>
      </c>
      <c r="B84" t="s">
        <v>9</v>
      </c>
      <c r="C84" s="27" t="s">
        <v>235</v>
      </c>
      <c r="D84">
        <v>237</v>
      </c>
      <c r="E84" s="27">
        <f t="shared" si="13"/>
        <v>20423</v>
      </c>
    </row>
    <row r="85" spans="1:5" x14ac:dyDescent="0.25">
      <c r="A85">
        <v>1955</v>
      </c>
      <c r="B85" t="s">
        <v>11</v>
      </c>
      <c r="C85" s="27" t="s">
        <v>236</v>
      </c>
      <c r="D85">
        <v>278</v>
      </c>
      <c r="E85" s="27">
        <f t="shared" si="13"/>
        <v>20454</v>
      </c>
    </row>
    <row r="86" spans="1:5" x14ac:dyDescent="0.25">
      <c r="A86" s="6">
        <v>1956</v>
      </c>
      <c r="B86" t="s">
        <v>0</v>
      </c>
      <c r="C86" s="27" t="s">
        <v>237</v>
      </c>
      <c r="D86">
        <v>284</v>
      </c>
      <c r="E86" s="27">
        <f t="shared" si="13"/>
        <v>20485</v>
      </c>
    </row>
    <row r="87" spans="1:5" x14ac:dyDescent="0.25">
      <c r="A87">
        <v>1956</v>
      </c>
      <c r="B87" t="s">
        <v>15</v>
      </c>
      <c r="C87" s="27" t="s">
        <v>238</v>
      </c>
      <c r="D87">
        <v>277</v>
      </c>
      <c r="E87" s="27">
        <f t="shared" si="13"/>
        <v>20514</v>
      </c>
    </row>
    <row r="88" spans="1:5" x14ac:dyDescent="0.25">
      <c r="A88">
        <v>1956</v>
      </c>
      <c r="B88" t="s">
        <v>16</v>
      </c>
      <c r="C88" s="27" t="s">
        <v>239</v>
      </c>
      <c r="D88">
        <v>317</v>
      </c>
      <c r="E88" s="27">
        <f t="shared" si="13"/>
        <v>20545</v>
      </c>
    </row>
    <row r="89" spans="1:5" x14ac:dyDescent="0.25">
      <c r="A89">
        <v>1956</v>
      </c>
      <c r="B89" t="s">
        <v>10</v>
      </c>
      <c r="C89" s="27" t="s">
        <v>240</v>
      </c>
      <c r="D89">
        <v>313</v>
      </c>
      <c r="E89" s="27">
        <f t="shared" si="13"/>
        <v>20575</v>
      </c>
    </row>
    <row r="90" spans="1:5" x14ac:dyDescent="0.25">
      <c r="A90">
        <v>1956</v>
      </c>
      <c r="B90" t="s">
        <v>3</v>
      </c>
      <c r="C90" s="27" t="s">
        <v>241</v>
      </c>
      <c r="D90">
        <v>318</v>
      </c>
      <c r="E90" s="27">
        <f t="shared" si="13"/>
        <v>20606</v>
      </c>
    </row>
    <row r="91" spans="1:5" x14ac:dyDescent="0.25">
      <c r="A91">
        <v>1956</v>
      </c>
      <c r="B91" t="s">
        <v>4</v>
      </c>
      <c r="C91" s="27" t="s">
        <v>242</v>
      </c>
      <c r="D91">
        <v>374</v>
      </c>
      <c r="E91" s="27">
        <f t="shared" si="13"/>
        <v>20636</v>
      </c>
    </row>
    <row r="92" spans="1:5" x14ac:dyDescent="0.25">
      <c r="A92">
        <v>1956</v>
      </c>
      <c r="B92" t="s">
        <v>5</v>
      </c>
      <c r="C92" s="27" t="s">
        <v>243</v>
      </c>
      <c r="D92">
        <v>413</v>
      </c>
      <c r="E92" s="27">
        <f t="shared" si="13"/>
        <v>20667</v>
      </c>
    </row>
    <row r="93" spans="1:5" x14ac:dyDescent="0.25">
      <c r="A93">
        <v>1956</v>
      </c>
      <c r="B93" t="s">
        <v>6</v>
      </c>
      <c r="C93" s="27" t="s">
        <v>244</v>
      </c>
      <c r="D93">
        <v>405</v>
      </c>
      <c r="E93" s="27">
        <f t="shared" si="13"/>
        <v>20698</v>
      </c>
    </row>
    <row r="94" spans="1:5" x14ac:dyDescent="0.25">
      <c r="A94">
        <v>1956</v>
      </c>
      <c r="B94" t="s">
        <v>7</v>
      </c>
      <c r="C94" s="27" t="s">
        <v>245</v>
      </c>
      <c r="D94">
        <v>355</v>
      </c>
      <c r="E94" s="27">
        <f t="shared" si="13"/>
        <v>20728</v>
      </c>
    </row>
    <row r="95" spans="1:5" x14ac:dyDescent="0.25">
      <c r="A95">
        <v>1956</v>
      </c>
      <c r="B95" t="s">
        <v>8</v>
      </c>
      <c r="C95" s="27" t="s">
        <v>246</v>
      </c>
      <c r="D95">
        <v>306</v>
      </c>
      <c r="E95" s="27">
        <f t="shared" si="13"/>
        <v>20759</v>
      </c>
    </row>
    <row r="96" spans="1:5" x14ac:dyDescent="0.25">
      <c r="A96">
        <v>1956</v>
      </c>
      <c r="B96" t="s">
        <v>9</v>
      </c>
      <c r="C96" s="27" t="s">
        <v>247</v>
      </c>
      <c r="D96">
        <v>271</v>
      </c>
      <c r="E96" s="27">
        <f t="shared" si="13"/>
        <v>20789</v>
      </c>
    </row>
    <row r="97" spans="1:5" x14ac:dyDescent="0.25">
      <c r="A97">
        <v>1956</v>
      </c>
      <c r="B97" t="s">
        <v>11</v>
      </c>
      <c r="C97" s="27" t="s">
        <v>248</v>
      </c>
      <c r="D97">
        <v>306</v>
      </c>
      <c r="E97" s="27">
        <f t="shared" si="13"/>
        <v>20820</v>
      </c>
    </row>
    <row r="98" spans="1:5" x14ac:dyDescent="0.25">
      <c r="A98" s="6">
        <v>1957</v>
      </c>
      <c r="B98" t="s">
        <v>0</v>
      </c>
      <c r="C98" s="27" t="s">
        <v>249</v>
      </c>
      <c r="D98">
        <v>315</v>
      </c>
      <c r="E98" s="27">
        <f t="shared" si="13"/>
        <v>20851</v>
      </c>
    </row>
    <row r="99" spans="1:5" x14ac:dyDescent="0.25">
      <c r="A99">
        <v>1957</v>
      </c>
      <c r="B99" t="s">
        <v>15</v>
      </c>
      <c r="C99" s="27" t="s">
        <v>250</v>
      </c>
      <c r="D99">
        <v>301</v>
      </c>
      <c r="E99" s="27">
        <f t="shared" si="13"/>
        <v>20879</v>
      </c>
    </row>
    <row r="100" spans="1:5" x14ac:dyDescent="0.25">
      <c r="A100">
        <v>1957</v>
      </c>
      <c r="B100" t="s">
        <v>16</v>
      </c>
      <c r="C100" s="27" t="s">
        <v>251</v>
      </c>
      <c r="D100">
        <v>356</v>
      </c>
      <c r="E100" s="27">
        <f t="shared" si="13"/>
        <v>20910</v>
      </c>
    </row>
    <row r="101" spans="1:5" x14ac:dyDescent="0.25">
      <c r="A101">
        <v>1957</v>
      </c>
      <c r="B101" t="s">
        <v>10</v>
      </c>
      <c r="C101" s="27" t="s">
        <v>252</v>
      </c>
      <c r="D101">
        <v>348</v>
      </c>
      <c r="E101" s="27">
        <f t="shared" si="13"/>
        <v>20940</v>
      </c>
    </row>
    <row r="102" spans="1:5" x14ac:dyDescent="0.25">
      <c r="A102">
        <v>1957</v>
      </c>
      <c r="B102" t="s">
        <v>3</v>
      </c>
      <c r="C102" s="27" t="s">
        <v>253</v>
      </c>
      <c r="D102">
        <v>355</v>
      </c>
      <c r="E102" s="27">
        <f t="shared" si="13"/>
        <v>20971</v>
      </c>
    </row>
    <row r="103" spans="1:5" x14ac:dyDescent="0.25">
      <c r="A103">
        <v>1957</v>
      </c>
      <c r="B103" t="s">
        <v>4</v>
      </c>
      <c r="C103" s="27" t="s">
        <v>254</v>
      </c>
      <c r="D103">
        <v>422</v>
      </c>
      <c r="E103" s="27">
        <f t="shared" si="13"/>
        <v>21001</v>
      </c>
    </row>
    <row r="104" spans="1:5" x14ac:dyDescent="0.25">
      <c r="A104">
        <v>1957</v>
      </c>
      <c r="B104" t="s">
        <v>5</v>
      </c>
      <c r="C104" s="27" t="s">
        <v>255</v>
      </c>
      <c r="D104">
        <v>465</v>
      </c>
      <c r="E104" s="27">
        <f t="shared" si="13"/>
        <v>21032</v>
      </c>
    </row>
    <row r="105" spans="1:5" x14ac:dyDescent="0.25">
      <c r="A105">
        <v>1957</v>
      </c>
      <c r="B105" t="s">
        <v>6</v>
      </c>
      <c r="C105" s="27" t="s">
        <v>256</v>
      </c>
      <c r="D105">
        <v>467</v>
      </c>
      <c r="E105" s="27">
        <f t="shared" si="13"/>
        <v>21063</v>
      </c>
    </row>
    <row r="106" spans="1:5" x14ac:dyDescent="0.25">
      <c r="A106">
        <v>1957</v>
      </c>
      <c r="B106" t="s">
        <v>7</v>
      </c>
      <c r="C106" s="27" t="s">
        <v>257</v>
      </c>
      <c r="D106">
        <v>404</v>
      </c>
      <c r="E106" s="27">
        <f t="shared" si="13"/>
        <v>21093</v>
      </c>
    </row>
    <row r="107" spans="1:5" x14ac:dyDescent="0.25">
      <c r="A107">
        <v>1957</v>
      </c>
      <c r="B107" t="s">
        <v>8</v>
      </c>
      <c r="C107" s="27" t="s">
        <v>258</v>
      </c>
      <c r="D107">
        <v>347</v>
      </c>
      <c r="E107" s="27">
        <f t="shared" si="13"/>
        <v>21124</v>
      </c>
    </row>
    <row r="108" spans="1:5" x14ac:dyDescent="0.25">
      <c r="A108">
        <v>1957</v>
      </c>
      <c r="B108" t="s">
        <v>9</v>
      </c>
      <c r="C108" s="27" t="s">
        <v>259</v>
      </c>
      <c r="D108">
        <v>305</v>
      </c>
      <c r="E108" s="27">
        <f t="shared" si="13"/>
        <v>21154</v>
      </c>
    </row>
    <row r="109" spans="1:5" x14ac:dyDescent="0.25">
      <c r="A109">
        <v>1957</v>
      </c>
      <c r="B109" t="s">
        <v>11</v>
      </c>
      <c r="C109" s="27" t="s">
        <v>260</v>
      </c>
      <c r="D109">
        <v>336</v>
      </c>
      <c r="E109" s="27">
        <f t="shared" si="13"/>
        <v>21185</v>
      </c>
    </row>
    <row r="110" spans="1:5" x14ac:dyDescent="0.25">
      <c r="A110" s="6">
        <v>1958</v>
      </c>
      <c r="B110" t="s">
        <v>0</v>
      </c>
      <c r="C110" s="27" t="s">
        <v>261</v>
      </c>
      <c r="D110">
        <v>340</v>
      </c>
      <c r="E110" s="27">
        <f t="shared" si="13"/>
        <v>21216</v>
      </c>
    </row>
    <row r="111" spans="1:5" x14ac:dyDescent="0.25">
      <c r="A111">
        <v>1958</v>
      </c>
      <c r="B111" t="s">
        <v>15</v>
      </c>
      <c r="C111" s="27" t="s">
        <v>262</v>
      </c>
      <c r="D111">
        <v>318</v>
      </c>
      <c r="E111" s="27">
        <f t="shared" si="13"/>
        <v>21244</v>
      </c>
    </row>
    <row r="112" spans="1:5" x14ac:dyDescent="0.25">
      <c r="A112">
        <v>1958</v>
      </c>
      <c r="B112" t="s">
        <v>16</v>
      </c>
      <c r="C112" s="27" t="s">
        <v>263</v>
      </c>
      <c r="D112">
        <v>362</v>
      </c>
      <c r="E112" s="27">
        <f t="shared" si="13"/>
        <v>21275</v>
      </c>
    </row>
    <row r="113" spans="1:5" x14ac:dyDescent="0.25">
      <c r="A113">
        <v>1958</v>
      </c>
      <c r="B113" t="s">
        <v>10</v>
      </c>
      <c r="C113" s="27" t="s">
        <v>264</v>
      </c>
      <c r="D113">
        <v>348</v>
      </c>
      <c r="E113" s="27">
        <f t="shared" si="13"/>
        <v>21305</v>
      </c>
    </row>
    <row r="114" spans="1:5" x14ac:dyDescent="0.25">
      <c r="A114">
        <v>1958</v>
      </c>
      <c r="B114" t="s">
        <v>3</v>
      </c>
      <c r="C114" s="27" t="s">
        <v>265</v>
      </c>
      <c r="D114">
        <v>363</v>
      </c>
      <c r="E114" s="27">
        <f t="shared" si="13"/>
        <v>21336</v>
      </c>
    </row>
    <row r="115" spans="1:5" x14ac:dyDescent="0.25">
      <c r="A115">
        <v>1958</v>
      </c>
      <c r="B115" t="s">
        <v>4</v>
      </c>
      <c r="C115" s="27" t="s">
        <v>266</v>
      </c>
      <c r="D115">
        <v>435</v>
      </c>
      <c r="E115" s="27">
        <f t="shared" si="13"/>
        <v>21366</v>
      </c>
    </row>
    <row r="116" spans="1:5" x14ac:dyDescent="0.25">
      <c r="A116">
        <v>1958</v>
      </c>
      <c r="B116" t="s">
        <v>5</v>
      </c>
      <c r="C116" s="27" t="s">
        <v>267</v>
      </c>
      <c r="D116">
        <v>491</v>
      </c>
      <c r="E116" s="27">
        <f t="shared" si="13"/>
        <v>21397</v>
      </c>
    </row>
    <row r="117" spans="1:5" x14ac:dyDescent="0.25">
      <c r="A117">
        <v>1958</v>
      </c>
      <c r="B117" t="s">
        <v>6</v>
      </c>
      <c r="C117" s="27" t="s">
        <v>268</v>
      </c>
      <c r="D117">
        <v>505</v>
      </c>
      <c r="E117" s="27">
        <f t="shared" si="13"/>
        <v>21428</v>
      </c>
    </row>
    <row r="118" spans="1:5" x14ac:dyDescent="0.25">
      <c r="A118">
        <v>1958</v>
      </c>
      <c r="B118" t="s">
        <v>7</v>
      </c>
      <c r="C118" s="27" t="s">
        <v>269</v>
      </c>
      <c r="D118">
        <v>404</v>
      </c>
      <c r="E118" s="27">
        <f t="shared" si="13"/>
        <v>21458</v>
      </c>
    </row>
    <row r="119" spans="1:5" x14ac:dyDescent="0.25">
      <c r="A119">
        <v>1958</v>
      </c>
      <c r="B119" t="s">
        <v>8</v>
      </c>
      <c r="C119" s="27" t="s">
        <v>270</v>
      </c>
      <c r="D119">
        <v>359</v>
      </c>
      <c r="E119" s="27">
        <f t="shared" si="13"/>
        <v>21489</v>
      </c>
    </row>
    <row r="120" spans="1:5" x14ac:dyDescent="0.25">
      <c r="A120">
        <v>1958</v>
      </c>
      <c r="B120" t="s">
        <v>9</v>
      </c>
      <c r="C120" s="27" t="s">
        <v>271</v>
      </c>
      <c r="D120">
        <v>310</v>
      </c>
      <c r="E120" s="27">
        <f t="shared" si="13"/>
        <v>21519</v>
      </c>
    </row>
    <row r="121" spans="1:5" x14ac:dyDescent="0.25">
      <c r="A121">
        <v>1958</v>
      </c>
      <c r="B121" t="s">
        <v>11</v>
      </c>
      <c r="C121" s="27" t="s">
        <v>272</v>
      </c>
      <c r="D121">
        <v>337</v>
      </c>
      <c r="E121" s="27">
        <f t="shared" si="13"/>
        <v>21550</v>
      </c>
    </row>
    <row r="122" spans="1:5" x14ac:dyDescent="0.25">
      <c r="A122" s="6">
        <v>1959</v>
      </c>
      <c r="B122" t="s">
        <v>0</v>
      </c>
      <c r="C122" s="27" t="s">
        <v>273</v>
      </c>
      <c r="D122">
        <v>360</v>
      </c>
      <c r="E122" s="27">
        <f t="shared" si="13"/>
        <v>21581</v>
      </c>
    </row>
    <row r="123" spans="1:5" x14ac:dyDescent="0.25">
      <c r="A123">
        <v>1959</v>
      </c>
      <c r="B123" t="s">
        <v>15</v>
      </c>
      <c r="C123" s="27" t="s">
        <v>274</v>
      </c>
      <c r="D123">
        <v>342</v>
      </c>
      <c r="E123" s="27">
        <f t="shared" si="13"/>
        <v>21609</v>
      </c>
    </row>
    <row r="124" spans="1:5" x14ac:dyDescent="0.25">
      <c r="A124">
        <v>1959</v>
      </c>
      <c r="B124" t="s">
        <v>16</v>
      </c>
      <c r="C124" s="27" t="s">
        <v>275</v>
      </c>
      <c r="D124">
        <v>406</v>
      </c>
      <c r="E124" s="27">
        <f t="shared" si="13"/>
        <v>21640</v>
      </c>
    </row>
    <row r="125" spans="1:5" x14ac:dyDescent="0.25">
      <c r="A125">
        <v>1959</v>
      </c>
      <c r="B125" t="s">
        <v>10</v>
      </c>
      <c r="C125" s="27" t="s">
        <v>276</v>
      </c>
      <c r="D125">
        <v>396</v>
      </c>
      <c r="E125" s="27">
        <f t="shared" si="13"/>
        <v>21670</v>
      </c>
    </row>
    <row r="126" spans="1:5" x14ac:dyDescent="0.25">
      <c r="A126">
        <v>1959</v>
      </c>
      <c r="B126" t="s">
        <v>3</v>
      </c>
      <c r="C126" s="27" t="s">
        <v>277</v>
      </c>
      <c r="D126">
        <v>420</v>
      </c>
      <c r="E126" s="27">
        <f t="shared" si="13"/>
        <v>21701</v>
      </c>
    </row>
    <row r="127" spans="1:5" x14ac:dyDescent="0.25">
      <c r="A127">
        <v>1959</v>
      </c>
      <c r="B127" t="s">
        <v>4</v>
      </c>
      <c r="C127" s="27" t="s">
        <v>278</v>
      </c>
      <c r="D127">
        <v>472</v>
      </c>
      <c r="E127" s="27">
        <f t="shared" si="13"/>
        <v>21731</v>
      </c>
    </row>
    <row r="128" spans="1:5" x14ac:dyDescent="0.25">
      <c r="A128">
        <v>1959</v>
      </c>
      <c r="B128" t="s">
        <v>5</v>
      </c>
      <c r="C128" s="27" t="s">
        <v>279</v>
      </c>
      <c r="D128">
        <v>548</v>
      </c>
      <c r="E128" s="27">
        <f t="shared" si="13"/>
        <v>21762</v>
      </c>
    </row>
    <row r="129" spans="1:5" x14ac:dyDescent="0.25">
      <c r="A129">
        <v>1959</v>
      </c>
      <c r="B129" t="s">
        <v>6</v>
      </c>
      <c r="C129" s="27" t="s">
        <v>280</v>
      </c>
      <c r="D129">
        <v>559</v>
      </c>
      <c r="E129" s="27">
        <f t="shared" si="13"/>
        <v>21793</v>
      </c>
    </row>
    <row r="130" spans="1:5" x14ac:dyDescent="0.25">
      <c r="A130">
        <v>1959</v>
      </c>
      <c r="B130" t="s">
        <v>7</v>
      </c>
      <c r="C130" s="27" t="s">
        <v>281</v>
      </c>
      <c r="D130">
        <v>463</v>
      </c>
      <c r="E130" s="27">
        <f t="shared" si="13"/>
        <v>21823</v>
      </c>
    </row>
    <row r="131" spans="1:5" x14ac:dyDescent="0.25">
      <c r="A131">
        <v>1959</v>
      </c>
      <c r="B131" t="s">
        <v>8</v>
      </c>
      <c r="C131" s="27" t="s">
        <v>282</v>
      </c>
      <c r="D131">
        <v>407</v>
      </c>
      <c r="E131" s="27">
        <f t="shared" ref="E131:E145" si="14">EOMONTH(DATE(LEFT(C131,4),MID(C131,6,2),1),0)</f>
        <v>21854</v>
      </c>
    </row>
    <row r="132" spans="1:5" x14ac:dyDescent="0.25">
      <c r="A132">
        <v>1959</v>
      </c>
      <c r="B132" t="s">
        <v>9</v>
      </c>
      <c r="C132" s="27" t="s">
        <v>283</v>
      </c>
      <c r="D132">
        <v>362</v>
      </c>
      <c r="E132" s="27">
        <f t="shared" si="14"/>
        <v>21884</v>
      </c>
    </row>
    <row r="133" spans="1:5" x14ac:dyDescent="0.25">
      <c r="A133">
        <v>1959</v>
      </c>
      <c r="B133" t="s">
        <v>11</v>
      </c>
      <c r="C133" s="27" t="s">
        <v>284</v>
      </c>
      <c r="D133">
        <v>405</v>
      </c>
      <c r="E133" s="27">
        <f t="shared" si="14"/>
        <v>21915</v>
      </c>
    </row>
    <row r="134" spans="1:5" x14ac:dyDescent="0.25">
      <c r="A134" s="6">
        <v>1960</v>
      </c>
      <c r="B134" t="s">
        <v>0</v>
      </c>
      <c r="C134" s="27" t="s">
        <v>285</v>
      </c>
      <c r="D134">
        <v>417</v>
      </c>
      <c r="E134" s="27">
        <f t="shared" si="14"/>
        <v>21946</v>
      </c>
    </row>
    <row r="135" spans="1:5" x14ac:dyDescent="0.25">
      <c r="A135">
        <v>1960</v>
      </c>
      <c r="B135" t="s">
        <v>15</v>
      </c>
      <c r="C135" s="27" t="s">
        <v>286</v>
      </c>
      <c r="D135">
        <v>391</v>
      </c>
      <c r="E135" s="27">
        <f t="shared" si="14"/>
        <v>21975</v>
      </c>
    </row>
    <row r="136" spans="1:5" x14ac:dyDescent="0.25">
      <c r="A136">
        <v>1960</v>
      </c>
      <c r="B136" t="s">
        <v>16</v>
      </c>
      <c r="C136" s="27" t="s">
        <v>287</v>
      </c>
      <c r="D136">
        <v>419</v>
      </c>
      <c r="E136" s="27">
        <f t="shared" si="14"/>
        <v>22006</v>
      </c>
    </row>
    <row r="137" spans="1:5" x14ac:dyDescent="0.25">
      <c r="A137">
        <v>1960</v>
      </c>
      <c r="B137" t="s">
        <v>10</v>
      </c>
      <c r="C137" s="27" t="s">
        <v>288</v>
      </c>
      <c r="D137">
        <v>461</v>
      </c>
      <c r="E137" s="27">
        <f t="shared" si="14"/>
        <v>22036</v>
      </c>
    </row>
    <row r="138" spans="1:5" x14ac:dyDescent="0.25">
      <c r="A138">
        <v>1960</v>
      </c>
      <c r="B138" t="s">
        <v>3</v>
      </c>
      <c r="C138" s="27" t="s">
        <v>289</v>
      </c>
      <c r="D138">
        <v>472</v>
      </c>
      <c r="E138" s="27">
        <f t="shared" si="14"/>
        <v>22067</v>
      </c>
    </row>
    <row r="139" spans="1:5" x14ac:dyDescent="0.25">
      <c r="A139">
        <v>1960</v>
      </c>
      <c r="B139" t="s">
        <v>4</v>
      </c>
      <c r="C139" s="27" t="s">
        <v>290</v>
      </c>
      <c r="D139">
        <v>535</v>
      </c>
      <c r="E139" s="27">
        <f t="shared" si="14"/>
        <v>22097</v>
      </c>
    </row>
    <row r="140" spans="1:5" x14ac:dyDescent="0.25">
      <c r="A140">
        <v>1960</v>
      </c>
      <c r="B140" t="s">
        <v>5</v>
      </c>
      <c r="C140" s="27" t="s">
        <v>291</v>
      </c>
      <c r="D140">
        <v>622</v>
      </c>
      <c r="E140" s="27">
        <f t="shared" si="14"/>
        <v>22128</v>
      </c>
    </row>
    <row r="141" spans="1:5" x14ac:dyDescent="0.25">
      <c r="A141">
        <v>1960</v>
      </c>
      <c r="B141" t="s">
        <v>6</v>
      </c>
      <c r="C141" s="27" t="s">
        <v>292</v>
      </c>
      <c r="D141">
        <v>606</v>
      </c>
      <c r="E141" s="27">
        <f t="shared" si="14"/>
        <v>22159</v>
      </c>
    </row>
    <row r="142" spans="1:5" x14ac:dyDescent="0.25">
      <c r="A142">
        <v>1960</v>
      </c>
      <c r="B142" t="s">
        <v>7</v>
      </c>
      <c r="C142" s="27" t="s">
        <v>293</v>
      </c>
      <c r="D142">
        <v>508</v>
      </c>
      <c r="E142" s="27">
        <f t="shared" si="14"/>
        <v>22189</v>
      </c>
    </row>
    <row r="143" spans="1:5" x14ac:dyDescent="0.25">
      <c r="A143">
        <v>1960</v>
      </c>
      <c r="B143" t="s">
        <v>8</v>
      </c>
      <c r="C143" s="27" t="s">
        <v>294</v>
      </c>
      <c r="D143">
        <v>461</v>
      </c>
      <c r="E143" s="27">
        <f t="shared" si="14"/>
        <v>22220</v>
      </c>
    </row>
    <row r="144" spans="1:5" x14ac:dyDescent="0.25">
      <c r="A144">
        <v>1960</v>
      </c>
      <c r="B144" t="s">
        <v>9</v>
      </c>
      <c r="C144" s="27" t="s">
        <v>295</v>
      </c>
      <c r="D144">
        <v>390</v>
      </c>
      <c r="E144" s="27">
        <f t="shared" si="14"/>
        <v>22250</v>
      </c>
    </row>
    <row r="145" spans="1:5" x14ac:dyDescent="0.25">
      <c r="A145">
        <v>1960</v>
      </c>
      <c r="B145" t="s">
        <v>11</v>
      </c>
      <c r="C145" s="27" t="s">
        <v>296</v>
      </c>
      <c r="D145">
        <v>432</v>
      </c>
      <c r="E145" s="27">
        <f t="shared" si="14"/>
        <v>22281</v>
      </c>
    </row>
  </sheetData>
  <phoneticPr fontId="2" type="noConversion"/>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D1C38-DB0E-42A9-A5E6-5736A6FA9DC0}">
  <dimension ref="A1:U80"/>
  <sheetViews>
    <sheetView topLeftCell="F6" workbookViewId="0">
      <selection activeCell="T21" sqref="T21:T22"/>
    </sheetView>
  </sheetViews>
  <sheetFormatPr defaultRowHeight="15" x14ac:dyDescent="0.25"/>
  <cols>
    <col min="4" max="4" width="13.85546875" bestFit="1" customWidth="1"/>
    <col min="8" max="8" width="10.7109375" bestFit="1" customWidth="1"/>
    <col min="9" max="9" width="13.85546875" bestFit="1" customWidth="1"/>
    <col min="10" max="10" width="12" bestFit="1" customWidth="1"/>
    <col min="11" max="11" width="11" bestFit="1" customWidth="1"/>
    <col min="13" max="13" width="18" bestFit="1" customWidth="1"/>
    <col min="14" max="14" width="20.28515625" bestFit="1" customWidth="1"/>
  </cols>
  <sheetData>
    <row r="1" spans="1:14" x14ac:dyDescent="0.25">
      <c r="A1" s="53" t="s">
        <v>12</v>
      </c>
      <c r="B1" s="53" t="s">
        <v>315</v>
      </c>
      <c r="C1" s="1" t="s">
        <v>23</v>
      </c>
      <c r="D1" s="1" t="s">
        <v>112</v>
      </c>
      <c r="E1" s="1" t="s">
        <v>310</v>
      </c>
      <c r="F1" s="1" t="s">
        <v>311</v>
      </c>
      <c r="G1" s="1" t="s">
        <v>312</v>
      </c>
      <c r="H1" t="s">
        <v>147</v>
      </c>
      <c r="I1" s="1" t="s">
        <v>146</v>
      </c>
      <c r="J1" s="1" t="s">
        <v>139</v>
      </c>
      <c r="K1" s="1" t="s">
        <v>314</v>
      </c>
    </row>
    <row r="2" spans="1:14" x14ac:dyDescent="0.25">
      <c r="A2" s="18" t="s">
        <v>298</v>
      </c>
      <c r="B2" s="18" t="s">
        <v>310</v>
      </c>
      <c r="C2" s="15">
        <v>1</v>
      </c>
      <c r="D2">
        <f>C2^2</f>
        <v>1</v>
      </c>
      <c r="E2">
        <f>IF(B2=$E$1,1,0)</f>
        <v>1</v>
      </c>
      <c r="F2">
        <f>IF(B2=$F$1,1,0)</f>
        <v>0</v>
      </c>
      <c r="G2">
        <f>IF(B2=$G$1,1,0)</f>
        <v>0</v>
      </c>
      <c r="H2" s="52"/>
      <c r="I2" s="52"/>
      <c r="J2" s="52"/>
      <c r="K2">
        <v>362</v>
      </c>
    </row>
    <row r="3" spans="1:14" x14ac:dyDescent="0.25">
      <c r="A3" s="18" t="str">
        <f>A2</f>
        <v>1949</v>
      </c>
      <c r="B3" s="18" t="s">
        <v>311</v>
      </c>
      <c r="C3" s="15">
        <v>2</v>
      </c>
      <c r="D3">
        <f t="shared" ref="D3:D50" si="0">C3^2</f>
        <v>4</v>
      </c>
      <c r="E3">
        <f>IF(B3=$E$1,1,0)</f>
        <v>0</v>
      </c>
      <c r="F3">
        <f>IF(B3=$F$1,1,0)</f>
        <v>1</v>
      </c>
      <c r="G3">
        <f>IF(B3=$G$1,1,0)</f>
        <v>0</v>
      </c>
      <c r="H3">
        <f>K2</f>
        <v>362</v>
      </c>
      <c r="I3" s="52"/>
      <c r="J3" s="52"/>
      <c r="K3">
        <v>385</v>
      </c>
    </row>
    <row r="4" spans="1:14" x14ac:dyDescent="0.25">
      <c r="A4" s="18" t="str">
        <f t="shared" ref="A4:A5" si="1">A3</f>
        <v>1949</v>
      </c>
      <c r="B4" s="18" t="s">
        <v>312</v>
      </c>
      <c r="C4" s="15">
        <v>3</v>
      </c>
      <c r="D4">
        <f t="shared" si="0"/>
        <v>9</v>
      </c>
      <c r="E4">
        <f>IF(B4=$E$1,1,0)</f>
        <v>0</v>
      </c>
      <c r="F4">
        <f>IF(B4=$F$1,1,0)</f>
        <v>0</v>
      </c>
      <c r="G4">
        <f>IF(B4=$G$1,1,0)</f>
        <v>1</v>
      </c>
      <c r="H4">
        <f t="shared" ref="H4:H50" si="2">K3</f>
        <v>385</v>
      </c>
      <c r="I4" s="52"/>
      <c r="J4" s="52"/>
      <c r="K4">
        <v>432</v>
      </c>
    </row>
    <row r="5" spans="1:14" x14ac:dyDescent="0.25">
      <c r="A5" s="18" t="str">
        <f t="shared" si="1"/>
        <v>1949</v>
      </c>
      <c r="B5" s="18" t="s">
        <v>313</v>
      </c>
      <c r="C5" s="15">
        <v>4</v>
      </c>
      <c r="D5">
        <f t="shared" si="0"/>
        <v>16</v>
      </c>
      <c r="E5">
        <f>IF(B5=$E$1,1,0)</f>
        <v>0</v>
      </c>
      <c r="F5">
        <f>IF(B5=$F$1,1,0)</f>
        <v>0</v>
      </c>
      <c r="G5">
        <f>IF(B5=$G$1,1,0)</f>
        <v>0</v>
      </c>
      <c r="H5">
        <f t="shared" si="2"/>
        <v>432</v>
      </c>
      <c r="I5" s="52"/>
      <c r="J5" s="52"/>
      <c r="K5">
        <v>341</v>
      </c>
    </row>
    <row r="6" spans="1:14" x14ac:dyDescent="0.25">
      <c r="A6" s="18" t="s">
        <v>299</v>
      </c>
      <c r="B6" s="18" t="s">
        <v>310</v>
      </c>
      <c r="C6" s="15">
        <v>5</v>
      </c>
      <c r="D6">
        <f t="shared" si="0"/>
        <v>25</v>
      </c>
      <c r="E6">
        <f>IF(B6=$E$1,1,0)</f>
        <v>1</v>
      </c>
      <c r="F6">
        <f>IF(B6=$F$1,1,0)</f>
        <v>0</v>
      </c>
      <c r="G6">
        <f>IF(B6=$G$1,1,0)</f>
        <v>0</v>
      </c>
      <c r="H6">
        <f t="shared" si="2"/>
        <v>341</v>
      </c>
      <c r="I6">
        <f>K2</f>
        <v>362</v>
      </c>
      <c r="J6" s="52"/>
      <c r="K6">
        <v>382</v>
      </c>
    </row>
    <row r="7" spans="1:14" x14ac:dyDescent="0.25">
      <c r="A7" s="18" t="str">
        <f>A6</f>
        <v>1950</v>
      </c>
      <c r="B7" s="18" t="s">
        <v>311</v>
      </c>
      <c r="C7" s="15">
        <v>6</v>
      </c>
      <c r="D7">
        <f t="shared" si="0"/>
        <v>36</v>
      </c>
      <c r="E7">
        <f t="shared" ref="E7:E50" si="3">IF(B7=$E$1,1,0)</f>
        <v>0</v>
      </c>
      <c r="F7">
        <f t="shared" ref="F7:F50" si="4">IF(B7=$F$1,1,0)</f>
        <v>1</v>
      </c>
      <c r="G7">
        <f t="shared" ref="G7:G50" si="5">IF(B7=$G$1,1,0)</f>
        <v>0</v>
      </c>
      <c r="H7">
        <f t="shared" si="2"/>
        <v>382</v>
      </c>
      <c r="I7">
        <f t="shared" ref="I7:I50" si="6">K3</f>
        <v>385</v>
      </c>
      <c r="J7" s="52"/>
      <c r="K7">
        <v>409</v>
      </c>
    </row>
    <row r="8" spans="1:14" x14ac:dyDescent="0.25">
      <c r="A8" s="18" t="str">
        <f t="shared" ref="A8:A9" si="7">A7</f>
        <v>1950</v>
      </c>
      <c r="B8" s="18" t="s">
        <v>312</v>
      </c>
      <c r="C8" s="15">
        <v>7</v>
      </c>
      <c r="D8">
        <f t="shared" si="0"/>
        <v>49</v>
      </c>
      <c r="E8">
        <f t="shared" si="3"/>
        <v>0</v>
      </c>
      <c r="F8">
        <f t="shared" si="4"/>
        <v>0</v>
      </c>
      <c r="G8">
        <f t="shared" si="5"/>
        <v>1</v>
      </c>
      <c r="H8">
        <f t="shared" si="2"/>
        <v>409</v>
      </c>
      <c r="I8">
        <f t="shared" si="6"/>
        <v>432</v>
      </c>
      <c r="J8" s="52"/>
      <c r="K8">
        <v>498</v>
      </c>
    </row>
    <row r="9" spans="1:14" x14ac:dyDescent="0.25">
      <c r="A9" s="18" t="str">
        <f t="shared" si="7"/>
        <v>1950</v>
      </c>
      <c r="B9" s="18" t="s">
        <v>313</v>
      </c>
      <c r="C9" s="15">
        <v>8</v>
      </c>
      <c r="D9">
        <f t="shared" si="0"/>
        <v>64</v>
      </c>
      <c r="E9">
        <f t="shared" si="3"/>
        <v>0</v>
      </c>
      <c r="F9">
        <f t="shared" si="4"/>
        <v>0</v>
      </c>
      <c r="G9">
        <f t="shared" si="5"/>
        <v>0</v>
      </c>
      <c r="H9">
        <f t="shared" si="2"/>
        <v>498</v>
      </c>
      <c r="I9">
        <f t="shared" si="6"/>
        <v>341</v>
      </c>
      <c r="J9" s="52"/>
      <c r="K9">
        <v>387</v>
      </c>
    </row>
    <row r="10" spans="1:14" x14ac:dyDescent="0.25">
      <c r="A10" s="18" t="s">
        <v>300</v>
      </c>
      <c r="B10" s="18" t="s">
        <v>310</v>
      </c>
      <c r="C10" s="15">
        <v>9</v>
      </c>
      <c r="D10">
        <f t="shared" si="0"/>
        <v>81</v>
      </c>
      <c r="E10">
        <f t="shared" si="3"/>
        <v>1</v>
      </c>
      <c r="F10">
        <f t="shared" si="4"/>
        <v>0</v>
      </c>
      <c r="G10">
        <f t="shared" si="5"/>
        <v>0</v>
      </c>
      <c r="H10">
        <f t="shared" si="2"/>
        <v>387</v>
      </c>
      <c r="I10">
        <f t="shared" si="6"/>
        <v>382</v>
      </c>
      <c r="J10" s="52"/>
      <c r="K10">
        <v>473</v>
      </c>
    </row>
    <row r="11" spans="1:14" x14ac:dyDescent="0.25">
      <c r="A11" s="18" t="str">
        <f>A10</f>
        <v>1951</v>
      </c>
      <c r="B11" s="18" t="s">
        <v>311</v>
      </c>
      <c r="C11" s="15">
        <v>10</v>
      </c>
      <c r="D11">
        <f t="shared" si="0"/>
        <v>100</v>
      </c>
      <c r="E11">
        <f t="shared" si="3"/>
        <v>0</v>
      </c>
      <c r="F11">
        <f t="shared" si="4"/>
        <v>1</v>
      </c>
      <c r="G11">
        <f t="shared" si="5"/>
        <v>0</v>
      </c>
      <c r="H11">
        <f t="shared" si="2"/>
        <v>473</v>
      </c>
      <c r="I11">
        <f t="shared" si="6"/>
        <v>409</v>
      </c>
      <c r="J11" s="52"/>
      <c r="K11">
        <v>513</v>
      </c>
    </row>
    <row r="12" spans="1:14" x14ac:dyDescent="0.25">
      <c r="A12" s="18" t="str">
        <f t="shared" ref="A12" si="8">A11</f>
        <v>1951</v>
      </c>
      <c r="B12" s="18" t="s">
        <v>312</v>
      </c>
      <c r="C12" s="15">
        <v>11</v>
      </c>
      <c r="D12">
        <f t="shared" si="0"/>
        <v>121</v>
      </c>
      <c r="E12">
        <f t="shared" si="3"/>
        <v>0</v>
      </c>
      <c r="F12">
        <f t="shared" si="4"/>
        <v>0</v>
      </c>
      <c r="G12">
        <f t="shared" si="5"/>
        <v>1</v>
      </c>
      <c r="H12">
        <f t="shared" si="2"/>
        <v>513</v>
      </c>
      <c r="I12">
        <f t="shared" si="6"/>
        <v>498</v>
      </c>
      <c r="J12" s="52"/>
      <c r="K12">
        <v>582</v>
      </c>
    </row>
    <row r="13" spans="1:14" x14ac:dyDescent="0.25">
      <c r="A13" s="18" t="str">
        <f>A12</f>
        <v>1951</v>
      </c>
      <c r="B13" s="18" t="s">
        <v>313</v>
      </c>
      <c r="C13" s="15">
        <v>12</v>
      </c>
      <c r="D13">
        <f t="shared" si="0"/>
        <v>144</v>
      </c>
      <c r="E13">
        <f t="shared" si="3"/>
        <v>0</v>
      </c>
      <c r="F13">
        <f t="shared" si="4"/>
        <v>0</v>
      </c>
      <c r="G13">
        <f t="shared" si="5"/>
        <v>0</v>
      </c>
      <c r="H13">
        <f>K12</f>
        <v>582</v>
      </c>
      <c r="I13">
        <f>K9</f>
        <v>387</v>
      </c>
      <c r="J13" s="52"/>
      <c r="K13">
        <v>474</v>
      </c>
    </row>
    <row r="14" spans="1:14" x14ac:dyDescent="0.25">
      <c r="A14" s="53" t="s">
        <v>12</v>
      </c>
      <c r="B14" s="53" t="s">
        <v>315</v>
      </c>
      <c r="C14" s="1" t="s">
        <v>23</v>
      </c>
      <c r="D14" s="1" t="s">
        <v>112</v>
      </c>
      <c r="E14" s="1" t="s">
        <v>310</v>
      </c>
      <c r="F14" s="1" t="s">
        <v>311</v>
      </c>
      <c r="G14" s="1" t="s">
        <v>312</v>
      </c>
      <c r="H14" t="s">
        <v>147</v>
      </c>
      <c r="I14" s="1" t="s">
        <v>146</v>
      </c>
      <c r="J14" s="1" t="s">
        <v>139</v>
      </c>
      <c r="K14" s="1" t="s">
        <v>314</v>
      </c>
      <c r="M14" t="s">
        <v>36</v>
      </c>
    </row>
    <row r="15" spans="1:14" ht="15.75" thickBot="1" x14ac:dyDescent="0.3">
      <c r="A15" s="18" t="s">
        <v>301</v>
      </c>
      <c r="B15" s="18" t="s">
        <v>310</v>
      </c>
      <c r="C15" s="15">
        <v>13</v>
      </c>
      <c r="D15">
        <f t="shared" si="0"/>
        <v>169</v>
      </c>
      <c r="E15">
        <f t="shared" si="3"/>
        <v>1</v>
      </c>
      <c r="F15">
        <f t="shared" si="4"/>
        <v>0</v>
      </c>
      <c r="G15">
        <f t="shared" si="5"/>
        <v>0</v>
      </c>
      <c r="H15">
        <f>K13</f>
        <v>474</v>
      </c>
      <c r="I15">
        <f>K10</f>
        <v>473</v>
      </c>
      <c r="J15">
        <f>K2</f>
        <v>362</v>
      </c>
      <c r="K15">
        <v>544</v>
      </c>
    </row>
    <row r="16" spans="1:14" x14ac:dyDescent="0.25">
      <c r="A16" s="18" t="str">
        <f>A15</f>
        <v>1952</v>
      </c>
      <c r="B16" s="18" t="s">
        <v>311</v>
      </c>
      <c r="C16" s="15">
        <v>14</v>
      </c>
      <c r="D16">
        <f t="shared" si="0"/>
        <v>196</v>
      </c>
      <c r="E16">
        <f t="shared" si="3"/>
        <v>0</v>
      </c>
      <c r="F16">
        <f t="shared" si="4"/>
        <v>1</v>
      </c>
      <c r="G16">
        <f t="shared" si="5"/>
        <v>0</v>
      </c>
      <c r="H16">
        <f t="shared" si="2"/>
        <v>544</v>
      </c>
      <c r="I16">
        <f>K11</f>
        <v>513</v>
      </c>
      <c r="J16">
        <f>K3</f>
        <v>385</v>
      </c>
      <c r="K16">
        <v>582</v>
      </c>
      <c r="M16" s="32" t="s">
        <v>37</v>
      </c>
      <c r="N16" s="32"/>
    </row>
    <row r="17" spans="1:21" x14ac:dyDescent="0.25">
      <c r="A17" s="18" t="str">
        <f t="shared" ref="A17:A18" si="9">A16</f>
        <v>1952</v>
      </c>
      <c r="B17" s="18" t="s">
        <v>312</v>
      </c>
      <c r="C17" s="15">
        <v>15</v>
      </c>
      <c r="D17">
        <f t="shared" si="0"/>
        <v>225</v>
      </c>
      <c r="E17">
        <f t="shared" si="3"/>
        <v>0</v>
      </c>
      <c r="F17">
        <f t="shared" si="4"/>
        <v>0</v>
      </c>
      <c r="G17">
        <f t="shared" si="5"/>
        <v>1</v>
      </c>
      <c r="H17">
        <f t="shared" si="2"/>
        <v>582</v>
      </c>
      <c r="I17">
        <f>K12</f>
        <v>582</v>
      </c>
      <c r="J17">
        <f>K4</f>
        <v>432</v>
      </c>
      <c r="K17">
        <v>681</v>
      </c>
      <c r="M17" s="29" t="s">
        <v>38</v>
      </c>
      <c r="N17" s="29">
        <v>0.9942535626688217</v>
      </c>
    </row>
    <row r="18" spans="1:21" x14ac:dyDescent="0.25">
      <c r="A18" s="18" t="str">
        <f t="shared" si="9"/>
        <v>1952</v>
      </c>
      <c r="B18" s="18" t="s">
        <v>313</v>
      </c>
      <c r="C18" s="15">
        <v>16</v>
      </c>
      <c r="D18">
        <f t="shared" si="0"/>
        <v>256</v>
      </c>
      <c r="E18">
        <f t="shared" si="3"/>
        <v>0</v>
      </c>
      <c r="F18">
        <f t="shared" si="4"/>
        <v>0</v>
      </c>
      <c r="G18">
        <f t="shared" si="5"/>
        <v>0</v>
      </c>
      <c r="H18">
        <f t="shared" si="2"/>
        <v>681</v>
      </c>
      <c r="I18">
        <f>K13</f>
        <v>474</v>
      </c>
      <c r="J18">
        <f>K5</f>
        <v>341</v>
      </c>
      <c r="K18">
        <v>557</v>
      </c>
      <c r="M18" s="29" t="s">
        <v>39</v>
      </c>
      <c r="N18" s="29">
        <v>0.98854014687964464</v>
      </c>
    </row>
    <row r="19" spans="1:21" x14ac:dyDescent="0.25">
      <c r="A19" s="18" t="s">
        <v>302</v>
      </c>
      <c r="B19" s="18" t="s">
        <v>310</v>
      </c>
      <c r="C19" s="15">
        <v>17</v>
      </c>
      <c r="D19">
        <f t="shared" si="0"/>
        <v>289</v>
      </c>
      <c r="E19">
        <f t="shared" si="3"/>
        <v>1</v>
      </c>
      <c r="F19">
        <f t="shared" si="4"/>
        <v>0</v>
      </c>
      <c r="G19">
        <f t="shared" si="5"/>
        <v>0</v>
      </c>
      <c r="H19">
        <f t="shared" si="2"/>
        <v>557</v>
      </c>
      <c r="I19">
        <f t="shared" si="6"/>
        <v>544</v>
      </c>
      <c r="J19">
        <f>K6</f>
        <v>382</v>
      </c>
      <c r="K19">
        <v>628</v>
      </c>
      <c r="M19" s="29" t="s">
        <v>40</v>
      </c>
      <c r="N19" s="29">
        <v>0.98514463484398385</v>
      </c>
    </row>
    <row r="20" spans="1:21" x14ac:dyDescent="0.25">
      <c r="A20" s="18" t="str">
        <f>A19</f>
        <v>1953</v>
      </c>
      <c r="B20" s="18" t="s">
        <v>311</v>
      </c>
      <c r="C20" s="15">
        <v>18</v>
      </c>
      <c r="D20">
        <f t="shared" si="0"/>
        <v>324</v>
      </c>
      <c r="E20">
        <f t="shared" si="3"/>
        <v>0</v>
      </c>
      <c r="F20">
        <f t="shared" si="4"/>
        <v>1</v>
      </c>
      <c r="G20">
        <f t="shared" si="5"/>
        <v>0</v>
      </c>
      <c r="H20">
        <f t="shared" si="2"/>
        <v>628</v>
      </c>
      <c r="I20">
        <f t="shared" si="6"/>
        <v>582</v>
      </c>
      <c r="J20">
        <f>K7</f>
        <v>409</v>
      </c>
      <c r="K20">
        <v>707</v>
      </c>
      <c r="M20" s="29" t="s">
        <v>41</v>
      </c>
      <c r="N20" s="29">
        <v>37.41049344808026</v>
      </c>
    </row>
    <row r="21" spans="1:21" ht="15.75" thickBot="1" x14ac:dyDescent="0.3">
      <c r="A21" s="18" t="str">
        <f t="shared" ref="A21:A22" si="10">A20</f>
        <v>1953</v>
      </c>
      <c r="B21" s="18" t="s">
        <v>312</v>
      </c>
      <c r="C21" s="15">
        <v>19</v>
      </c>
      <c r="D21">
        <f t="shared" si="0"/>
        <v>361</v>
      </c>
      <c r="E21">
        <f t="shared" si="3"/>
        <v>0</v>
      </c>
      <c r="F21">
        <f t="shared" si="4"/>
        <v>0</v>
      </c>
      <c r="G21">
        <f t="shared" si="5"/>
        <v>1</v>
      </c>
      <c r="H21">
        <f t="shared" si="2"/>
        <v>707</v>
      </c>
      <c r="I21">
        <f t="shared" si="6"/>
        <v>681</v>
      </c>
      <c r="J21">
        <f>K8</f>
        <v>498</v>
      </c>
      <c r="K21">
        <v>773</v>
      </c>
      <c r="M21" s="30" t="s">
        <v>42</v>
      </c>
      <c r="N21" s="30">
        <v>36</v>
      </c>
      <c r="T21" s="57" t="s">
        <v>151</v>
      </c>
    </row>
    <row r="22" spans="1:21" x14ac:dyDescent="0.25">
      <c r="A22" s="18" t="str">
        <f t="shared" si="10"/>
        <v>1953</v>
      </c>
      <c r="B22" s="18" t="s">
        <v>313</v>
      </c>
      <c r="C22" s="15">
        <v>20</v>
      </c>
      <c r="D22">
        <f t="shared" si="0"/>
        <v>400</v>
      </c>
      <c r="E22">
        <f t="shared" si="3"/>
        <v>0</v>
      </c>
      <c r="F22">
        <f t="shared" si="4"/>
        <v>0</v>
      </c>
      <c r="G22">
        <f t="shared" si="5"/>
        <v>0</v>
      </c>
      <c r="H22">
        <f t="shared" si="2"/>
        <v>773</v>
      </c>
      <c r="I22">
        <f t="shared" si="6"/>
        <v>557</v>
      </c>
      <c r="J22">
        <f>K9</f>
        <v>387</v>
      </c>
      <c r="K22">
        <v>592</v>
      </c>
      <c r="T22" s="56">
        <f>COUNTA(N31:N38)</f>
        <v>8</v>
      </c>
    </row>
    <row r="23" spans="1:21" ht="15.75" thickBot="1" x14ac:dyDescent="0.3">
      <c r="A23" s="18" t="s">
        <v>303</v>
      </c>
      <c r="B23" s="18" t="s">
        <v>310</v>
      </c>
      <c r="C23" s="15">
        <v>21</v>
      </c>
      <c r="D23">
        <f t="shared" si="0"/>
        <v>441</v>
      </c>
      <c r="E23">
        <f t="shared" si="3"/>
        <v>1</v>
      </c>
      <c r="F23">
        <f t="shared" si="4"/>
        <v>0</v>
      </c>
      <c r="G23">
        <f t="shared" si="5"/>
        <v>0</v>
      </c>
      <c r="H23">
        <f t="shared" si="2"/>
        <v>592</v>
      </c>
      <c r="I23">
        <f t="shared" si="6"/>
        <v>628</v>
      </c>
      <c r="J23">
        <f>K10</f>
        <v>473</v>
      </c>
      <c r="K23">
        <v>627</v>
      </c>
      <c r="M23" t="s">
        <v>43</v>
      </c>
    </row>
    <row r="24" spans="1:21" x14ac:dyDescent="0.25">
      <c r="A24" s="18" t="str">
        <f>A23</f>
        <v>1954</v>
      </c>
      <c r="B24" s="18" t="s">
        <v>311</v>
      </c>
      <c r="C24" s="15">
        <v>22</v>
      </c>
      <c r="D24">
        <f t="shared" si="0"/>
        <v>484</v>
      </c>
      <c r="E24">
        <f t="shared" si="3"/>
        <v>0</v>
      </c>
      <c r="F24">
        <f t="shared" si="4"/>
        <v>1</v>
      </c>
      <c r="G24">
        <f t="shared" si="5"/>
        <v>0</v>
      </c>
      <c r="H24">
        <f t="shared" si="2"/>
        <v>627</v>
      </c>
      <c r="I24">
        <f t="shared" si="6"/>
        <v>707</v>
      </c>
      <c r="J24">
        <f>K11</f>
        <v>513</v>
      </c>
      <c r="K24">
        <v>725</v>
      </c>
      <c r="M24" s="31"/>
      <c r="N24" s="31" t="s">
        <v>48</v>
      </c>
      <c r="O24" s="31" t="s">
        <v>49</v>
      </c>
      <c r="P24" s="31" t="s">
        <v>50</v>
      </c>
      <c r="Q24" s="31" t="s">
        <v>51</v>
      </c>
      <c r="R24" s="31" t="s">
        <v>52</v>
      </c>
    </row>
    <row r="25" spans="1:21" x14ac:dyDescent="0.25">
      <c r="A25" s="18" t="str">
        <f t="shared" ref="A25:A26" si="11">A24</f>
        <v>1954</v>
      </c>
      <c r="B25" s="18" t="s">
        <v>312</v>
      </c>
      <c r="C25" s="15">
        <v>23</v>
      </c>
      <c r="D25">
        <f t="shared" si="0"/>
        <v>529</v>
      </c>
      <c r="E25">
        <f t="shared" si="3"/>
        <v>0</v>
      </c>
      <c r="F25">
        <f t="shared" si="4"/>
        <v>0</v>
      </c>
      <c r="G25">
        <f t="shared" si="5"/>
        <v>1</v>
      </c>
      <c r="H25">
        <f t="shared" si="2"/>
        <v>725</v>
      </c>
      <c r="I25">
        <f t="shared" si="6"/>
        <v>773</v>
      </c>
      <c r="J25">
        <f>K12</f>
        <v>582</v>
      </c>
      <c r="K25">
        <v>854</v>
      </c>
      <c r="M25" s="29" t="s">
        <v>44</v>
      </c>
      <c r="N25" s="29">
        <v>8</v>
      </c>
      <c r="O25" s="29">
        <v>3259611.9233481097</v>
      </c>
      <c r="P25" s="29">
        <v>407451.49041851371</v>
      </c>
      <c r="Q25" s="29">
        <v>291.13139240787899</v>
      </c>
      <c r="R25" s="29">
        <v>3.7668166569235574E-24</v>
      </c>
    </row>
    <row r="26" spans="1:21" x14ac:dyDescent="0.25">
      <c r="A26" s="18" t="str">
        <f t="shared" si="11"/>
        <v>1954</v>
      </c>
      <c r="B26" s="18" t="s">
        <v>313</v>
      </c>
      <c r="C26" s="15">
        <v>24</v>
      </c>
      <c r="D26">
        <f t="shared" si="0"/>
        <v>576</v>
      </c>
      <c r="E26">
        <f t="shared" si="3"/>
        <v>0</v>
      </c>
      <c r="F26">
        <f t="shared" si="4"/>
        <v>0</v>
      </c>
      <c r="G26">
        <f t="shared" si="5"/>
        <v>0</v>
      </c>
      <c r="H26">
        <f t="shared" si="2"/>
        <v>854</v>
      </c>
      <c r="I26">
        <f t="shared" si="6"/>
        <v>592</v>
      </c>
      <c r="J26">
        <f>K13</f>
        <v>474</v>
      </c>
      <c r="K26">
        <v>661</v>
      </c>
      <c r="M26" s="29" t="s">
        <v>45</v>
      </c>
      <c r="N26" s="29">
        <v>27</v>
      </c>
      <c r="O26" s="29">
        <v>37787.715540779107</v>
      </c>
      <c r="P26" s="29">
        <v>1399.5450200288558</v>
      </c>
      <c r="Q26" s="29"/>
      <c r="R26" s="29"/>
    </row>
    <row r="27" spans="1:21" ht="15.75" thickBot="1" x14ac:dyDescent="0.3">
      <c r="A27" s="18" t="s">
        <v>304</v>
      </c>
      <c r="B27" s="18" t="s">
        <v>310</v>
      </c>
      <c r="C27" s="15">
        <v>25</v>
      </c>
      <c r="D27">
        <f t="shared" si="0"/>
        <v>625</v>
      </c>
      <c r="E27">
        <f t="shared" si="3"/>
        <v>1</v>
      </c>
      <c r="F27">
        <f t="shared" si="4"/>
        <v>0</v>
      </c>
      <c r="G27">
        <f t="shared" si="5"/>
        <v>0</v>
      </c>
      <c r="H27">
        <f t="shared" si="2"/>
        <v>661</v>
      </c>
      <c r="I27">
        <f t="shared" si="6"/>
        <v>627</v>
      </c>
      <c r="J27">
        <f t="shared" ref="J27:J50" si="12">K15</f>
        <v>544</v>
      </c>
      <c r="K27">
        <v>742</v>
      </c>
      <c r="M27" s="30" t="s">
        <v>46</v>
      </c>
      <c r="N27" s="30">
        <v>35</v>
      </c>
      <c r="O27" s="30">
        <v>3297399.638888889</v>
      </c>
      <c r="P27" s="30"/>
      <c r="Q27" s="30"/>
      <c r="R27" s="30"/>
    </row>
    <row r="28" spans="1:21" ht="15.75" thickBot="1" x14ac:dyDescent="0.3">
      <c r="A28" s="18" t="str">
        <f>A27</f>
        <v>1955</v>
      </c>
      <c r="B28" s="18" t="s">
        <v>311</v>
      </c>
      <c r="C28" s="15">
        <v>26</v>
      </c>
      <c r="D28">
        <f t="shared" si="0"/>
        <v>676</v>
      </c>
      <c r="E28">
        <f t="shared" si="3"/>
        <v>0</v>
      </c>
      <c r="F28">
        <f t="shared" si="4"/>
        <v>1</v>
      </c>
      <c r="G28">
        <f t="shared" si="5"/>
        <v>0</v>
      </c>
      <c r="H28">
        <f t="shared" si="2"/>
        <v>742</v>
      </c>
      <c r="I28">
        <f t="shared" si="6"/>
        <v>725</v>
      </c>
      <c r="J28">
        <f t="shared" si="12"/>
        <v>582</v>
      </c>
      <c r="K28">
        <v>854</v>
      </c>
    </row>
    <row r="29" spans="1:21" x14ac:dyDescent="0.25">
      <c r="A29" s="18" t="str">
        <f t="shared" ref="A29:A30" si="13">A28</f>
        <v>1955</v>
      </c>
      <c r="B29" s="18" t="s">
        <v>312</v>
      </c>
      <c r="C29" s="15">
        <v>27</v>
      </c>
      <c r="D29">
        <f t="shared" si="0"/>
        <v>729</v>
      </c>
      <c r="E29">
        <f t="shared" si="3"/>
        <v>0</v>
      </c>
      <c r="F29">
        <f t="shared" si="4"/>
        <v>0</v>
      </c>
      <c r="G29">
        <f t="shared" si="5"/>
        <v>1</v>
      </c>
      <c r="H29">
        <f t="shared" si="2"/>
        <v>854</v>
      </c>
      <c r="I29">
        <f t="shared" si="6"/>
        <v>854</v>
      </c>
      <c r="J29">
        <f t="shared" si="12"/>
        <v>681</v>
      </c>
      <c r="K29">
        <v>1023</v>
      </c>
      <c r="M29" s="31"/>
      <c r="N29" s="31" t="s">
        <v>53</v>
      </c>
      <c r="O29" s="31" t="s">
        <v>41</v>
      </c>
      <c r="P29" s="31" t="s">
        <v>54</v>
      </c>
      <c r="Q29" s="31" t="s">
        <v>55</v>
      </c>
      <c r="R29" s="31" t="s">
        <v>56</v>
      </c>
      <c r="S29" s="31" t="s">
        <v>57</v>
      </c>
      <c r="T29" s="31" t="s">
        <v>58</v>
      </c>
      <c r="U29" s="31" t="s">
        <v>59</v>
      </c>
    </row>
    <row r="30" spans="1:21" x14ac:dyDescent="0.25">
      <c r="A30" s="18" t="str">
        <f t="shared" si="13"/>
        <v>1955</v>
      </c>
      <c r="B30" s="18" t="s">
        <v>313</v>
      </c>
      <c r="C30" s="15">
        <v>28</v>
      </c>
      <c r="D30">
        <f t="shared" si="0"/>
        <v>784</v>
      </c>
      <c r="E30">
        <f t="shared" si="3"/>
        <v>0</v>
      </c>
      <c r="F30">
        <f t="shared" si="4"/>
        <v>0</v>
      </c>
      <c r="G30">
        <f t="shared" si="5"/>
        <v>0</v>
      </c>
      <c r="H30">
        <f t="shared" si="2"/>
        <v>1023</v>
      </c>
      <c r="I30">
        <f t="shared" si="6"/>
        <v>661</v>
      </c>
      <c r="J30">
        <f t="shared" si="12"/>
        <v>557</v>
      </c>
      <c r="K30">
        <v>789</v>
      </c>
      <c r="M30" s="29" t="s">
        <v>47</v>
      </c>
      <c r="N30" s="29">
        <v>-144.30496611115257</v>
      </c>
      <c r="O30" s="29">
        <v>101.52069461763671</v>
      </c>
      <c r="P30" s="29">
        <v>-1.4214339909183713</v>
      </c>
      <c r="Q30" s="29">
        <v>0.16663899228405415</v>
      </c>
      <c r="R30" s="29">
        <v>-352.60822538189547</v>
      </c>
      <c r="S30" s="29">
        <v>63.998293159590332</v>
      </c>
      <c r="T30" s="29">
        <v>-352.60822538189547</v>
      </c>
      <c r="U30" s="29">
        <v>63.998293159590332</v>
      </c>
    </row>
    <row r="31" spans="1:21" x14ac:dyDescent="0.25">
      <c r="A31" s="18" t="s">
        <v>305</v>
      </c>
      <c r="B31" s="18" t="s">
        <v>310</v>
      </c>
      <c r="C31" s="15">
        <v>29</v>
      </c>
      <c r="D31">
        <f t="shared" si="0"/>
        <v>841</v>
      </c>
      <c r="E31">
        <f t="shared" si="3"/>
        <v>1</v>
      </c>
      <c r="F31">
        <f t="shared" si="4"/>
        <v>0</v>
      </c>
      <c r="G31">
        <f t="shared" si="5"/>
        <v>0</v>
      </c>
      <c r="H31">
        <f t="shared" si="2"/>
        <v>789</v>
      </c>
      <c r="I31">
        <f t="shared" si="6"/>
        <v>742</v>
      </c>
      <c r="J31">
        <f t="shared" si="12"/>
        <v>628</v>
      </c>
      <c r="K31">
        <v>878</v>
      </c>
      <c r="M31" s="29" t="s">
        <v>23</v>
      </c>
      <c r="N31" s="29">
        <v>4.0795691066907853</v>
      </c>
      <c r="O31" s="29">
        <v>4.5007599437119277</v>
      </c>
      <c r="P31" s="29">
        <v>0.90641784003397163</v>
      </c>
      <c r="Q31" s="29">
        <v>0.37273330297317198</v>
      </c>
      <c r="R31" s="29">
        <v>-5.1552274931694413</v>
      </c>
      <c r="S31" s="29">
        <v>13.314365706551012</v>
      </c>
      <c r="T31" s="29">
        <v>-5.1552274931694413</v>
      </c>
      <c r="U31" s="29">
        <v>13.314365706551012</v>
      </c>
    </row>
    <row r="32" spans="1:21" x14ac:dyDescent="0.25">
      <c r="A32" s="18" t="str">
        <f>A31</f>
        <v>1956</v>
      </c>
      <c r="B32" s="18" t="s">
        <v>311</v>
      </c>
      <c r="C32" s="15">
        <v>30</v>
      </c>
      <c r="D32">
        <f t="shared" si="0"/>
        <v>900</v>
      </c>
      <c r="E32">
        <f t="shared" si="3"/>
        <v>0</v>
      </c>
      <c r="F32">
        <f t="shared" si="4"/>
        <v>1</v>
      </c>
      <c r="G32">
        <f t="shared" si="5"/>
        <v>0</v>
      </c>
      <c r="H32">
        <f t="shared" si="2"/>
        <v>878</v>
      </c>
      <c r="I32">
        <f t="shared" si="6"/>
        <v>854</v>
      </c>
      <c r="J32">
        <f t="shared" si="12"/>
        <v>707</v>
      </c>
      <c r="K32">
        <v>1005</v>
      </c>
      <c r="M32" s="29" t="s">
        <v>112</v>
      </c>
      <c r="N32" s="29">
        <v>-0.17277079267717438</v>
      </c>
      <c r="O32" s="29">
        <v>9.7304144365691986E-2</v>
      </c>
      <c r="P32" s="29">
        <v>-1.7755748617228562</v>
      </c>
      <c r="Q32" s="29">
        <v>8.7077124340901452E-2</v>
      </c>
      <c r="R32" s="29">
        <v>-0.37242240546670446</v>
      </c>
      <c r="S32" s="29">
        <v>2.6880820112355708E-2</v>
      </c>
      <c r="T32" s="29">
        <v>-0.37242240546670446</v>
      </c>
      <c r="U32" s="29">
        <v>2.6880820112355708E-2</v>
      </c>
    </row>
    <row r="33" spans="1:21" x14ac:dyDescent="0.25">
      <c r="A33" s="18" t="str">
        <f t="shared" ref="A33:A34" si="14">A32</f>
        <v>1956</v>
      </c>
      <c r="B33" s="18" t="s">
        <v>312</v>
      </c>
      <c r="C33" s="15">
        <v>31</v>
      </c>
      <c r="D33">
        <f t="shared" si="0"/>
        <v>961</v>
      </c>
      <c r="E33">
        <f t="shared" si="3"/>
        <v>0</v>
      </c>
      <c r="F33">
        <f t="shared" si="4"/>
        <v>0</v>
      </c>
      <c r="G33">
        <f t="shared" si="5"/>
        <v>1</v>
      </c>
      <c r="H33">
        <f t="shared" si="2"/>
        <v>1005</v>
      </c>
      <c r="I33">
        <f t="shared" si="6"/>
        <v>1023</v>
      </c>
      <c r="J33">
        <f t="shared" si="12"/>
        <v>773</v>
      </c>
      <c r="K33">
        <v>1173</v>
      </c>
      <c r="M33" s="29" t="s">
        <v>310</v>
      </c>
      <c r="N33" s="29">
        <v>80.074392970797433</v>
      </c>
      <c r="O33" s="29">
        <v>40.477922493546551</v>
      </c>
      <c r="P33" s="29">
        <v>1.9782238820078724</v>
      </c>
      <c r="Q33" s="29">
        <v>5.8190335647067951E-2</v>
      </c>
      <c r="R33" s="29">
        <v>-2.9794436451851709</v>
      </c>
      <c r="S33" s="29">
        <v>163.12822958678004</v>
      </c>
      <c r="T33" s="29">
        <v>-2.9794436451851709</v>
      </c>
      <c r="U33" s="29">
        <v>163.12822958678004</v>
      </c>
    </row>
    <row r="34" spans="1:21" x14ac:dyDescent="0.25">
      <c r="A34" s="18" t="str">
        <f t="shared" si="14"/>
        <v>1956</v>
      </c>
      <c r="B34" s="18" t="s">
        <v>313</v>
      </c>
      <c r="C34" s="15">
        <v>32</v>
      </c>
      <c r="D34">
        <f t="shared" si="0"/>
        <v>1024</v>
      </c>
      <c r="E34">
        <f t="shared" si="3"/>
        <v>0</v>
      </c>
      <c r="F34">
        <f t="shared" si="4"/>
        <v>0</v>
      </c>
      <c r="G34">
        <f t="shared" si="5"/>
        <v>0</v>
      </c>
      <c r="H34">
        <f t="shared" si="2"/>
        <v>1173</v>
      </c>
      <c r="I34">
        <f t="shared" si="6"/>
        <v>789</v>
      </c>
      <c r="J34">
        <f t="shared" si="12"/>
        <v>592</v>
      </c>
      <c r="K34">
        <v>883</v>
      </c>
      <c r="M34" s="29" t="s">
        <v>311</v>
      </c>
      <c r="N34" s="29">
        <v>97.981264586488734</v>
      </c>
      <c r="O34" s="29">
        <v>38.578837141473599</v>
      </c>
      <c r="P34" s="29">
        <v>2.539767184458638</v>
      </c>
      <c r="Q34" s="29">
        <v>1.7159904316856416E-2</v>
      </c>
      <c r="R34" s="29">
        <v>18.82402924929012</v>
      </c>
      <c r="S34" s="29">
        <v>177.13849992368733</v>
      </c>
      <c r="T34" s="29">
        <v>18.82402924929012</v>
      </c>
      <c r="U34" s="29">
        <v>177.13849992368733</v>
      </c>
    </row>
    <row r="35" spans="1:21" x14ac:dyDescent="0.25">
      <c r="A35" s="18" t="s">
        <v>306</v>
      </c>
      <c r="B35" s="18" t="s">
        <v>310</v>
      </c>
      <c r="C35" s="15">
        <v>33</v>
      </c>
      <c r="D35">
        <f t="shared" si="0"/>
        <v>1089</v>
      </c>
      <c r="E35">
        <f t="shared" si="3"/>
        <v>1</v>
      </c>
      <c r="F35">
        <f t="shared" si="4"/>
        <v>0</v>
      </c>
      <c r="G35">
        <f t="shared" si="5"/>
        <v>0</v>
      </c>
      <c r="H35">
        <f t="shared" si="2"/>
        <v>883</v>
      </c>
      <c r="I35">
        <f t="shared" si="6"/>
        <v>878</v>
      </c>
      <c r="J35">
        <f t="shared" si="12"/>
        <v>627</v>
      </c>
      <c r="K35">
        <v>972</v>
      </c>
      <c r="M35" s="29" t="s">
        <v>312</v>
      </c>
      <c r="N35" s="29">
        <v>104.65234947587552</v>
      </c>
      <c r="O35" s="29">
        <v>42.921666802458979</v>
      </c>
      <c r="P35" s="29">
        <v>2.4382172751473856</v>
      </c>
      <c r="Q35" s="29">
        <v>2.1620397010686011E-2</v>
      </c>
      <c r="R35" s="29">
        <v>16.584363712391379</v>
      </c>
      <c r="S35" s="29">
        <v>192.72033523935966</v>
      </c>
      <c r="T35" s="29">
        <v>16.584363712391379</v>
      </c>
      <c r="U35" s="29">
        <v>192.72033523935966</v>
      </c>
    </row>
    <row r="36" spans="1:21" x14ac:dyDescent="0.25">
      <c r="A36" s="18" t="str">
        <f>A35</f>
        <v>1957</v>
      </c>
      <c r="B36" s="18" t="s">
        <v>311</v>
      </c>
      <c r="C36" s="15">
        <v>34</v>
      </c>
      <c r="D36">
        <f t="shared" si="0"/>
        <v>1156</v>
      </c>
      <c r="E36">
        <f t="shared" si="3"/>
        <v>0</v>
      </c>
      <c r="F36">
        <f t="shared" si="4"/>
        <v>1</v>
      </c>
      <c r="G36">
        <f t="shared" si="5"/>
        <v>0</v>
      </c>
      <c r="H36">
        <f t="shared" si="2"/>
        <v>972</v>
      </c>
      <c r="I36">
        <f t="shared" si="6"/>
        <v>1005</v>
      </c>
      <c r="J36">
        <f t="shared" si="12"/>
        <v>725</v>
      </c>
      <c r="K36">
        <v>1125</v>
      </c>
      <c r="M36" s="29" t="s">
        <v>147</v>
      </c>
      <c r="N36" s="29">
        <v>0.28698836980633075</v>
      </c>
      <c r="O36" s="29">
        <v>0.12443417307007643</v>
      </c>
      <c r="P36" s="29">
        <v>2.3063469039546733</v>
      </c>
      <c r="Q36" s="29">
        <v>2.900064614746389E-2</v>
      </c>
      <c r="R36" s="29">
        <v>3.1670536208158573E-2</v>
      </c>
      <c r="S36" s="29">
        <v>0.54230620340450297</v>
      </c>
      <c r="T36" s="29">
        <v>3.1670536208158573E-2</v>
      </c>
      <c r="U36" s="29">
        <v>0.54230620340450297</v>
      </c>
    </row>
    <row r="37" spans="1:21" x14ac:dyDescent="0.25">
      <c r="A37" s="18" t="str">
        <f t="shared" ref="A37:A38" si="15">A36</f>
        <v>1957</v>
      </c>
      <c r="B37" s="18" t="s">
        <v>312</v>
      </c>
      <c r="C37" s="15">
        <v>35</v>
      </c>
      <c r="D37">
        <f t="shared" si="0"/>
        <v>1225</v>
      </c>
      <c r="E37">
        <f t="shared" si="3"/>
        <v>0</v>
      </c>
      <c r="F37">
        <f t="shared" si="4"/>
        <v>0</v>
      </c>
      <c r="G37">
        <f t="shared" si="5"/>
        <v>1</v>
      </c>
      <c r="H37">
        <f t="shared" si="2"/>
        <v>1125</v>
      </c>
      <c r="I37">
        <f t="shared" si="6"/>
        <v>1173</v>
      </c>
      <c r="J37">
        <f t="shared" si="12"/>
        <v>854</v>
      </c>
      <c r="K37">
        <v>1336</v>
      </c>
      <c r="M37" s="29" t="s">
        <v>146</v>
      </c>
      <c r="N37" s="29">
        <v>0.45342139530641418</v>
      </c>
      <c r="O37" s="29">
        <v>0.14990242011621155</v>
      </c>
      <c r="P37" s="29">
        <v>3.0247770179754281</v>
      </c>
      <c r="Q37" s="29">
        <v>5.4066218214368104E-3</v>
      </c>
      <c r="R37" s="29">
        <v>0.14584703521772302</v>
      </c>
      <c r="S37" s="29">
        <v>0.76099575539510533</v>
      </c>
      <c r="T37" s="29">
        <v>0.14584703521772302</v>
      </c>
      <c r="U37" s="29">
        <v>0.76099575539510533</v>
      </c>
    </row>
    <row r="38" spans="1:21" ht="15.75" thickBot="1" x14ac:dyDescent="0.3">
      <c r="A38" s="18" t="str">
        <f t="shared" si="15"/>
        <v>1957</v>
      </c>
      <c r="B38" s="18" t="s">
        <v>313</v>
      </c>
      <c r="C38" s="15">
        <v>36</v>
      </c>
      <c r="D38">
        <f t="shared" si="0"/>
        <v>1296</v>
      </c>
      <c r="E38">
        <f t="shared" si="3"/>
        <v>0</v>
      </c>
      <c r="F38">
        <f t="shared" si="4"/>
        <v>0</v>
      </c>
      <c r="G38">
        <f t="shared" si="5"/>
        <v>0</v>
      </c>
      <c r="H38">
        <f t="shared" si="2"/>
        <v>1336</v>
      </c>
      <c r="I38">
        <f t="shared" si="6"/>
        <v>883</v>
      </c>
      <c r="J38">
        <f t="shared" si="12"/>
        <v>661</v>
      </c>
      <c r="K38">
        <v>988</v>
      </c>
      <c r="M38" s="30" t="s">
        <v>139</v>
      </c>
      <c r="N38" s="30">
        <v>0.62732563653312701</v>
      </c>
      <c r="O38" s="30">
        <v>0.20008930164481181</v>
      </c>
      <c r="P38" s="30">
        <v>3.1352282774554485</v>
      </c>
      <c r="Q38" s="30">
        <v>4.1139234471432732E-3</v>
      </c>
      <c r="R38" s="30">
        <v>0.21677630139707305</v>
      </c>
      <c r="S38" s="30">
        <v>1.0378749716691811</v>
      </c>
      <c r="T38" s="30">
        <v>0.21677630139707305</v>
      </c>
      <c r="U38" s="30">
        <v>1.0378749716691811</v>
      </c>
    </row>
    <row r="39" spans="1:21" x14ac:dyDescent="0.25">
      <c r="A39" s="18" t="s">
        <v>307</v>
      </c>
      <c r="B39" s="18" t="s">
        <v>310</v>
      </c>
      <c r="C39" s="15">
        <v>37</v>
      </c>
      <c r="D39">
        <f t="shared" si="0"/>
        <v>1369</v>
      </c>
      <c r="E39">
        <f t="shared" si="3"/>
        <v>1</v>
      </c>
      <c r="F39">
        <f t="shared" si="4"/>
        <v>0</v>
      </c>
      <c r="G39">
        <f t="shared" si="5"/>
        <v>0</v>
      </c>
      <c r="H39">
        <f t="shared" si="2"/>
        <v>988</v>
      </c>
      <c r="I39">
        <f t="shared" si="6"/>
        <v>972</v>
      </c>
      <c r="J39">
        <f t="shared" si="12"/>
        <v>742</v>
      </c>
      <c r="K39">
        <v>1020</v>
      </c>
    </row>
    <row r="40" spans="1:21" x14ac:dyDescent="0.25">
      <c r="A40" s="18" t="str">
        <f>A39</f>
        <v>1958</v>
      </c>
      <c r="B40" s="18" t="s">
        <v>311</v>
      </c>
      <c r="C40" s="15">
        <v>38</v>
      </c>
      <c r="D40">
        <f t="shared" si="0"/>
        <v>1444</v>
      </c>
      <c r="E40">
        <f t="shared" si="3"/>
        <v>0</v>
      </c>
      <c r="F40">
        <f t="shared" si="4"/>
        <v>1</v>
      </c>
      <c r="G40">
        <f t="shared" si="5"/>
        <v>0</v>
      </c>
      <c r="H40">
        <f t="shared" si="2"/>
        <v>1020</v>
      </c>
      <c r="I40">
        <f t="shared" si="6"/>
        <v>1125</v>
      </c>
      <c r="J40">
        <f t="shared" si="12"/>
        <v>854</v>
      </c>
      <c r="K40">
        <v>1146</v>
      </c>
    </row>
    <row r="41" spans="1:21" x14ac:dyDescent="0.25">
      <c r="A41" s="18" t="str">
        <f t="shared" ref="A41:A42" si="16">A40</f>
        <v>1958</v>
      </c>
      <c r="B41" s="18" t="s">
        <v>312</v>
      </c>
      <c r="C41" s="15">
        <v>39</v>
      </c>
      <c r="D41">
        <f t="shared" si="0"/>
        <v>1521</v>
      </c>
      <c r="E41">
        <f t="shared" si="3"/>
        <v>0</v>
      </c>
      <c r="F41">
        <f t="shared" si="4"/>
        <v>0</v>
      </c>
      <c r="G41">
        <f t="shared" si="5"/>
        <v>1</v>
      </c>
      <c r="H41">
        <f t="shared" si="2"/>
        <v>1146</v>
      </c>
      <c r="I41">
        <f t="shared" si="6"/>
        <v>1336</v>
      </c>
      <c r="J41">
        <f t="shared" si="12"/>
        <v>1023</v>
      </c>
      <c r="K41">
        <v>1400</v>
      </c>
    </row>
    <row r="42" spans="1:21" x14ac:dyDescent="0.25">
      <c r="A42" s="18" t="str">
        <f t="shared" si="16"/>
        <v>1958</v>
      </c>
      <c r="B42" s="18" t="s">
        <v>313</v>
      </c>
      <c r="C42" s="15">
        <v>40</v>
      </c>
      <c r="D42">
        <f t="shared" si="0"/>
        <v>1600</v>
      </c>
      <c r="E42">
        <f t="shared" si="3"/>
        <v>0</v>
      </c>
      <c r="F42">
        <f t="shared" si="4"/>
        <v>0</v>
      </c>
      <c r="G42">
        <f t="shared" si="5"/>
        <v>0</v>
      </c>
      <c r="H42">
        <f t="shared" si="2"/>
        <v>1400</v>
      </c>
      <c r="I42">
        <f t="shared" si="6"/>
        <v>988</v>
      </c>
      <c r="J42">
        <f t="shared" si="12"/>
        <v>789</v>
      </c>
      <c r="K42">
        <v>1006</v>
      </c>
      <c r="M42" t="s">
        <v>60</v>
      </c>
      <c r="Q42" t="s">
        <v>65</v>
      </c>
    </row>
    <row r="43" spans="1:21" ht="15.75" thickBot="1" x14ac:dyDescent="0.3">
      <c r="A43" s="18" t="s">
        <v>308</v>
      </c>
      <c r="B43" s="18" t="s">
        <v>310</v>
      </c>
      <c r="C43" s="15">
        <v>41</v>
      </c>
      <c r="D43">
        <f t="shared" si="0"/>
        <v>1681</v>
      </c>
      <c r="E43">
        <f t="shared" si="3"/>
        <v>1</v>
      </c>
      <c r="F43">
        <f t="shared" si="4"/>
        <v>0</v>
      </c>
      <c r="G43">
        <f t="shared" si="5"/>
        <v>0</v>
      </c>
      <c r="H43">
        <f t="shared" si="2"/>
        <v>1006</v>
      </c>
      <c r="I43">
        <f t="shared" si="6"/>
        <v>1020</v>
      </c>
      <c r="J43">
        <f t="shared" si="12"/>
        <v>878</v>
      </c>
      <c r="K43">
        <v>1108</v>
      </c>
    </row>
    <row r="44" spans="1:21" x14ac:dyDescent="0.25">
      <c r="A44" s="18" t="str">
        <f>A43</f>
        <v>1959</v>
      </c>
      <c r="B44" s="18" t="s">
        <v>311</v>
      </c>
      <c r="C44" s="15">
        <v>42</v>
      </c>
      <c r="D44">
        <f t="shared" si="0"/>
        <v>1764</v>
      </c>
      <c r="E44">
        <f t="shared" si="3"/>
        <v>0</v>
      </c>
      <c r="F44">
        <f t="shared" si="4"/>
        <v>1</v>
      </c>
      <c r="G44">
        <f t="shared" si="5"/>
        <v>0</v>
      </c>
      <c r="H44">
        <f t="shared" si="2"/>
        <v>1108</v>
      </c>
      <c r="I44">
        <f t="shared" si="6"/>
        <v>1146</v>
      </c>
      <c r="J44">
        <f t="shared" si="12"/>
        <v>1005</v>
      </c>
      <c r="K44">
        <v>1288</v>
      </c>
      <c r="M44" s="31" t="s">
        <v>61</v>
      </c>
      <c r="N44" s="31" t="s">
        <v>316</v>
      </c>
      <c r="O44" s="31" t="s">
        <v>63</v>
      </c>
      <c r="Q44" s="31" t="s">
        <v>66</v>
      </c>
      <c r="R44" s="31" t="s">
        <v>314</v>
      </c>
    </row>
    <row r="45" spans="1:21" x14ac:dyDescent="0.25">
      <c r="A45" s="18" t="str">
        <f t="shared" ref="A45:A46" si="17">A44</f>
        <v>1959</v>
      </c>
      <c r="B45" s="18" t="s">
        <v>312</v>
      </c>
      <c r="C45" s="15">
        <v>43</v>
      </c>
      <c r="D45">
        <f t="shared" si="0"/>
        <v>1849</v>
      </c>
      <c r="E45">
        <f t="shared" si="3"/>
        <v>0</v>
      </c>
      <c r="F45">
        <f t="shared" si="4"/>
        <v>0</v>
      </c>
      <c r="G45">
        <f t="shared" si="5"/>
        <v>1</v>
      </c>
      <c r="H45">
        <f t="shared" si="2"/>
        <v>1288</v>
      </c>
      <c r="I45">
        <f t="shared" si="6"/>
        <v>1400</v>
      </c>
      <c r="J45">
        <f t="shared" si="12"/>
        <v>1173</v>
      </c>
      <c r="K45">
        <v>1570</v>
      </c>
      <c r="M45" s="29">
        <v>1</v>
      </c>
      <c r="N45" s="29">
        <v>537.19824897730928</v>
      </c>
      <c r="O45" s="29">
        <v>6.8017510226907234</v>
      </c>
      <c r="Q45" s="29">
        <v>1.3888888888888888</v>
      </c>
      <c r="R45" s="29">
        <v>544</v>
      </c>
    </row>
    <row r="46" spans="1:21" x14ac:dyDescent="0.25">
      <c r="A46" s="18" t="str">
        <f t="shared" si="17"/>
        <v>1959</v>
      </c>
      <c r="B46" s="18" t="s">
        <v>313</v>
      </c>
      <c r="C46" s="15">
        <v>44</v>
      </c>
      <c r="D46">
        <f t="shared" si="0"/>
        <v>1936</v>
      </c>
      <c r="E46">
        <f t="shared" si="3"/>
        <v>0</v>
      </c>
      <c r="F46">
        <f t="shared" si="4"/>
        <v>0</v>
      </c>
      <c r="G46">
        <f t="shared" si="5"/>
        <v>0</v>
      </c>
      <c r="H46">
        <f t="shared" si="2"/>
        <v>1570</v>
      </c>
      <c r="I46">
        <f t="shared" si="6"/>
        <v>1006</v>
      </c>
      <c r="J46">
        <f t="shared" si="12"/>
        <v>883</v>
      </c>
      <c r="K46">
        <v>1174</v>
      </c>
      <c r="M46" s="29">
        <v>2</v>
      </c>
      <c r="N46" s="29">
        <v>607.17440963636932</v>
      </c>
      <c r="O46" s="29">
        <v>-25.174409636369319</v>
      </c>
      <c r="Q46" s="29">
        <v>4.1666666666666661</v>
      </c>
      <c r="R46" s="29">
        <v>557</v>
      </c>
    </row>
    <row r="47" spans="1:21" x14ac:dyDescent="0.25">
      <c r="A47" s="18" t="s">
        <v>309</v>
      </c>
      <c r="B47" s="18" t="s">
        <v>310</v>
      </c>
      <c r="C47" s="15">
        <v>45</v>
      </c>
      <c r="D47">
        <f t="shared" si="0"/>
        <v>2025</v>
      </c>
      <c r="E47">
        <f t="shared" si="3"/>
        <v>1</v>
      </c>
      <c r="F47">
        <f t="shared" si="4"/>
        <v>0</v>
      </c>
      <c r="G47">
        <f t="shared" si="5"/>
        <v>0</v>
      </c>
      <c r="H47">
        <f t="shared" si="2"/>
        <v>1174</v>
      </c>
      <c r="I47">
        <f t="shared" si="6"/>
        <v>1108</v>
      </c>
      <c r="J47">
        <f t="shared" si="12"/>
        <v>972</v>
      </c>
      <c r="K47">
        <v>1227</v>
      </c>
      <c r="M47" s="29">
        <v>3</v>
      </c>
      <c r="N47" s="29">
        <v>684.59064989064893</v>
      </c>
      <c r="O47" s="29">
        <v>-3.5906498906489333</v>
      </c>
      <c r="Q47" s="29">
        <v>6.9444444444444446</v>
      </c>
      <c r="R47" s="29">
        <v>582</v>
      </c>
    </row>
    <row r="48" spans="1:21" x14ac:dyDescent="0.25">
      <c r="A48" s="18" t="str">
        <f>A47</f>
        <v>1960</v>
      </c>
      <c r="B48" s="18" t="s">
        <v>311</v>
      </c>
      <c r="C48" s="15">
        <v>46</v>
      </c>
      <c r="D48">
        <f t="shared" si="0"/>
        <v>2116</v>
      </c>
      <c r="E48">
        <f t="shared" si="3"/>
        <v>0</v>
      </c>
      <c r="F48">
        <f t="shared" si="4"/>
        <v>1</v>
      </c>
      <c r="G48">
        <f t="shared" si="5"/>
        <v>0</v>
      </c>
      <c r="H48">
        <f t="shared" si="2"/>
        <v>1227</v>
      </c>
      <c r="I48">
        <f t="shared" si="6"/>
        <v>1288</v>
      </c>
      <c r="J48">
        <f t="shared" si="12"/>
        <v>1125</v>
      </c>
      <c r="K48">
        <v>1468</v>
      </c>
      <c r="M48" s="29">
        <v>4</v>
      </c>
      <c r="N48" s="29">
        <v>501.0176799416912</v>
      </c>
      <c r="O48" s="29">
        <v>55.982320058308801</v>
      </c>
      <c r="Q48" s="29">
        <v>9.7222222222222214</v>
      </c>
      <c r="R48" s="29">
        <v>592</v>
      </c>
    </row>
    <row r="49" spans="1:18" x14ac:dyDescent="0.25">
      <c r="A49" s="18" t="str">
        <f t="shared" ref="A49:A50" si="18">A48</f>
        <v>1960</v>
      </c>
      <c r="B49" s="18" t="s">
        <v>312</v>
      </c>
      <c r="C49" s="15">
        <v>47</v>
      </c>
      <c r="D49">
        <f t="shared" si="0"/>
        <v>2209</v>
      </c>
      <c r="E49">
        <f t="shared" si="3"/>
        <v>0</v>
      </c>
      <c r="F49">
        <f t="shared" si="4"/>
        <v>0</v>
      </c>
      <c r="G49">
        <f t="shared" si="5"/>
        <v>1</v>
      </c>
      <c r="H49">
        <f t="shared" si="2"/>
        <v>1468</v>
      </c>
      <c r="I49">
        <f t="shared" si="6"/>
        <v>1570</v>
      </c>
      <c r="J49">
        <f t="shared" si="12"/>
        <v>1336</v>
      </c>
      <c r="K49">
        <v>1736</v>
      </c>
      <c r="M49" s="29">
        <v>5</v>
      </c>
      <c r="N49" s="29">
        <v>601.3434967741548</v>
      </c>
      <c r="O49" s="29">
        <v>26.656503225845199</v>
      </c>
      <c r="Q49" s="29">
        <v>12.5</v>
      </c>
      <c r="R49" s="29">
        <v>627</v>
      </c>
    </row>
    <row r="50" spans="1:18" x14ac:dyDescent="0.25">
      <c r="A50" s="18" t="str">
        <f t="shared" si="18"/>
        <v>1960</v>
      </c>
      <c r="B50" s="18" t="s">
        <v>313</v>
      </c>
      <c r="C50" s="15">
        <v>48</v>
      </c>
      <c r="D50">
        <f t="shared" si="0"/>
        <v>2304</v>
      </c>
      <c r="E50">
        <f t="shared" si="3"/>
        <v>0</v>
      </c>
      <c r="F50">
        <f t="shared" si="4"/>
        <v>0</v>
      </c>
      <c r="G50">
        <f t="shared" si="5"/>
        <v>0</v>
      </c>
      <c r="H50">
        <f t="shared" si="2"/>
        <v>1736</v>
      </c>
      <c r="I50">
        <f t="shared" si="6"/>
        <v>1174</v>
      </c>
      <c r="J50">
        <f t="shared" si="12"/>
        <v>988</v>
      </c>
      <c r="K50">
        <v>1283</v>
      </c>
      <c r="M50" s="29">
        <v>6</v>
      </c>
      <c r="N50" s="29">
        <v>671.82693921712348</v>
      </c>
      <c r="O50" s="29">
        <v>35.173060782876519</v>
      </c>
      <c r="Q50" s="29">
        <v>15.277777777777779</v>
      </c>
      <c r="R50" s="29">
        <v>628</v>
      </c>
    </row>
    <row r="51" spans="1:18" x14ac:dyDescent="0.25">
      <c r="M51" s="29">
        <v>7</v>
      </c>
      <c r="N51" s="29">
        <v>799.57785488562911</v>
      </c>
      <c r="O51" s="29">
        <v>-26.577854885629108</v>
      </c>
      <c r="Q51" s="29">
        <v>18.055555555555554</v>
      </c>
      <c r="R51" s="29">
        <v>661</v>
      </c>
    </row>
    <row r="52" spans="1:18" x14ac:dyDescent="0.25">
      <c r="M52" s="29">
        <v>8</v>
      </c>
      <c r="N52" s="29">
        <v>585.35084733607994</v>
      </c>
      <c r="O52" s="29">
        <v>6.6491526639200629</v>
      </c>
      <c r="Q52" s="29">
        <v>20.833333333333332</v>
      </c>
      <c r="R52" s="29">
        <v>681</v>
      </c>
    </row>
    <row r="53" spans="1:18" x14ac:dyDescent="0.25">
      <c r="M53" s="29">
        <v>9</v>
      </c>
      <c r="N53" s="29">
        <v>696.61923578746246</v>
      </c>
      <c r="O53" s="29">
        <v>-69.619235787462458</v>
      </c>
      <c r="Q53" s="29">
        <v>23.611111111111111</v>
      </c>
      <c r="R53" s="29">
        <v>707</v>
      </c>
    </row>
    <row r="54" spans="1:18" x14ac:dyDescent="0.25">
      <c r="M54" s="29">
        <v>10</v>
      </c>
      <c r="N54" s="29">
        <v>782.13444105847941</v>
      </c>
      <c r="O54" s="29">
        <v>-57.13444105847941</v>
      </c>
      <c r="Q54" s="29">
        <v>26.388888888888889</v>
      </c>
      <c r="R54" s="29">
        <v>725</v>
      </c>
    </row>
    <row r="55" spans="1:18" x14ac:dyDescent="0.25">
      <c r="M55" s="29">
        <v>11</v>
      </c>
      <c r="N55" s="29">
        <v>886.44655063611367</v>
      </c>
      <c r="O55" s="29">
        <v>-32.44655063611367</v>
      </c>
      <c r="Q55" s="29">
        <v>29.166666666666668</v>
      </c>
      <c r="R55" s="29">
        <v>742</v>
      </c>
    </row>
    <row r="56" spans="1:18" x14ac:dyDescent="0.25">
      <c r="M56" s="29">
        <v>12</v>
      </c>
      <c r="N56" s="29">
        <v>664.9546014200796</v>
      </c>
      <c r="O56" s="29">
        <v>-3.954601420079598</v>
      </c>
      <c r="Q56" s="29">
        <v>31.944444444444443</v>
      </c>
      <c r="R56" s="29">
        <v>773</v>
      </c>
    </row>
    <row r="57" spans="1:18" x14ac:dyDescent="0.25">
      <c r="M57" s="29">
        <v>13</v>
      </c>
      <c r="N57" s="29">
        <v>745.03658267680794</v>
      </c>
      <c r="O57" s="29">
        <v>-3.0365826768079387</v>
      </c>
      <c r="Q57" s="29">
        <v>34.722222222222214</v>
      </c>
      <c r="R57" s="29">
        <v>789</v>
      </c>
    </row>
    <row r="58" spans="1:18" x14ac:dyDescent="0.25">
      <c r="M58" s="29">
        <v>14</v>
      </c>
      <c r="N58" s="29">
        <v>849.73144185525427</v>
      </c>
      <c r="O58" s="29">
        <v>4.2685581447457253</v>
      </c>
      <c r="Q58" s="29">
        <v>37.499999999999993</v>
      </c>
      <c r="R58" s="29">
        <v>854</v>
      </c>
    </row>
    <row r="59" spans="1:18" x14ac:dyDescent="0.25">
      <c r="M59" s="29">
        <v>15</v>
      </c>
      <c r="N59" s="29">
        <v>1004.0645392690577</v>
      </c>
      <c r="O59" s="29">
        <v>18.935460730942282</v>
      </c>
      <c r="Q59" s="29">
        <v>40.277777777777771</v>
      </c>
      <c r="R59" s="29">
        <v>854</v>
      </c>
    </row>
    <row r="60" spans="1:18" x14ac:dyDescent="0.25">
      <c r="M60" s="29">
        <v>16</v>
      </c>
      <c r="N60" s="29">
        <v>777.19169157565261</v>
      </c>
      <c r="O60" s="29">
        <v>11.808308424347388</v>
      </c>
      <c r="Q60" s="29">
        <v>43.05555555555555</v>
      </c>
      <c r="R60" s="29">
        <v>878</v>
      </c>
    </row>
    <row r="61" spans="1:18" x14ac:dyDescent="0.25">
      <c r="M61" s="29">
        <v>17</v>
      </c>
      <c r="N61" s="29">
        <v>865.60969314953195</v>
      </c>
      <c r="O61" s="29">
        <v>12.39030685046805</v>
      </c>
      <c r="Q61" s="29">
        <v>45.833333333333329</v>
      </c>
      <c r="R61" s="29">
        <v>883</v>
      </c>
    </row>
    <row r="62" spans="1:18" x14ac:dyDescent="0.25">
      <c r="M62" s="29">
        <v>18</v>
      </c>
      <c r="N62" s="29">
        <v>1003.2865435771597</v>
      </c>
      <c r="O62" s="29">
        <v>1.7134564228402951</v>
      </c>
      <c r="Q62" s="29">
        <v>48.611111111111107</v>
      </c>
      <c r="R62" s="29">
        <v>972</v>
      </c>
    </row>
    <row r="63" spans="1:18" x14ac:dyDescent="0.25">
      <c r="M63" s="29">
        <v>19</v>
      </c>
      <c r="N63" s="29">
        <v>1157.9774100033042</v>
      </c>
      <c r="O63" s="29">
        <v>15.022589996695842</v>
      </c>
      <c r="Q63" s="29">
        <v>51.388888888888886</v>
      </c>
      <c r="R63" s="29">
        <v>988</v>
      </c>
    </row>
    <row r="64" spans="1:18" x14ac:dyDescent="0.25">
      <c r="M64" s="29">
        <v>20</v>
      </c>
      <c r="N64" s="29">
        <v>875.08756910872398</v>
      </c>
      <c r="O64" s="29">
        <v>7.9124308912760171</v>
      </c>
      <c r="Q64" s="29">
        <v>54.166666666666664</v>
      </c>
      <c r="R64" s="29">
        <v>1005</v>
      </c>
    </row>
    <row r="65" spans="13:18" x14ac:dyDescent="0.25">
      <c r="M65" s="29">
        <v>21</v>
      </c>
      <c r="N65" s="29">
        <v>927.09570387929034</v>
      </c>
      <c r="O65" s="29">
        <v>44.90429612070966</v>
      </c>
      <c r="Q65" s="29">
        <v>56.944444444444443</v>
      </c>
      <c r="R65" s="29">
        <v>1006</v>
      </c>
    </row>
    <row r="66" spans="13:18" x14ac:dyDescent="0.25">
      <c r="M66" s="29">
        <v>22</v>
      </c>
      <c r="N66" s="29">
        <v>1082.110895989226</v>
      </c>
      <c r="O66" s="29">
        <v>42.889104010773963</v>
      </c>
      <c r="Q66" s="29">
        <v>59.722222222222214</v>
      </c>
      <c r="R66" s="29">
        <v>1020</v>
      </c>
    </row>
    <row r="67" spans="13:18" x14ac:dyDescent="0.25">
      <c r="M67" s="29">
        <v>23</v>
      </c>
      <c r="N67" s="29">
        <v>1281.9493873951983</v>
      </c>
      <c r="O67" s="29">
        <v>54.050612604801699</v>
      </c>
      <c r="Q67" s="29">
        <v>62.499999999999993</v>
      </c>
      <c r="R67" s="29">
        <v>1023</v>
      </c>
    </row>
    <row r="68" spans="13:18" x14ac:dyDescent="0.25">
      <c r="M68" s="29">
        <v>24</v>
      </c>
      <c r="N68" s="29">
        <v>977.09837428531637</v>
      </c>
      <c r="O68" s="29">
        <v>10.901625714683632</v>
      </c>
      <c r="Q68" s="29">
        <v>65.277777777777771</v>
      </c>
      <c r="R68" s="29">
        <v>1108</v>
      </c>
    </row>
    <row r="69" spans="13:18" x14ac:dyDescent="0.25">
      <c r="M69" s="29">
        <v>25</v>
      </c>
      <c r="N69" s="29">
        <v>1039.9359965462218</v>
      </c>
      <c r="O69" s="29">
        <v>-19.935996546221759</v>
      </c>
      <c r="Q69" s="29">
        <v>68.055555555555543</v>
      </c>
      <c r="R69" s="29">
        <v>1125</v>
      </c>
    </row>
    <row r="70" spans="13:18" x14ac:dyDescent="0.25">
      <c r="M70" s="29">
        <v>26</v>
      </c>
      <c r="N70" s="29">
        <v>1197.7822004252098</v>
      </c>
      <c r="O70" s="29">
        <v>-51.782200425209794</v>
      </c>
      <c r="Q70" s="29">
        <v>70.833333333333329</v>
      </c>
      <c r="R70" s="29">
        <v>1146</v>
      </c>
    </row>
    <row r="71" spans="13:18" x14ac:dyDescent="0.25">
      <c r="M71" s="29">
        <v>27</v>
      </c>
      <c r="N71" s="29">
        <v>1433.0799849644948</v>
      </c>
      <c r="O71" s="29">
        <v>-33.07998496449477</v>
      </c>
      <c r="Q71" s="29">
        <v>73.6111111111111</v>
      </c>
      <c r="R71" s="29">
        <v>1173</v>
      </c>
    </row>
    <row r="72" spans="13:18" x14ac:dyDescent="0.25">
      <c r="M72" s="29">
        <v>28</v>
      </c>
      <c r="N72" s="29">
        <v>1087.1685133892374</v>
      </c>
      <c r="O72" s="29">
        <v>-81.168513389237432</v>
      </c>
      <c r="Q72" s="29">
        <v>76.388888888888886</v>
      </c>
      <c r="R72" s="29">
        <v>1174</v>
      </c>
    </row>
    <row r="73" spans="13:18" x14ac:dyDescent="0.25">
      <c r="M73" s="29">
        <v>29</v>
      </c>
      <c r="N73" s="29">
        <v>1114.5960898574335</v>
      </c>
      <c r="O73" s="29">
        <v>-6.596089857433526</v>
      </c>
      <c r="Q73" s="29">
        <v>79.166666666666657</v>
      </c>
      <c r="R73" s="29">
        <v>1227</v>
      </c>
    </row>
    <row r="74" spans="13:18" x14ac:dyDescent="0.25">
      <c r="M74" s="29">
        <v>30</v>
      </c>
      <c r="N74" s="29">
        <v>1288.3168201561712</v>
      </c>
      <c r="O74" s="29">
        <v>-0.31682015617116122</v>
      </c>
      <c r="Q74" s="29">
        <v>81.944444444444443</v>
      </c>
      <c r="R74" s="29">
        <v>1283</v>
      </c>
    </row>
    <row r="75" spans="13:18" x14ac:dyDescent="0.25">
      <c r="M75" s="29">
        <v>31</v>
      </c>
      <c r="N75" s="29">
        <v>1556.5996046852231</v>
      </c>
      <c r="O75" s="29">
        <v>13.400395314776915</v>
      </c>
      <c r="Q75" s="29">
        <v>84.722222222222214</v>
      </c>
      <c r="R75" s="29">
        <v>1288</v>
      </c>
    </row>
    <row r="76" spans="13:18" x14ac:dyDescent="0.25">
      <c r="M76" s="29">
        <v>32</v>
      </c>
      <c r="N76" s="29">
        <v>1161.3540212931757</v>
      </c>
      <c r="O76" s="29">
        <v>12.64597870682428</v>
      </c>
      <c r="Q76" s="29">
        <v>87.5</v>
      </c>
      <c r="R76" s="29">
        <v>1336</v>
      </c>
    </row>
    <row r="77" spans="13:18" x14ac:dyDescent="0.25">
      <c r="M77" s="29">
        <v>33</v>
      </c>
      <c r="N77" s="29">
        <v>1218.5649523517907</v>
      </c>
      <c r="O77" s="29">
        <v>8.43504764820932</v>
      </c>
      <c r="Q77" s="29">
        <v>90.277777777777771</v>
      </c>
      <c r="R77" s="29">
        <v>1400</v>
      </c>
    </row>
    <row r="78" spans="13:18" x14ac:dyDescent="0.25">
      <c r="M78" s="29">
        <v>34</v>
      </c>
      <c r="N78" s="29">
        <v>1417.6363080850085</v>
      </c>
      <c r="O78" s="29">
        <v>50.363691914991477</v>
      </c>
      <c r="Q78" s="29">
        <v>93.055555555555543</v>
      </c>
      <c r="R78" s="29">
        <v>1468</v>
      </c>
    </row>
    <row r="79" spans="13:18" x14ac:dyDescent="0.25">
      <c r="M79" s="29">
        <v>35</v>
      </c>
      <c r="N79" s="29">
        <v>1741.7140182703333</v>
      </c>
      <c r="O79" s="29">
        <v>-5.7140182703333267</v>
      </c>
      <c r="Q79" s="29">
        <v>95.833333333333329</v>
      </c>
      <c r="R79" s="29">
        <v>1570</v>
      </c>
    </row>
    <row r="80" spans="13:18" ht="15.75" thickBot="1" x14ac:dyDescent="0.3">
      <c r="M80" s="30">
        <v>36</v>
      </c>
      <c r="N80" s="30">
        <v>1303.7767016500452</v>
      </c>
      <c r="O80" s="30">
        <v>-20.776701650045197</v>
      </c>
      <c r="Q80" s="30">
        <v>98.6111111111111</v>
      </c>
      <c r="R80" s="30">
        <v>1736</v>
      </c>
    </row>
  </sheetData>
  <sortState xmlns:xlrd2="http://schemas.microsoft.com/office/spreadsheetml/2017/richdata2" ref="R45:R80">
    <sortCondition ref="R45"/>
  </sortState>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28A88-0127-40C8-87C4-9A0231C5DCCC}">
  <dimension ref="A3:S75"/>
  <sheetViews>
    <sheetView topLeftCell="F33" zoomScale="91" zoomScaleNormal="91" workbookViewId="0">
      <selection activeCell="M11" sqref="M11"/>
    </sheetView>
  </sheetViews>
  <sheetFormatPr defaultRowHeight="15" x14ac:dyDescent="0.25"/>
  <cols>
    <col min="1" max="1" width="13" customWidth="1"/>
    <col min="2" max="2" width="27" customWidth="1"/>
    <col min="3" max="3" width="19.7109375" customWidth="1"/>
    <col min="5" max="5" width="30.140625" customWidth="1"/>
    <col min="6" max="6" width="20.42578125" customWidth="1"/>
    <col min="8" max="8" width="21.7109375" customWidth="1"/>
    <col min="9" max="9" width="20" customWidth="1"/>
  </cols>
  <sheetData>
    <row r="3" spans="1:14" x14ac:dyDescent="0.25">
      <c r="A3" t="s">
        <v>60</v>
      </c>
    </row>
    <row r="11" spans="1:14" ht="15.75" thickBot="1" x14ac:dyDescent="0.3">
      <c r="E11" t="s">
        <v>87</v>
      </c>
      <c r="F11" t="s">
        <v>92</v>
      </c>
    </row>
    <row r="12" spans="1:14" x14ac:dyDescent="0.25">
      <c r="A12" s="20" t="s">
        <v>61</v>
      </c>
      <c r="B12" s="20" t="s">
        <v>62</v>
      </c>
      <c r="C12" s="20" t="s">
        <v>63</v>
      </c>
      <c r="E12" t="s">
        <v>88</v>
      </c>
      <c r="F12" t="s">
        <v>89</v>
      </c>
    </row>
    <row r="13" spans="1:14" x14ac:dyDescent="0.25">
      <c r="A13">
        <v>1</v>
      </c>
      <c r="B13" s="29">
        <v>537.19824897730928</v>
      </c>
      <c r="C13" s="29">
        <v>6.8017510226907234</v>
      </c>
      <c r="F13">
        <f>(C13^2)</f>
        <v>46.263816974674299</v>
      </c>
    </row>
    <row r="14" spans="1:14" x14ac:dyDescent="0.25">
      <c r="A14">
        <v>2</v>
      </c>
      <c r="B14" s="29">
        <v>607.17440963636932</v>
      </c>
      <c r="C14" s="29">
        <v>-25.174409636369319</v>
      </c>
      <c r="E14">
        <f>((C14-C13)^2)</f>
        <v>1022.4748504940192</v>
      </c>
      <c r="F14">
        <f>(C14^2)</f>
        <v>633.7509005397244</v>
      </c>
    </row>
    <row r="15" spans="1:14" x14ac:dyDescent="0.25">
      <c r="A15">
        <v>3</v>
      </c>
      <c r="B15" s="29">
        <v>684.59064989064893</v>
      </c>
      <c r="C15" s="29">
        <v>-3.5906498906489333</v>
      </c>
      <c r="E15">
        <f t="shared" ref="E15:E78" si="0">((C15-C14)^2)</f>
        <v>465.85868476097971</v>
      </c>
      <c r="F15">
        <f t="shared" ref="F15:F78" si="1">(C15^2)</f>
        <v>12.892766637217196</v>
      </c>
      <c r="H15" s="1" t="s">
        <v>93</v>
      </c>
      <c r="N15" t="s">
        <v>107</v>
      </c>
    </row>
    <row r="16" spans="1:14" x14ac:dyDescent="0.25">
      <c r="A16">
        <v>4</v>
      </c>
      <c r="B16" s="29">
        <v>501.0176799416912</v>
      </c>
      <c r="C16" s="29">
        <v>55.982320058308801</v>
      </c>
      <c r="E16">
        <f t="shared" si="0"/>
        <v>3548.9387485394213</v>
      </c>
      <c r="F16">
        <f t="shared" si="1"/>
        <v>3134.0201591109239</v>
      </c>
      <c r="H16">
        <f>SUM(E14:E156)</f>
        <v>37866.017292734847</v>
      </c>
      <c r="I16" s="36" t="s">
        <v>106</v>
      </c>
      <c r="K16" s="1" t="s">
        <v>91</v>
      </c>
      <c r="L16">
        <v>1.6220000000000001</v>
      </c>
      <c r="N16">
        <f>4-L16</f>
        <v>2.3780000000000001</v>
      </c>
    </row>
    <row r="17" spans="1:17" x14ac:dyDescent="0.25">
      <c r="A17">
        <v>5</v>
      </c>
      <c r="B17" s="29">
        <v>601.3434967741548</v>
      </c>
      <c r="C17" s="29">
        <v>26.656503225845199</v>
      </c>
      <c r="E17">
        <f t="shared" si="0"/>
        <v>860.00353289120551</v>
      </c>
      <c r="F17">
        <f t="shared" si="1"/>
        <v>710.56916422949553</v>
      </c>
      <c r="H17" s="1" t="s">
        <v>94</v>
      </c>
      <c r="I17">
        <f>H16/H18</f>
        <v>1.002072148338029</v>
      </c>
      <c r="K17" s="1"/>
      <c r="N17" t="s">
        <v>108</v>
      </c>
    </row>
    <row r="18" spans="1:17" x14ac:dyDescent="0.25">
      <c r="A18">
        <v>6</v>
      </c>
      <c r="B18" s="29">
        <v>671.82693921712348</v>
      </c>
      <c r="C18" s="29">
        <v>35.173060782876519</v>
      </c>
      <c r="E18">
        <f t="shared" si="0"/>
        <v>72.531752622227273</v>
      </c>
      <c r="F18">
        <f t="shared" si="1"/>
        <v>1237.1442048359261</v>
      </c>
      <c r="H18">
        <f>SUM(F13:F156)</f>
        <v>37787.715540779107</v>
      </c>
      <c r="K18" s="1" t="s">
        <v>111</v>
      </c>
      <c r="L18" s="40">
        <v>1.8460000000000001</v>
      </c>
      <c r="N18" s="40">
        <f>4-L18</f>
        <v>2.1539999999999999</v>
      </c>
    </row>
    <row r="19" spans="1:17" x14ac:dyDescent="0.25">
      <c r="A19">
        <v>7</v>
      </c>
      <c r="B19" s="29">
        <v>799.57785488562911</v>
      </c>
      <c r="C19" s="29">
        <v>-26.577854885629108</v>
      </c>
      <c r="E19">
        <f t="shared" si="0"/>
        <v>3813.1755858988936</v>
      </c>
      <c r="F19">
        <f t="shared" si="1"/>
        <v>706.38237032155905</v>
      </c>
    </row>
    <row r="20" spans="1:17" x14ac:dyDescent="0.25">
      <c r="A20">
        <v>8</v>
      </c>
      <c r="B20" s="29">
        <v>585.35084733607994</v>
      </c>
      <c r="C20" s="29">
        <v>6.6491526639200629</v>
      </c>
      <c r="E20">
        <f t="shared" si="0"/>
        <v>1104.0340306977976</v>
      </c>
      <c r="F20">
        <f t="shared" si="1"/>
        <v>44.211231148115267</v>
      </c>
      <c r="Q20" t="s">
        <v>109</v>
      </c>
    </row>
    <row r="21" spans="1:17" x14ac:dyDescent="0.25">
      <c r="A21">
        <v>9</v>
      </c>
      <c r="B21" s="29">
        <v>696.61923578746246</v>
      </c>
      <c r="C21" s="29">
        <v>-69.619235787462458</v>
      </c>
      <c r="E21">
        <f t="shared" si="0"/>
        <v>5816.8670769709788</v>
      </c>
      <c r="F21">
        <f t="shared" si="1"/>
        <v>4846.8379916302938</v>
      </c>
      <c r="Q21">
        <f>L16*2</f>
        <v>3.2440000000000002</v>
      </c>
    </row>
    <row r="22" spans="1:17" x14ac:dyDescent="0.25">
      <c r="A22">
        <v>10</v>
      </c>
      <c r="B22" s="29">
        <v>782.13444105847941</v>
      </c>
      <c r="C22" s="29">
        <v>-57.13444105847941</v>
      </c>
      <c r="E22">
        <f t="shared" si="0"/>
        <v>155.87009942484289</v>
      </c>
      <c r="F22">
        <f t="shared" si="1"/>
        <v>3264.3443550648581</v>
      </c>
      <c r="Q22" t="s">
        <v>110</v>
      </c>
    </row>
    <row r="23" spans="1:17" x14ac:dyDescent="0.25">
      <c r="A23">
        <v>11</v>
      </c>
      <c r="B23" s="29">
        <v>886.44655063611367</v>
      </c>
      <c r="C23" s="29">
        <v>-32.44655063611367</v>
      </c>
      <c r="E23">
        <f t="shared" si="0"/>
        <v>609.49193350673806</v>
      </c>
      <c r="F23">
        <f t="shared" si="1"/>
        <v>1052.7786481818885</v>
      </c>
      <c r="Q23">
        <f>L18*2</f>
        <v>3.6920000000000002</v>
      </c>
    </row>
    <row r="24" spans="1:17" x14ac:dyDescent="0.25">
      <c r="A24">
        <v>12</v>
      </c>
      <c r="B24" s="29">
        <v>664.9546014200796</v>
      </c>
      <c r="C24" s="29">
        <v>-3.954601420079598</v>
      </c>
      <c r="E24">
        <f t="shared" si="0"/>
        <v>811.79117012906454</v>
      </c>
      <c r="F24">
        <f t="shared" si="1"/>
        <v>15.638872391695573</v>
      </c>
    </row>
    <row r="25" spans="1:17" x14ac:dyDescent="0.25">
      <c r="A25">
        <v>13</v>
      </c>
      <c r="B25" s="29">
        <v>745.03658267680794</v>
      </c>
      <c r="C25" s="29">
        <v>-3.0365826768079387</v>
      </c>
      <c r="E25">
        <f t="shared" si="0"/>
        <v>0.84275841299807674</v>
      </c>
      <c r="F25">
        <f t="shared" si="1"/>
        <v>9.2208343530900656</v>
      </c>
    </row>
    <row r="26" spans="1:17" x14ac:dyDescent="0.25">
      <c r="A26">
        <v>14</v>
      </c>
      <c r="B26" s="29">
        <v>849.73144185525427</v>
      </c>
      <c r="C26" s="29">
        <v>4.2685581447457253</v>
      </c>
      <c r="E26">
        <f t="shared" si="0"/>
        <v>53.365082422729742</v>
      </c>
      <c r="F26">
        <f t="shared" si="1"/>
        <v>18.220588635075067</v>
      </c>
    </row>
    <row r="27" spans="1:17" x14ac:dyDescent="0.25">
      <c r="A27">
        <v>15</v>
      </c>
      <c r="B27" s="29">
        <v>1004.0645392690577</v>
      </c>
      <c r="C27" s="29">
        <v>18.935460730942282</v>
      </c>
      <c r="E27">
        <f t="shared" si="0"/>
        <v>215.11803147297923</v>
      </c>
      <c r="F27">
        <f t="shared" si="1"/>
        <v>358.55167309305722</v>
      </c>
      <c r="Q27">
        <v>0.46089999999999998</v>
      </c>
    </row>
    <row r="28" spans="1:17" x14ac:dyDescent="0.25">
      <c r="A28">
        <v>16</v>
      </c>
      <c r="B28" s="29">
        <v>777.19169157565261</v>
      </c>
      <c r="C28" s="29">
        <v>11.808308424347388</v>
      </c>
      <c r="E28">
        <f t="shared" si="0"/>
        <v>50.796300001400915</v>
      </c>
      <c r="F28">
        <f t="shared" si="1"/>
        <v>139.4361478445135</v>
      </c>
    </row>
    <row r="29" spans="1:17" x14ac:dyDescent="0.25">
      <c r="A29">
        <v>17</v>
      </c>
      <c r="B29" s="29">
        <v>865.60969314953195</v>
      </c>
      <c r="C29" s="29">
        <v>12.39030685046805</v>
      </c>
      <c r="E29">
        <f t="shared" si="0"/>
        <v>0.33872216800692856</v>
      </c>
      <c r="F29">
        <f t="shared" si="1"/>
        <v>153.51970384875551</v>
      </c>
    </row>
    <row r="30" spans="1:17" x14ac:dyDescent="0.25">
      <c r="A30">
        <v>18</v>
      </c>
      <c r="B30" s="29">
        <v>1003.2865435771597</v>
      </c>
      <c r="C30" s="29">
        <v>1.7134564228402951</v>
      </c>
      <c r="E30">
        <f t="shared" si="0"/>
        <v>113.99513505393499</v>
      </c>
      <c r="F30">
        <f t="shared" si="1"/>
        <v>2.9359329129726599</v>
      </c>
    </row>
    <row r="31" spans="1:17" x14ac:dyDescent="0.25">
      <c r="A31">
        <v>19</v>
      </c>
      <c r="B31" s="29">
        <v>1157.9774100033042</v>
      </c>
      <c r="C31" s="29">
        <v>15.022589996695842</v>
      </c>
      <c r="E31">
        <f t="shared" si="0"/>
        <v>177.13303648672894</v>
      </c>
      <c r="F31">
        <f t="shared" si="1"/>
        <v>225.67821020882599</v>
      </c>
    </row>
    <row r="32" spans="1:17" x14ac:dyDescent="0.25">
      <c r="A32">
        <v>20</v>
      </c>
      <c r="B32" s="29">
        <v>875.08756910872398</v>
      </c>
      <c r="C32" s="29">
        <v>7.9124308912760171</v>
      </c>
      <c r="E32">
        <f t="shared" si="0"/>
        <v>50.55436250438445</v>
      </c>
      <c r="F32">
        <f t="shared" si="1"/>
        <v>62.606562609218983</v>
      </c>
    </row>
    <row r="33" spans="1:6" x14ac:dyDescent="0.25">
      <c r="A33">
        <v>21</v>
      </c>
      <c r="B33" s="29">
        <v>927.09570387929034</v>
      </c>
      <c r="C33" s="29">
        <v>44.90429612070966</v>
      </c>
      <c r="E33">
        <f t="shared" si="0"/>
        <v>1368.3980931525816</v>
      </c>
      <c r="F33">
        <f t="shared" si="1"/>
        <v>2016.3958100963805</v>
      </c>
    </row>
    <row r="34" spans="1:6" x14ac:dyDescent="0.25">
      <c r="A34">
        <v>22</v>
      </c>
      <c r="B34" s="29">
        <v>1082.110895989226</v>
      </c>
      <c r="C34" s="29">
        <v>42.889104010773963</v>
      </c>
      <c r="E34">
        <f t="shared" si="0"/>
        <v>4.060999239947086</v>
      </c>
      <c r="F34">
        <f t="shared" si="1"/>
        <v>1839.4752428469872</v>
      </c>
    </row>
    <row r="35" spans="1:6" x14ac:dyDescent="0.25">
      <c r="A35">
        <v>23</v>
      </c>
      <c r="B35" s="29">
        <v>1281.9493873951983</v>
      </c>
      <c r="C35" s="29">
        <v>54.050612604801699</v>
      </c>
      <c r="E35">
        <f t="shared" si="0"/>
        <v>124.57927409455503</v>
      </c>
      <c r="F35">
        <f t="shared" si="1"/>
        <v>2921.4687229543483</v>
      </c>
    </row>
    <row r="36" spans="1:6" x14ac:dyDescent="0.25">
      <c r="A36">
        <v>24</v>
      </c>
      <c r="B36" s="29">
        <v>977.09837428531637</v>
      </c>
      <c r="C36" s="29">
        <v>10.901625714683632</v>
      </c>
      <c r="E36">
        <f t="shared" si="0"/>
        <v>1861.8350696435809</v>
      </c>
      <c r="F36">
        <f t="shared" si="1"/>
        <v>118.84544322305142</v>
      </c>
    </row>
    <row r="37" spans="1:6" x14ac:dyDescent="0.25">
      <c r="A37">
        <v>25</v>
      </c>
      <c r="B37" s="29">
        <v>1039.9359965462218</v>
      </c>
      <c r="C37" s="29">
        <v>-19.935996546221759</v>
      </c>
      <c r="E37">
        <f t="shared" si="0"/>
        <v>950.95894670628775</v>
      </c>
      <c r="F37">
        <f t="shared" si="1"/>
        <v>397.4439582909659</v>
      </c>
    </row>
    <row r="38" spans="1:6" x14ac:dyDescent="0.25">
      <c r="A38">
        <v>26</v>
      </c>
      <c r="B38" s="29">
        <v>1197.7822004252098</v>
      </c>
      <c r="C38" s="29">
        <v>-51.782200425209794</v>
      </c>
      <c r="E38">
        <f t="shared" si="0"/>
        <v>1014.1807015020726</v>
      </c>
      <c r="F38">
        <f t="shared" si="1"/>
        <v>2681.3962808765973</v>
      </c>
    </row>
    <row r="39" spans="1:6" x14ac:dyDescent="0.25">
      <c r="A39">
        <v>27</v>
      </c>
      <c r="B39" s="29">
        <v>1433.0799849644948</v>
      </c>
      <c r="C39" s="29">
        <v>-33.07998496449477</v>
      </c>
      <c r="E39">
        <f t="shared" si="0"/>
        <v>349.77286313900811</v>
      </c>
      <c r="F39">
        <f t="shared" si="1"/>
        <v>1094.2854052512</v>
      </c>
    </row>
    <row r="40" spans="1:6" x14ac:dyDescent="0.25">
      <c r="A40">
        <v>28</v>
      </c>
      <c r="B40" s="29">
        <v>1087.1685133892374</v>
      </c>
      <c r="C40" s="29">
        <v>-81.168513389237432</v>
      </c>
      <c r="E40">
        <f t="shared" si="0"/>
        <v>2312.5065660572832</v>
      </c>
      <c r="F40">
        <f t="shared" si="1"/>
        <v>6588.3275658188168</v>
      </c>
    </row>
    <row r="41" spans="1:6" x14ac:dyDescent="0.25">
      <c r="A41">
        <v>29</v>
      </c>
      <c r="B41" s="29">
        <v>1114.5960898574335</v>
      </c>
      <c r="C41" s="29">
        <v>-6.596089857433526</v>
      </c>
      <c r="E41">
        <f t="shared" si="0"/>
        <v>5561.0463514067415</v>
      </c>
      <c r="F41">
        <f t="shared" si="1"/>
        <v>43.508401407337431</v>
      </c>
    </row>
    <row r="42" spans="1:6" x14ac:dyDescent="0.25">
      <c r="A42">
        <v>30</v>
      </c>
      <c r="B42" s="29">
        <v>1288.3168201561712</v>
      </c>
      <c r="C42" s="29">
        <v>-0.31682015617116122</v>
      </c>
      <c r="E42">
        <f t="shared" si="0"/>
        <v>39.429227981191552</v>
      </c>
      <c r="F42">
        <f t="shared" si="1"/>
        <v>0.10037501135631899</v>
      </c>
    </row>
    <row r="43" spans="1:6" x14ac:dyDescent="0.25">
      <c r="A43">
        <v>31</v>
      </c>
      <c r="B43" s="29">
        <v>1556.5996046852231</v>
      </c>
      <c r="C43" s="29">
        <v>13.400395314776915</v>
      </c>
      <c r="E43">
        <f t="shared" si="0"/>
        <v>188.16200027641725</v>
      </c>
      <c r="F43">
        <f t="shared" si="1"/>
        <v>179.57059459229509</v>
      </c>
    </row>
    <row r="44" spans="1:6" x14ac:dyDescent="0.25">
      <c r="A44">
        <v>32</v>
      </c>
      <c r="B44" s="29">
        <v>1161.3540212931757</v>
      </c>
      <c r="C44" s="29">
        <v>12.64597870682428</v>
      </c>
      <c r="E44">
        <f t="shared" si="0"/>
        <v>0.5691444183547596</v>
      </c>
      <c r="F44">
        <f t="shared" si="1"/>
        <v>159.9207774534531</v>
      </c>
    </row>
    <row r="45" spans="1:6" x14ac:dyDescent="0.25">
      <c r="A45">
        <v>33</v>
      </c>
      <c r="B45" s="29">
        <v>1218.5649523517907</v>
      </c>
      <c r="C45" s="29">
        <v>8.43504764820932</v>
      </c>
      <c r="E45">
        <f t="shared" si="0"/>
        <v>17.731940380408112</v>
      </c>
      <c r="F45">
        <f t="shared" si="1"/>
        <v>71.150028827561584</v>
      </c>
    </row>
    <row r="46" spans="1:6" x14ac:dyDescent="0.25">
      <c r="A46">
        <v>34</v>
      </c>
      <c r="B46" s="29">
        <v>1417.6363080850085</v>
      </c>
      <c r="C46" s="29">
        <v>50.363691914991477</v>
      </c>
      <c r="E46">
        <f t="shared" si="0"/>
        <v>1758.0112100503643</v>
      </c>
      <c r="F46">
        <f t="shared" si="1"/>
        <v>2536.5014633081778</v>
      </c>
    </row>
    <row r="47" spans="1:6" x14ac:dyDescent="0.25">
      <c r="A47">
        <v>35</v>
      </c>
      <c r="B47" s="29">
        <v>1741.7140182703333</v>
      </c>
      <c r="C47" s="29">
        <v>-5.7140182703333267</v>
      </c>
      <c r="E47">
        <f t="shared" si="0"/>
        <v>3144.7095796292811</v>
      </c>
      <c r="F47">
        <f t="shared" si="1"/>
        <v>32.650004793703062</v>
      </c>
    </row>
    <row r="48" spans="1:6" ht="15.75" thickBot="1" x14ac:dyDescent="0.3">
      <c r="A48">
        <v>36</v>
      </c>
      <c r="B48" s="30">
        <v>1303.7767016500452</v>
      </c>
      <c r="C48" s="30">
        <v>-20.776701650045197</v>
      </c>
      <c r="E48">
        <f t="shared" si="0"/>
        <v>226.88443059744822</v>
      </c>
      <c r="F48">
        <f t="shared" si="1"/>
        <v>431.67133145499082</v>
      </c>
    </row>
    <row r="75" spans="19:19" x14ac:dyDescent="0.25">
      <c r="S75" s="35" t="s">
        <v>90</v>
      </c>
    </row>
  </sheetData>
  <hyperlinks>
    <hyperlink ref="S75" r:id="rId1" xr:uid="{75E1A8DA-E63E-43C1-B405-082745493229}"/>
  </hyperlinks>
  <pageMargins left="0.7" right="0.7" top="0.75" bottom="0.75" header="0.3" footer="0.3"/>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F1B3C-F43F-41B8-83AE-57773A4D0F80}">
  <dimension ref="A1:W82"/>
  <sheetViews>
    <sheetView topLeftCell="H29" workbookViewId="0">
      <selection activeCell="P41" sqref="P41"/>
    </sheetView>
  </sheetViews>
  <sheetFormatPr defaultRowHeight="15" x14ac:dyDescent="0.25"/>
  <cols>
    <col min="4" max="4" width="13.85546875" bestFit="1" customWidth="1"/>
    <col min="8" max="8" width="10.7109375" bestFit="1" customWidth="1"/>
    <col min="9" max="9" width="11" bestFit="1" customWidth="1"/>
    <col min="10" max="10" width="11" customWidth="1"/>
    <col min="11" max="12" width="12" bestFit="1" customWidth="1"/>
    <col min="15" max="15" width="18" bestFit="1" customWidth="1"/>
    <col min="16" max="16" width="20.28515625" bestFit="1" customWidth="1"/>
  </cols>
  <sheetData>
    <row r="1" spans="1:22" x14ac:dyDescent="0.25">
      <c r="A1" s="53" t="s">
        <v>12</v>
      </c>
      <c r="B1" s="53" t="s">
        <v>315</v>
      </c>
      <c r="C1" s="1" t="s">
        <v>23</v>
      </c>
      <c r="D1" s="1" t="s">
        <v>112</v>
      </c>
      <c r="E1" s="1" t="s">
        <v>310</v>
      </c>
      <c r="F1" s="1" t="s">
        <v>311</v>
      </c>
      <c r="G1" s="1" t="s">
        <v>312</v>
      </c>
      <c r="H1" t="s">
        <v>147</v>
      </c>
      <c r="I1" s="1" t="s">
        <v>146</v>
      </c>
      <c r="J1" s="1" t="s">
        <v>318</v>
      </c>
      <c r="K1" s="1" t="s">
        <v>317</v>
      </c>
      <c r="L1" s="1" t="s">
        <v>139</v>
      </c>
      <c r="M1" s="1" t="s">
        <v>314</v>
      </c>
    </row>
    <row r="2" spans="1:22" x14ac:dyDescent="0.25">
      <c r="A2" s="18" t="s">
        <v>298</v>
      </c>
      <c r="B2" s="18" t="s">
        <v>310</v>
      </c>
      <c r="C2" s="15">
        <v>1</v>
      </c>
      <c r="D2">
        <f>C2^2</f>
        <v>1</v>
      </c>
      <c r="E2">
        <f>IF(B2=$E$1,1,0)</f>
        <v>1</v>
      </c>
      <c r="F2">
        <f>IF(B2=$F$1,1,0)</f>
        <v>0</v>
      </c>
      <c r="G2">
        <f>IF(B2=$G$1,1,0)</f>
        <v>0</v>
      </c>
      <c r="H2" s="52"/>
      <c r="I2" s="52"/>
      <c r="J2" s="52"/>
      <c r="K2" s="52"/>
      <c r="L2" s="52"/>
      <c r="M2">
        <v>362</v>
      </c>
    </row>
    <row r="3" spans="1:22" x14ac:dyDescent="0.25">
      <c r="A3" s="18" t="str">
        <f>A2</f>
        <v>1949</v>
      </c>
      <c r="B3" s="18" t="s">
        <v>311</v>
      </c>
      <c r="C3" s="15">
        <v>2</v>
      </c>
      <c r="D3">
        <f t="shared" ref="D3:D50" si="0">C3^2</f>
        <v>4</v>
      </c>
      <c r="E3">
        <f>IF(B3=$E$1,1,0)</f>
        <v>0</v>
      </c>
      <c r="F3">
        <f>IF(B3=$F$1,1,0)</f>
        <v>1</v>
      </c>
      <c r="G3">
        <f>IF(B3=$G$1,1,0)</f>
        <v>0</v>
      </c>
      <c r="H3">
        <f>M2</f>
        <v>362</v>
      </c>
      <c r="I3" s="52"/>
      <c r="J3" s="52"/>
      <c r="K3" s="52"/>
      <c r="L3" s="52"/>
      <c r="M3">
        <v>385</v>
      </c>
    </row>
    <row r="4" spans="1:22" x14ac:dyDescent="0.25">
      <c r="A4" s="18" t="str">
        <f t="shared" ref="A4:A5" si="1">A3</f>
        <v>1949</v>
      </c>
      <c r="B4" s="18" t="s">
        <v>312</v>
      </c>
      <c r="C4" s="15">
        <v>3</v>
      </c>
      <c r="D4">
        <f t="shared" si="0"/>
        <v>9</v>
      </c>
      <c r="E4">
        <f>IF(B4=$E$1,1,0)</f>
        <v>0</v>
      </c>
      <c r="F4">
        <f>IF(B4=$F$1,1,0)</f>
        <v>0</v>
      </c>
      <c r="G4">
        <f>IF(B4=$G$1,1,0)</f>
        <v>1</v>
      </c>
      <c r="H4">
        <f t="shared" ref="H4:H50" si="2">M3</f>
        <v>385</v>
      </c>
      <c r="I4" s="52"/>
      <c r="J4" s="52"/>
      <c r="K4" s="52"/>
      <c r="L4" s="52"/>
      <c r="M4">
        <v>432</v>
      </c>
    </row>
    <row r="5" spans="1:22" x14ac:dyDescent="0.25">
      <c r="A5" s="18" t="str">
        <f t="shared" si="1"/>
        <v>1949</v>
      </c>
      <c r="B5" s="18" t="s">
        <v>313</v>
      </c>
      <c r="C5" s="15">
        <v>4</v>
      </c>
      <c r="D5">
        <f t="shared" si="0"/>
        <v>16</v>
      </c>
      <c r="E5">
        <f>IF(B5=$E$1,1,0)</f>
        <v>0</v>
      </c>
      <c r="F5">
        <f>IF(B5=$F$1,1,0)</f>
        <v>0</v>
      </c>
      <c r="G5">
        <f>IF(B5=$G$1,1,0)</f>
        <v>0</v>
      </c>
      <c r="H5">
        <f t="shared" si="2"/>
        <v>432</v>
      </c>
      <c r="I5" s="52"/>
      <c r="J5" s="52"/>
      <c r="K5" s="52"/>
      <c r="L5" s="52"/>
      <c r="M5">
        <v>341</v>
      </c>
    </row>
    <row r="6" spans="1:22" x14ac:dyDescent="0.25">
      <c r="A6" s="18" t="s">
        <v>299</v>
      </c>
      <c r="B6" s="18" t="s">
        <v>310</v>
      </c>
      <c r="C6" s="15">
        <v>5</v>
      </c>
      <c r="D6">
        <f t="shared" si="0"/>
        <v>25</v>
      </c>
      <c r="E6">
        <f>IF(B6=$E$1,1,0)</f>
        <v>1</v>
      </c>
      <c r="F6">
        <f>IF(B6=$F$1,1,0)</f>
        <v>0</v>
      </c>
      <c r="G6">
        <f>IF(B6=$G$1,1,0)</f>
        <v>0</v>
      </c>
      <c r="H6">
        <f t="shared" si="2"/>
        <v>341</v>
      </c>
      <c r="I6">
        <f>M2</f>
        <v>362</v>
      </c>
      <c r="J6" s="52"/>
      <c r="K6" s="52"/>
      <c r="L6" s="52"/>
      <c r="M6">
        <v>382</v>
      </c>
    </row>
    <row r="7" spans="1:22" x14ac:dyDescent="0.25">
      <c r="A7" s="18" t="str">
        <f>A6</f>
        <v>1950</v>
      </c>
      <c r="B7" s="18" t="s">
        <v>311</v>
      </c>
      <c r="C7" s="15">
        <v>6</v>
      </c>
      <c r="D7">
        <f t="shared" si="0"/>
        <v>36</v>
      </c>
      <c r="E7">
        <f t="shared" ref="E7:E50" si="3">IF(B7=$E$1,1,0)</f>
        <v>0</v>
      </c>
      <c r="F7">
        <f t="shared" ref="F7:F50" si="4">IF(B7=$F$1,1,0)</f>
        <v>1</v>
      </c>
      <c r="G7">
        <f t="shared" ref="G7:G50" si="5">IF(B7=$G$1,1,0)</f>
        <v>0</v>
      </c>
      <c r="H7">
        <f t="shared" si="2"/>
        <v>382</v>
      </c>
      <c r="I7">
        <f t="shared" ref="I7:I50" si="6">M3</f>
        <v>385</v>
      </c>
      <c r="J7" s="52"/>
      <c r="K7" s="52"/>
      <c r="L7" s="52"/>
      <c r="M7">
        <v>409</v>
      </c>
    </row>
    <row r="8" spans="1:22" x14ac:dyDescent="0.25">
      <c r="A8" s="18" t="str">
        <f t="shared" ref="A8:A9" si="7">A7</f>
        <v>1950</v>
      </c>
      <c r="B8" s="18" t="s">
        <v>312</v>
      </c>
      <c r="C8" s="15">
        <v>7</v>
      </c>
      <c r="D8">
        <f t="shared" si="0"/>
        <v>49</v>
      </c>
      <c r="E8">
        <f t="shared" si="3"/>
        <v>0</v>
      </c>
      <c r="F8">
        <f t="shared" si="4"/>
        <v>0</v>
      </c>
      <c r="G8">
        <f t="shared" si="5"/>
        <v>1</v>
      </c>
      <c r="H8">
        <f t="shared" si="2"/>
        <v>409</v>
      </c>
      <c r="I8">
        <f t="shared" si="6"/>
        <v>432</v>
      </c>
      <c r="J8" s="52"/>
      <c r="K8" s="52"/>
      <c r="L8" s="52"/>
      <c r="M8">
        <v>498</v>
      </c>
    </row>
    <row r="9" spans="1:22" x14ac:dyDescent="0.25">
      <c r="A9" s="18" t="str">
        <f t="shared" si="7"/>
        <v>1950</v>
      </c>
      <c r="B9" s="18" t="s">
        <v>313</v>
      </c>
      <c r="C9" s="15">
        <v>8</v>
      </c>
      <c r="D9">
        <f t="shared" si="0"/>
        <v>64</v>
      </c>
      <c r="E9">
        <f t="shared" si="3"/>
        <v>0</v>
      </c>
      <c r="F9">
        <f t="shared" si="4"/>
        <v>0</v>
      </c>
      <c r="G9">
        <f t="shared" si="5"/>
        <v>0</v>
      </c>
      <c r="H9">
        <f t="shared" si="2"/>
        <v>498</v>
      </c>
      <c r="I9">
        <f t="shared" si="6"/>
        <v>341</v>
      </c>
      <c r="J9" s="52"/>
      <c r="K9" s="52"/>
      <c r="L9" s="52"/>
      <c r="M9">
        <v>387</v>
      </c>
    </row>
    <row r="10" spans="1:22" x14ac:dyDescent="0.25">
      <c r="A10" s="18" t="s">
        <v>300</v>
      </c>
      <c r="B10" s="18" t="s">
        <v>310</v>
      </c>
      <c r="C10" s="15">
        <v>9</v>
      </c>
      <c r="D10">
        <f t="shared" si="0"/>
        <v>81</v>
      </c>
      <c r="E10">
        <f t="shared" si="3"/>
        <v>1</v>
      </c>
      <c r="F10">
        <f t="shared" si="4"/>
        <v>0</v>
      </c>
      <c r="G10">
        <f t="shared" si="5"/>
        <v>0</v>
      </c>
      <c r="H10">
        <f t="shared" si="2"/>
        <v>387</v>
      </c>
      <c r="I10">
        <f t="shared" si="6"/>
        <v>382</v>
      </c>
      <c r="J10">
        <f>M2</f>
        <v>362</v>
      </c>
      <c r="K10" s="52"/>
      <c r="L10" s="52"/>
      <c r="M10">
        <v>473</v>
      </c>
      <c r="V10" s="57" t="s">
        <v>151</v>
      </c>
    </row>
    <row r="11" spans="1:22" x14ac:dyDescent="0.25">
      <c r="A11" s="18" t="str">
        <f>A10</f>
        <v>1951</v>
      </c>
      <c r="B11" s="18" t="s">
        <v>311</v>
      </c>
      <c r="C11" s="15">
        <v>10</v>
      </c>
      <c r="D11">
        <f t="shared" si="0"/>
        <v>100</v>
      </c>
      <c r="E11">
        <f t="shared" si="3"/>
        <v>0</v>
      </c>
      <c r="F11">
        <f t="shared" si="4"/>
        <v>1</v>
      </c>
      <c r="G11">
        <f t="shared" si="5"/>
        <v>0</v>
      </c>
      <c r="H11">
        <f t="shared" si="2"/>
        <v>473</v>
      </c>
      <c r="I11">
        <f t="shared" si="6"/>
        <v>409</v>
      </c>
      <c r="J11">
        <f t="shared" ref="J11:J26" si="8">M3</f>
        <v>385</v>
      </c>
      <c r="K11" s="52"/>
      <c r="L11" s="52"/>
      <c r="M11">
        <v>513</v>
      </c>
      <c r="V11" s="56">
        <f>COUNTA(P31:P40)</f>
        <v>10</v>
      </c>
    </row>
    <row r="12" spans="1:22" x14ac:dyDescent="0.25">
      <c r="A12" s="18" t="str">
        <f t="shared" ref="A12" si="9">A11</f>
        <v>1951</v>
      </c>
      <c r="B12" s="18" t="s">
        <v>312</v>
      </c>
      <c r="C12" s="15">
        <v>11</v>
      </c>
      <c r="D12">
        <f t="shared" si="0"/>
        <v>121</v>
      </c>
      <c r="E12">
        <f t="shared" si="3"/>
        <v>0</v>
      </c>
      <c r="F12">
        <f t="shared" si="4"/>
        <v>0</v>
      </c>
      <c r="G12">
        <f t="shared" si="5"/>
        <v>1</v>
      </c>
      <c r="H12">
        <f t="shared" si="2"/>
        <v>513</v>
      </c>
      <c r="I12">
        <f t="shared" si="6"/>
        <v>498</v>
      </c>
      <c r="J12">
        <f t="shared" si="8"/>
        <v>432</v>
      </c>
      <c r="K12" s="52"/>
      <c r="L12" s="52"/>
      <c r="M12">
        <v>582</v>
      </c>
    </row>
    <row r="13" spans="1:22" x14ac:dyDescent="0.25">
      <c r="A13" s="18" t="str">
        <f>A12</f>
        <v>1951</v>
      </c>
      <c r="B13" s="18" t="s">
        <v>313</v>
      </c>
      <c r="C13" s="15">
        <v>12</v>
      </c>
      <c r="D13">
        <f t="shared" si="0"/>
        <v>144</v>
      </c>
      <c r="E13">
        <f t="shared" si="3"/>
        <v>0</v>
      </c>
      <c r="F13">
        <f t="shared" si="4"/>
        <v>0</v>
      </c>
      <c r="G13">
        <f t="shared" si="5"/>
        <v>0</v>
      </c>
      <c r="H13">
        <f>M12</f>
        <v>582</v>
      </c>
      <c r="I13">
        <f>M9</f>
        <v>387</v>
      </c>
      <c r="J13">
        <f t="shared" si="8"/>
        <v>341</v>
      </c>
      <c r="K13">
        <f>M2</f>
        <v>362</v>
      </c>
      <c r="L13" s="52"/>
      <c r="M13">
        <v>474</v>
      </c>
    </row>
    <row r="14" spans="1:22" x14ac:dyDescent="0.25">
      <c r="A14" s="53" t="s">
        <v>12</v>
      </c>
      <c r="B14" s="53" t="s">
        <v>315</v>
      </c>
      <c r="C14" s="1" t="s">
        <v>23</v>
      </c>
      <c r="D14" s="1" t="s">
        <v>112</v>
      </c>
      <c r="E14" s="1" t="s">
        <v>310</v>
      </c>
      <c r="F14" s="1" t="s">
        <v>311</v>
      </c>
      <c r="G14" s="1" t="s">
        <v>312</v>
      </c>
      <c r="H14" s="1" t="s">
        <v>147</v>
      </c>
      <c r="I14" s="1" t="s">
        <v>146</v>
      </c>
      <c r="J14" s="1" t="s">
        <v>319</v>
      </c>
      <c r="K14" s="1" t="s">
        <v>317</v>
      </c>
      <c r="L14" s="1" t="s">
        <v>139</v>
      </c>
      <c r="M14" s="1" t="s">
        <v>314</v>
      </c>
      <c r="O14" t="s">
        <v>36</v>
      </c>
    </row>
    <row r="15" spans="1:22" ht="15.75" thickBot="1" x14ac:dyDescent="0.3">
      <c r="A15" s="18" t="s">
        <v>301</v>
      </c>
      <c r="B15" s="18" t="s">
        <v>310</v>
      </c>
      <c r="C15" s="15">
        <v>13</v>
      </c>
      <c r="D15">
        <f t="shared" si="0"/>
        <v>169</v>
      </c>
      <c r="E15">
        <f t="shared" si="3"/>
        <v>1</v>
      </c>
      <c r="F15">
        <f t="shared" si="4"/>
        <v>0</v>
      </c>
      <c r="G15">
        <f t="shared" si="5"/>
        <v>0</v>
      </c>
      <c r="H15">
        <f>M13</f>
        <v>474</v>
      </c>
      <c r="I15">
        <f>M10</f>
        <v>473</v>
      </c>
      <c r="J15">
        <f>M6</f>
        <v>382</v>
      </c>
      <c r="K15">
        <f>M3</f>
        <v>385</v>
      </c>
      <c r="L15">
        <f>M2</f>
        <v>362</v>
      </c>
      <c r="M15">
        <v>544</v>
      </c>
    </row>
    <row r="16" spans="1:22" x14ac:dyDescent="0.25">
      <c r="A16" s="18" t="str">
        <f>A15</f>
        <v>1952</v>
      </c>
      <c r="B16" s="18" t="s">
        <v>311</v>
      </c>
      <c r="C16" s="15">
        <v>14</v>
      </c>
      <c r="D16">
        <f t="shared" si="0"/>
        <v>196</v>
      </c>
      <c r="E16">
        <f t="shared" si="3"/>
        <v>0</v>
      </c>
      <c r="F16">
        <f t="shared" si="4"/>
        <v>1</v>
      </c>
      <c r="G16">
        <f t="shared" si="5"/>
        <v>0</v>
      </c>
      <c r="H16">
        <f t="shared" si="2"/>
        <v>544</v>
      </c>
      <c r="I16">
        <f>M11</f>
        <v>513</v>
      </c>
      <c r="J16">
        <f t="shared" ref="J16:J50" si="10">M7</f>
        <v>409</v>
      </c>
      <c r="K16">
        <f t="shared" ref="K16:K50" si="11">M4</f>
        <v>432</v>
      </c>
      <c r="L16">
        <f>M3</f>
        <v>385</v>
      </c>
      <c r="M16">
        <v>582</v>
      </c>
      <c r="O16" s="32" t="s">
        <v>37</v>
      </c>
      <c r="P16" s="32"/>
    </row>
    <row r="17" spans="1:23" x14ac:dyDescent="0.25">
      <c r="A17" s="18" t="str">
        <f t="shared" ref="A17:A18" si="12">A16</f>
        <v>1952</v>
      </c>
      <c r="B17" s="18" t="s">
        <v>312</v>
      </c>
      <c r="C17" s="15">
        <v>15</v>
      </c>
      <c r="D17">
        <f t="shared" si="0"/>
        <v>225</v>
      </c>
      <c r="E17">
        <f t="shared" si="3"/>
        <v>0</v>
      </c>
      <c r="F17">
        <f t="shared" si="4"/>
        <v>0</v>
      </c>
      <c r="G17">
        <f t="shared" si="5"/>
        <v>1</v>
      </c>
      <c r="H17">
        <f t="shared" si="2"/>
        <v>582</v>
      </c>
      <c r="I17">
        <f>M12</f>
        <v>582</v>
      </c>
      <c r="J17">
        <f t="shared" si="10"/>
        <v>498</v>
      </c>
      <c r="K17">
        <f t="shared" si="11"/>
        <v>341</v>
      </c>
      <c r="L17">
        <f>M4</f>
        <v>432</v>
      </c>
      <c r="M17">
        <v>681</v>
      </c>
      <c r="O17" s="29" t="s">
        <v>38</v>
      </c>
      <c r="P17" s="29">
        <v>0.99429043666105499</v>
      </c>
    </row>
    <row r="18" spans="1:23" x14ac:dyDescent="0.25">
      <c r="A18" s="18" t="str">
        <f t="shared" si="12"/>
        <v>1952</v>
      </c>
      <c r="B18" s="18" t="s">
        <v>313</v>
      </c>
      <c r="C18" s="15">
        <v>16</v>
      </c>
      <c r="D18">
        <f t="shared" si="0"/>
        <v>256</v>
      </c>
      <c r="E18">
        <f t="shared" si="3"/>
        <v>0</v>
      </c>
      <c r="F18">
        <f t="shared" si="4"/>
        <v>0</v>
      </c>
      <c r="G18">
        <f t="shared" si="5"/>
        <v>0</v>
      </c>
      <c r="H18">
        <f t="shared" si="2"/>
        <v>681</v>
      </c>
      <c r="I18">
        <f>M13</f>
        <v>474</v>
      </c>
      <c r="J18">
        <f t="shared" si="10"/>
        <v>387</v>
      </c>
      <c r="K18">
        <f t="shared" si="11"/>
        <v>382</v>
      </c>
      <c r="L18">
        <f>M5</f>
        <v>341</v>
      </c>
      <c r="M18">
        <v>557</v>
      </c>
      <c r="O18" s="29" t="s">
        <v>39</v>
      </c>
      <c r="P18" s="29">
        <v>0.98861347243563147</v>
      </c>
    </row>
    <row r="19" spans="1:23" x14ac:dyDescent="0.25">
      <c r="A19" s="18" t="s">
        <v>302</v>
      </c>
      <c r="B19" s="18" t="s">
        <v>310</v>
      </c>
      <c r="C19" s="15">
        <v>17</v>
      </c>
      <c r="D19">
        <f t="shared" si="0"/>
        <v>289</v>
      </c>
      <c r="E19">
        <f t="shared" si="3"/>
        <v>1</v>
      </c>
      <c r="F19">
        <f t="shared" si="4"/>
        <v>0</v>
      </c>
      <c r="G19">
        <f t="shared" si="5"/>
        <v>0</v>
      </c>
      <c r="H19">
        <f t="shared" si="2"/>
        <v>557</v>
      </c>
      <c r="I19">
        <f t="shared" si="6"/>
        <v>544</v>
      </c>
      <c r="J19">
        <f t="shared" si="10"/>
        <v>473</v>
      </c>
      <c r="K19">
        <f t="shared" si="11"/>
        <v>409</v>
      </c>
      <c r="L19">
        <f>M6</f>
        <v>382</v>
      </c>
      <c r="M19">
        <v>628</v>
      </c>
      <c r="O19" s="29" t="s">
        <v>40</v>
      </c>
      <c r="P19" s="29">
        <v>0.98405886140988397</v>
      </c>
    </row>
    <row r="20" spans="1:23" x14ac:dyDescent="0.25">
      <c r="A20" s="18" t="str">
        <f>A19</f>
        <v>1953</v>
      </c>
      <c r="B20" s="18" t="s">
        <v>311</v>
      </c>
      <c r="C20" s="15">
        <v>18</v>
      </c>
      <c r="D20">
        <f t="shared" si="0"/>
        <v>324</v>
      </c>
      <c r="E20">
        <f t="shared" si="3"/>
        <v>0</v>
      </c>
      <c r="F20">
        <f t="shared" si="4"/>
        <v>1</v>
      </c>
      <c r="G20">
        <f t="shared" si="5"/>
        <v>0</v>
      </c>
      <c r="H20">
        <f t="shared" si="2"/>
        <v>628</v>
      </c>
      <c r="I20">
        <f t="shared" si="6"/>
        <v>582</v>
      </c>
      <c r="J20">
        <f t="shared" si="10"/>
        <v>513</v>
      </c>
      <c r="K20">
        <f t="shared" si="11"/>
        <v>498</v>
      </c>
      <c r="L20">
        <f>M7</f>
        <v>409</v>
      </c>
      <c r="M20">
        <v>707</v>
      </c>
      <c r="O20" s="29" t="s">
        <v>41</v>
      </c>
      <c r="P20" s="29">
        <v>38.753545323723557</v>
      </c>
    </row>
    <row r="21" spans="1:23" ht="15.75" thickBot="1" x14ac:dyDescent="0.3">
      <c r="A21" s="18" t="str">
        <f t="shared" ref="A21:A22" si="13">A20</f>
        <v>1953</v>
      </c>
      <c r="B21" s="18" t="s">
        <v>312</v>
      </c>
      <c r="C21" s="15">
        <v>19</v>
      </c>
      <c r="D21">
        <f t="shared" si="0"/>
        <v>361</v>
      </c>
      <c r="E21">
        <f t="shared" si="3"/>
        <v>0</v>
      </c>
      <c r="F21">
        <f t="shared" si="4"/>
        <v>0</v>
      </c>
      <c r="G21">
        <f t="shared" si="5"/>
        <v>1</v>
      </c>
      <c r="H21">
        <f t="shared" si="2"/>
        <v>707</v>
      </c>
      <c r="I21">
        <f t="shared" si="6"/>
        <v>681</v>
      </c>
      <c r="J21">
        <f t="shared" si="10"/>
        <v>582</v>
      </c>
      <c r="K21">
        <f t="shared" si="11"/>
        <v>387</v>
      </c>
      <c r="L21">
        <f>M8</f>
        <v>498</v>
      </c>
      <c r="M21">
        <v>773</v>
      </c>
      <c r="O21" s="30" t="s">
        <v>42</v>
      </c>
      <c r="P21" s="30">
        <v>36</v>
      </c>
    </row>
    <row r="22" spans="1:23" x14ac:dyDescent="0.25">
      <c r="A22" s="18" t="str">
        <f t="shared" si="13"/>
        <v>1953</v>
      </c>
      <c r="B22" s="18" t="s">
        <v>313</v>
      </c>
      <c r="C22" s="15">
        <v>20</v>
      </c>
      <c r="D22">
        <f t="shared" si="0"/>
        <v>400</v>
      </c>
      <c r="E22">
        <f t="shared" si="3"/>
        <v>0</v>
      </c>
      <c r="F22">
        <f t="shared" si="4"/>
        <v>0</v>
      </c>
      <c r="G22">
        <f t="shared" si="5"/>
        <v>0</v>
      </c>
      <c r="H22">
        <f t="shared" si="2"/>
        <v>773</v>
      </c>
      <c r="I22">
        <f t="shared" si="6"/>
        <v>557</v>
      </c>
      <c r="J22">
        <f t="shared" si="10"/>
        <v>474</v>
      </c>
      <c r="K22">
        <f t="shared" si="11"/>
        <v>473</v>
      </c>
      <c r="L22">
        <f>M9</f>
        <v>387</v>
      </c>
      <c r="M22">
        <v>592</v>
      </c>
    </row>
    <row r="23" spans="1:23" ht="15.75" thickBot="1" x14ac:dyDescent="0.3">
      <c r="A23" s="18" t="s">
        <v>303</v>
      </c>
      <c r="B23" s="18" t="s">
        <v>310</v>
      </c>
      <c r="C23" s="15">
        <v>21</v>
      </c>
      <c r="D23">
        <f t="shared" si="0"/>
        <v>441</v>
      </c>
      <c r="E23">
        <f t="shared" si="3"/>
        <v>1</v>
      </c>
      <c r="F23">
        <f t="shared" si="4"/>
        <v>0</v>
      </c>
      <c r="G23">
        <f t="shared" si="5"/>
        <v>0</v>
      </c>
      <c r="H23">
        <f t="shared" si="2"/>
        <v>592</v>
      </c>
      <c r="I23">
        <f t="shared" si="6"/>
        <v>628</v>
      </c>
      <c r="J23">
        <f>M15</f>
        <v>544</v>
      </c>
      <c r="K23">
        <f t="shared" si="11"/>
        <v>513</v>
      </c>
      <c r="L23">
        <f>M10</f>
        <v>473</v>
      </c>
      <c r="M23">
        <v>627</v>
      </c>
      <c r="O23" t="s">
        <v>43</v>
      </c>
    </row>
    <row r="24" spans="1:23" x14ac:dyDescent="0.25">
      <c r="A24" s="18" t="str">
        <f>A23</f>
        <v>1954</v>
      </c>
      <c r="B24" s="18" t="s">
        <v>311</v>
      </c>
      <c r="C24" s="15">
        <v>22</v>
      </c>
      <c r="D24">
        <f t="shared" si="0"/>
        <v>484</v>
      </c>
      <c r="E24">
        <f t="shared" si="3"/>
        <v>0</v>
      </c>
      <c r="F24">
        <f t="shared" si="4"/>
        <v>1</v>
      </c>
      <c r="G24">
        <f t="shared" si="5"/>
        <v>0</v>
      </c>
      <c r="H24">
        <f t="shared" si="2"/>
        <v>627</v>
      </c>
      <c r="I24">
        <f t="shared" si="6"/>
        <v>707</v>
      </c>
      <c r="J24">
        <f t="shared" ref="J24:J50" si="14">M16</f>
        <v>582</v>
      </c>
      <c r="K24">
        <f t="shared" si="11"/>
        <v>582</v>
      </c>
      <c r="L24">
        <f>M11</f>
        <v>513</v>
      </c>
      <c r="M24">
        <v>725</v>
      </c>
      <c r="O24" s="31"/>
      <c r="P24" s="31" t="s">
        <v>48</v>
      </c>
      <c r="Q24" s="31" t="s">
        <v>49</v>
      </c>
      <c r="R24" s="31" t="s">
        <v>50</v>
      </c>
      <c r="S24" s="31" t="s">
        <v>51</v>
      </c>
      <c r="T24" s="31" t="s">
        <v>52</v>
      </c>
    </row>
    <row r="25" spans="1:23" x14ac:dyDescent="0.25">
      <c r="A25" s="18" t="str">
        <f t="shared" ref="A25:A26" si="15">A24</f>
        <v>1954</v>
      </c>
      <c r="B25" s="18" t="s">
        <v>312</v>
      </c>
      <c r="C25" s="15">
        <v>23</v>
      </c>
      <c r="D25">
        <f t="shared" si="0"/>
        <v>529</v>
      </c>
      <c r="E25">
        <f t="shared" si="3"/>
        <v>0</v>
      </c>
      <c r="F25">
        <f t="shared" si="4"/>
        <v>0</v>
      </c>
      <c r="G25">
        <f t="shared" si="5"/>
        <v>1</v>
      </c>
      <c r="H25">
        <f t="shared" si="2"/>
        <v>725</v>
      </c>
      <c r="I25">
        <f t="shared" si="6"/>
        <v>773</v>
      </c>
      <c r="J25">
        <f t="shared" si="14"/>
        <v>681</v>
      </c>
      <c r="K25">
        <f t="shared" si="11"/>
        <v>474</v>
      </c>
      <c r="L25">
        <f>M12</f>
        <v>582</v>
      </c>
      <c r="M25">
        <v>854</v>
      </c>
      <c r="O25" s="29" t="s">
        <v>44</v>
      </c>
      <c r="P25" s="29">
        <v>10</v>
      </c>
      <c r="Q25" s="29">
        <v>3259853.7070099418</v>
      </c>
      <c r="R25" s="29">
        <v>325985.37070099416</v>
      </c>
      <c r="S25" s="29">
        <v>217.05771729944686</v>
      </c>
      <c r="T25" s="29">
        <v>1.013413386353901E-21</v>
      </c>
    </row>
    <row r="26" spans="1:23" x14ac:dyDescent="0.25">
      <c r="A26" s="18" t="str">
        <f t="shared" si="15"/>
        <v>1954</v>
      </c>
      <c r="B26" s="18" t="s">
        <v>313</v>
      </c>
      <c r="C26" s="15">
        <v>24</v>
      </c>
      <c r="D26">
        <f t="shared" si="0"/>
        <v>576</v>
      </c>
      <c r="E26">
        <f t="shared" si="3"/>
        <v>0</v>
      </c>
      <c r="F26">
        <f t="shared" si="4"/>
        <v>0</v>
      </c>
      <c r="G26">
        <f t="shared" si="5"/>
        <v>0</v>
      </c>
      <c r="H26">
        <f t="shared" si="2"/>
        <v>854</v>
      </c>
      <c r="I26">
        <f t="shared" si="6"/>
        <v>592</v>
      </c>
      <c r="J26">
        <f t="shared" si="14"/>
        <v>557</v>
      </c>
      <c r="K26">
        <f>M15</f>
        <v>544</v>
      </c>
      <c r="L26">
        <f>M13</f>
        <v>474</v>
      </c>
      <c r="M26">
        <v>661</v>
      </c>
      <c r="O26" s="29" t="s">
        <v>45</v>
      </c>
      <c r="P26" s="29">
        <v>25</v>
      </c>
      <c r="Q26" s="29">
        <v>37545.931878947398</v>
      </c>
      <c r="R26" s="29">
        <v>1501.8372751578959</v>
      </c>
      <c r="S26" s="29"/>
      <c r="T26" s="29"/>
    </row>
    <row r="27" spans="1:23" ht="15.75" thickBot="1" x14ac:dyDescent="0.3">
      <c r="A27" s="18" t="s">
        <v>304</v>
      </c>
      <c r="B27" s="18" t="s">
        <v>310</v>
      </c>
      <c r="C27" s="15">
        <v>25</v>
      </c>
      <c r="D27">
        <f t="shared" si="0"/>
        <v>625</v>
      </c>
      <c r="E27">
        <f t="shared" si="3"/>
        <v>1</v>
      </c>
      <c r="F27">
        <f t="shared" si="4"/>
        <v>0</v>
      </c>
      <c r="G27">
        <f t="shared" si="5"/>
        <v>0</v>
      </c>
      <c r="H27">
        <f t="shared" si="2"/>
        <v>661</v>
      </c>
      <c r="I27">
        <f t="shared" si="6"/>
        <v>627</v>
      </c>
      <c r="J27">
        <f t="shared" si="14"/>
        <v>628</v>
      </c>
      <c r="K27">
        <f t="shared" ref="K27:K50" si="16">M16</f>
        <v>582</v>
      </c>
      <c r="L27">
        <f t="shared" ref="L27:L50" si="17">M15</f>
        <v>544</v>
      </c>
      <c r="M27">
        <v>742</v>
      </c>
      <c r="O27" s="30" t="s">
        <v>46</v>
      </c>
      <c r="P27" s="30">
        <v>35</v>
      </c>
      <c r="Q27" s="30">
        <v>3297399.638888889</v>
      </c>
      <c r="R27" s="30"/>
      <c r="S27" s="30"/>
      <c r="T27" s="30"/>
    </row>
    <row r="28" spans="1:23" ht="15.75" thickBot="1" x14ac:dyDescent="0.3">
      <c r="A28" s="18" t="str">
        <f>A27</f>
        <v>1955</v>
      </c>
      <c r="B28" s="18" t="s">
        <v>311</v>
      </c>
      <c r="C28" s="15">
        <v>26</v>
      </c>
      <c r="D28">
        <f t="shared" si="0"/>
        <v>676</v>
      </c>
      <c r="E28">
        <f t="shared" si="3"/>
        <v>0</v>
      </c>
      <c r="F28">
        <f t="shared" si="4"/>
        <v>1</v>
      </c>
      <c r="G28">
        <f t="shared" si="5"/>
        <v>0</v>
      </c>
      <c r="H28">
        <f t="shared" si="2"/>
        <v>742</v>
      </c>
      <c r="I28">
        <f t="shared" si="6"/>
        <v>725</v>
      </c>
      <c r="J28">
        <f t="shared" si="14"/>
        <v>707</v>
      </c>
      <c r="K28">
        <f t="shared" si="16"/>
        <v>681</v>
      </c>
      <c r="L28">
        <f t="shared" si="17"/>
        <v>582</v>
      </c>
      <c r="M28">
        <v>854</v>
      </c>
    </row>
    <row r="29" spans="1:23" x14ac:dyDescent="0.25">
      <c r="A29" s="18" t="str">
        <f t="shared" ref="A29:A30" si="18">A28</f>
        <v>1955</v>
      </c>
      <c r="B29" s="18" t="s">
        <v>312</v>
      </c>
      <c r="C29" s="15">
        <v>27</v>
      </c>
      <c r="D29">
        <f t="shared" si="0"/>
        <v>729</v>
      </c>
      <c r="E29">
        <f t="shared" si="3"/>
        <v>0</v>
      </c>
      <c r="F29">
        <f t="shared" si="4"/>
        <v>0</v>
      </c>
      <c r="G29">
        <f t="shared" si="5"/>
        <v>1</v>
      </c>
      <c r="H29">
        <f t="shared" si="2"/>
        <v>854</v>
      </c>
      <c r="I29">
        <f t="shared" si="6"/>
        <v>854</v>
      </c>
      <c r="J29">
        <f t="shared" si="14"/>
        <v>773</v>
      </c>
      <c r="K29">
        <f t="shared" si="16"/>
        <v>557</v>
      </c>
      <c r="L29">
        <f t="shared" si="17"/>
        <v>681</v>
      </c>
      <c r="M29">
        <v>1023</v>
      </c>
      <c r="O29" s="31"/>
      <c r="P29" s="31" t="s">
        <v>53</v>
      </c>
      <c r="Q29" s="31" t="s">
        <v>41</v>
      </c>
      <c r="R29" s="31" t="s">
        <v>54</v>
      </c>
      <c r="S29" s="31" t="s">
        <v>55</v>
      </c>
      <c r="T29" s="31" t="s">
        <v>56</v>
      </c>
      <c r="U29" s="31" t="s">
        <v>57</v>
      </c>
      <c r="V29" s="31" t="s">
        <v>58</v>
      </c>
      <c r="W29" s="31" t="s">
        <v>59</v>
      </c>
    </row>
    <row r="30" spans="1:23" x14ac:dyDescent="0.25">
      <c r="A30" s="18" t="str">
        <f t="shared" si="18"/>
        <v>1955</v>
      </c>
      <c r="B30" s="18" t="s">
        <v>313</v>
      </c>
      <c r="C30" s="15">
        <v>28</v>
      </c>
      <c r="D30">
        <f t="shared" si="0"/>
        <v>784</v>
      </c>
      <c r="E30">
        <f t="shared" si="3"/>
        <v>0</v>
      </c>
      <c r="F30">
        <f t="shared" si="4"/>
        <v>0</v>
      </c>
      <c r="G30">
        <f t="shared" si="5"/>
        <v>0</v>
      </c>
      <c r="H30">
        <f t="shared" si="2"/>
        <v>1023</v>
      </c>
      <c r="I30">
        <f t="shared" si="6"/>
        <v>661</v>
      </c>
      <c r="J30">
        <f t="shared" si="14"/>
        <v>592</v>
      </c>
      <c r="K30">
        <f t="shared" si="16"/>
        <v>628</v>
      </c>
      <c r="L30">
        <f t="shared" si="17"/>
        <v>557</v>
      </c>
      <c r="M30">
        <v>789</v>
      </c>
      <c r="O30" s="29" t="s">
        <v>47</v>
      </c>
      <c r="P30" s="29">
        <v>-193.73888052788135</v>
      </c>
      <c r="Q30" s="29">
        <v>162.57667065151279</v>
      </c>
      <c r="R30" s="29">
        <v>-1.191677008463075</v>
      </c>
      <c r="S30" s="29">
        <v>0.24457829322370153</v>
      </c>
      <c r="T30" s="29">
        <v>-528.57180151294756</v>
      </c>
      <c r="U30" s="29">
        <v>141.0940404571848</v>
      </c>
      <c r="V30" s="29">
        <v>-528.57180151294756</v>
      </c>
      <c r="W30" s="29">
        <v>141.0940404571848</v>
      </c>
    </row>
    <row r="31" spans="1:23" x14ac:dyDescent="0.25">
      <c r="A31" s="18" t="s">
        <v>305</v>
      </c>
      <c r="B31" s="18" t="s">
        <v>310</v>
      </c>
      <c r="C31" s="15">
        <v>29</v>
      </c>
      <c r="D31">
        <f t="shared" si="0"/>
        <v>841</v>
      </c>
      <c r="E31">
        <f t="shared" si="3"/>
        <v>1</v>
      </c>
      <c r="F31">
        <f t="shared" si="4"/>
        <v>0</v>
      </c>
      <c r="G31">
        <f t="shared" si="5"/>
        <v>0</v>
      </c>
      <c r="H31">
        <f t="shared" si="2"/>
        <v>789</v>
      </c>
      <c r="I31">
        <f t="shared" si="6"/>
        <v>742</v>
      </c>
      <c r="J31">
        <f t="shared" si="14"/>
        <v>627</v>
      </c>
      <c r="K31">
        <f t="shared" si="16"/>
        <v>707</v>
      </c>
      <c r="L31">
        <f t="shared" si="17"/>
        <v>628</v>
      </c>
      <c r="M31">
        <v>878</v>
      </c>
      <c r="O31" s="29" t="s">
        <v>23</v>
      </c>
      <c r="P31" s="29">
        <v>2.1373266642689699</v>
      </c>
      <c r="Q31" s="29">
        <v>7.0598749381841408</v>
      </c>
      <c r="R31" s="29">
        <v>0.30274285068549789</v>
      </c>
      <c r="S31" s="29">
        <v>0.76459056138115933</v>
      </c>
      <c r="T31" s="29">
        <v>-12.402757948538072</v>
      </c>
      <c r="U31" s="29">
        <v>16.677411277076011</v>
      </c>
      <c r="V31" s="29">
        <v>-12.402757948538072</v>
      </c>
      <c r="W31" s="29">
        <v>16.677411277076011</v>
      </c>
    </row>
    <row r="32" spans="1:23" x14ac:dyDescent="0.25">
      <c r="A32" s="18" t="str">
        <f>A31</f>
        <v>1956</v>
      </c>
      <c r="B32" s="18" t="s">
        <v>311</v>
      </c>
      <c r="C32" s="15">
        <v>30</v>
      </c>
      <c r="D32">
        <f t="shared" si="0"/>
        <v>900</v>
      </c>
      <c r="E32">
        <f t="shared" si="3"/>
        <v>0</v>
      </c>
      <c r="F32">
        <f t="shared" si="4"/>
        <v>1</v>
      </c>
      <c r="G32">
        <f t="shared" si="5"/>
        <v>0</v>
      </c>
      <c r="H32">
        <f t="shared" si="2"/>
        <v>878</v>
      </c>
      <c r="I32">
        <f t="shared" si="6"/>
        <v>854</v>
      </c>
      <c r="J32">
        <f t="shared" si="14"/>
        <v>725</v>
      </c>
      <c r="K32">
        <f t="shared" si="16"/>
        <v>773</v>
      </c>
      <c r="L32">
        <f t="shared" si="17"/>
        <v>707</v>
      </c>
      <c r="M32">
        <v>1005</v>
      </c>
      <c r="O32" s="29" t="s">
        <v>112</v>
      </c>
      <c r="P32" s="29">
        <v>-0.21044990234107924</v>
      </c>
      <c r="Q32" s="29">
        <v>0.13778504395637362</v>
      </c>
      <c r="R32" s="29">
        <v>-1.5273784171213332</v>
      </c>
      <c r="S32" s="29">
        <v>0.13922113385353588</v>
      </c>
      <c r="T32" s="29">
        <v>-0.49422351236203849</v>
      </c>
      <c r="U32" s="29">
        <v>7.3323707679880001E-2</v>
      </c>
      <c r="V32" s="29">
        <v>-0.49422351236203849</v>
      </c>
      <c r="W32" s="29">
        <v>7.3323707679880001E-2</v>
      </c>
    </row>
    <row r="33" spans="1:23" x14ac:dyDescent="0.25">
      <c r="A33" s="18" t="str">
        <f t="shared" ref="A33:A34" si="19">A32</f>
        <v>1956</v>
      </c>
      <c r="B33" s="18" t="s">
        <v>312</v>
      </c>
      <c r="C33" s="15">
        <v>31</v>
      </c>
      <c r="D33">
        <f t="shared" si="0"/>
        <v>961</v>
      </c>
      <c r="E33">
        <f t="shared" si="3"/>
        <v>0</v>
      </c>
      <c r="F33">
        <f t="shared" si="4"/>
        <v>0</v>
      </c>
      <c r="G33">
        <f t="shared" si="5"/>
        <v>1</v>
      </c>
      <c r="H33">
        <f t="shared" si="2"/>
        <v>1005</v>
      </c>
      <c r="I33">
        <f t="shared" si="6"/>
        <v>1023</v>
      </c>
      <c r="J33">
        <f t="shared" si="14"/>
        <v>854</v>
      </c>
      <c r="K33">
        <f t="shared" si="16"/>
        <v>592</v>
      </c>
      <c r="L33">
        <f t="shared" si="17"/>
        <v>773</v>
      </c>
      <c r="M33">
        <v>1173</v>
      </c>
      <c r="O33" s="29" t="s">
        <v>310</v>
      </c>
      <c r="P33" s="29">
        <v>89.51323761290007</v>
      </c>
      <c r="Q33" s="29">
        <v>48.881659139618563</v>
      </c>
      <c r="R33" s="29">
        <v>1.8312233911133682</v>
      </c>
      <c r="S33" s="29">
        <v>7.9011167398920654E-2</v>
      </c>
      <c r="T33" s="29">
        <v>-11.160423907689946</v>
      </c>
      <c r="U33" s="29">
        <v>190.1868991334901</v>
      </c>
      <c r="V33" s="29">
        <v>-11.160423907689946</v>
      </c>
      <c r="W33" s="29">
        <v>190.1868991334901</v>
      </c>
    </row>
    <row r="34" spans="1:23" x14ac:dyDescent="0.25">
      <c r="A34" s="18" t="str">
        <f t="shared" si="19"/>
        <v>1956</v>
      </c>
      <c r="B34" s="18" t="s">
        <v>313</v>
      </c>
      <c r="C34" s="15">
        <v>32</v>
      </c>
      <c r="D34">
        <f t="shared" si="0"/>
        <v>1024</v>
      </c>
      <c r="E34">
        <f t="shared" si="3"/>
        <v>0</v>
      </c>
      <c r="F34">
        <f t="shared" si="4"/>
        <v>0</v>
      </c>
      <c r="G34">
        <f t="shared" si="5"/>
        <v>0</v>
      </c>
      <c r="H34">
        <f t="shared" si="2"/>
        <v>1173</v>
      </c>
      <c r="I34">
        <f t="shared" si="6"/>
        <v>789</v>
      </c>
      <c r="J34">
        <f t="shared" si="14"/>
        <v>661</v>
      </c>
      <c r="K34">
        <f t="shared" si="16"/>
        <v>627</v>
      </c>
      <c r="L34">
        <f t="shared" si="17"/>
        <v>592</v>
      </c>
      <c r="M34">
        <v>883</v>
      </c>
      <c r="O34" s="29" t="s">
        <v>311</v>
      </c>
      <c r="P34" s="29">
        <v>93.660514941185141</v>
      </c>
      <c r="Q34" s="29">
        <v>41.524447828215912</v>
      </c>
      <c r="R34" s="29">
        <v>2.2555511232479946</v>
      </c>
      <c r="S34" s="29">
        <v>3.3099734847195174E-2</v>
      </c>
      <c r="T34" s="29">
        <v>8.1393137571815259</v>
      </c>
      <c r="U34" s="29">
        <v>179.18171612518876</v>
      </c>
      <c r="V34" s="29">
        <v>8.1393137571815259</v>
      </c>
      <c r="W34" s="29">
        <v>179.18171612518876</v>
      </c>
    </row>
    <row r="35" spans="1:23" x14ac:dyDescent="0.25">
      <c r="A35" s="18" t="s">
        <v>306</v>
      </c>
      <c r="B35" s="18" t="s">
        <v>310</v>
      </c>
      <c r="C35" s="15">
        <v>33</v>
      </c>
      <c r="D35">
        <f t="shared" si="0"/>
        <v>1089</v>
      </c>
      <c r="E35">
        <f t="shared" si="3"/>
        <v>1</v>
      </c>
      <c r="F35">
        <f t="shared" si="4"/>
        <v>0</v>
      </c>
      <c r="G35">
        <f t="shared" si="5"/>
        <v>0</v>
      </c>
      <c r="H35">
        <f t="shared" si="2"/>
        <v>883</v>
      </c>
      <c r="I35">
        <f t="shared" si="6"/>
        <v>878</v>
      </c>
      <c r="J35">
        <f t="shared" si="14"/>
        <v>742</v>
      </c>
      <c r="K35">
        <f t="shared" si="16"/>
        <v>725</v>
      </c>
      <c r="L35">
        <f t="shared" si="17"/>
        <v>627</v>
      </c>
      <c r="M35">
        <v>972</v>
      </c>
      <c r="O35" s="29" t="s">
        <v>312</v>
      </c>
      <c r="P35" s="29">
        <v>112.54550997831274</v>
      </c>
      <c r="Q35" s="29">
        <v>48.62697088892893</v>
      </c>
      <c r="R35" s="29">
        <v>2.3144668055796247</v>
      </c>
      <c r="S35" s="29">
        <v>2.9144319178696639E-2</v>
      </c>
      <c r="T35" s="29">
        <v>12.396388728951308</v>
      </c>
      <c r="U35" s="29">
        <v>212.69463122767417</v>
      </c>
      <c r="V35" s="29">
        <v>12.396388728951308</v>
      </c>
      <c r="W35" s="29">
        <v>212.69463122767417</v>
      </c>
    </row>
    <row r="36" spans="1:23" x14ac:dyDescent="0.25">
      <c r="A36" s="18" t="str">
        <f>A35</f>
        <v>1957</v>
      </c>
      <c r="B36" s="18" t="s">
        <v>311</v>
      </c>
      <c r="C36" s="15">
        <v>34</v>
      </c>
      <c r="D36">
        <f t="shared" si="0"/>
        <v>1156</v>
      </c>
      <c r="E36">
        <f t="shared" si="3"/>
        <v>0</v>
      </c>
      <c r="F36">
        <f t="shared" si="4"/>
        <v>1</v>
      </c>
      <c r="G36">
        <f t="shared" si="5"/>
        <v>0</v>
      </c>
      <c r="H36">
        <f t="shared" si="2"/>
        <v>972</v>
      </c>
      <c r="I36">
        <f t="shared" si="6"/>
        <v>1005</v>
      </c>
      <c r="J36">
        <f t="shared" si="14"/>
        <v>854</v>
      </c>
      <c r="K36">
        <f t="shared" si="16"/>
        <v>854</v>
      </c>
      <c r="L36">
        <f t="shared" si="17"/>
        <v>725</v>
      </c>
      <c r="M36">
        <v>1125</v>
      </c>
      <c r="O36" s="29" t="s">
        <v>147</v>
      </c>
      <c r="P36" s="29">
        <v>0.34555353963772284</v>
      </c>
      <c r="Q36" s="29">
        <v>0.19927708768498903</v>
      </c>
      <c r="R36" s="29">
        <v>1.7340354761906349</v>
      </c>
      <c r="S36" s="29">
        <v>9.5228712839244348E-2</v>
      </c>
      <c r="T36" s="29">
        <v>-6.4865305129911455E-2</v>
      </c>
      <c r="U36" s="29">
        <v>0.75597238440535719</v>
      </c>
      <c r="V36" s="29">
        <v>-6.4865305129911455E-2</v>
      </c>
      <c r="W36" s="29">
        <v>0.75597238440535719</v>
      </c>
    </row>
    <row r="37" spans="1:23" x14ac:dyDescent="0.25">
      <c r="A37" s="18" t="str">
        <f t="shared" ref="A37:A38" si="20">A36</f>
        <v>1957</v>
      </c>
      <c r="B37" s="18" t="s">
        <v>312</v>
      </c>
      <c r="C37" s="15">
        <v>35</v>
      </c>
      <c r="D37">
        <f t="shared" si="0"/>
        <v>1225</v>
      </c>
      <c r="E37">
        <f t="shared" si="3"/>
        <v>0</v>
      </c>
      <c r="F37">
        <f t="shared" si="4"/>
        <v>0</v>
      </c>
      <c r="G37">
        <f t="shared" si="5"/>
        <v>1</v>
      </c>
      <c r="H37">
        <f t="shared" si="2"/>
        <v>1125</v>
      </c>
      <c r="I37">
        <f t="shared" si="6"/>
        <v>1173</v>
      </c>
      <c r="J37">
        <f t="shared" si="14"/>
        <v>1023</v>
      </c>
      <c r="K37">
        <f t="shared" si="16"/>
        <v>661</v>
      </c>
      <c r="L37">
        <f t="shared" si="17"/>
        <v>854</v>
      </c>
      <c r="M37">
        <v>1336</v>
      </c>
      <c r="O37" s="29" t="s">
        <v>146</v>
      </c>
      <c r="P37" s="29">
        <v>0.48079798993789391</v>
      </c>
      <c r="Q37" s="29">
        <v>0.18952673847131488</v>
      </c>
      <c r="R37" s="29">
        <v>2.5368346113900087</v>
      </c>
      <c r="S37" s="29">
        <v>1.780339380788681E-2</v>
      </c>
      <c r="T37" s="29">
        <v>9.0460365278629329E-2</v>
      </c>
      <c r="U37" s="29">
        <v>0.87113561459715849</v>
      </c>
      <c r="V37" s="29">
        <v>9.0460365278629329E-2</v>
      </c>
      <c r="W37" s="29">
        <v>0.87113561459715849</v>
      </c>
    </row>
    <row r="38" spans="1:23" x14ac:dyDescent="0.25">
      <c r="A38" s="18" t="str">
        <f t="shared" si="20"/>
        <v>1957</v>
      </c>
      <c r="B38" s="18" t="s">
        <v>313</v>
      </c>
      <c r="C38" s="15">
        <v>36</v>
      </c>
      <c r="D38">
        <f t="shared" si="0"/>
        <v>1296</v>
      </c>
      <c r="E38">
        <f t="shared" si="3"/>
        <v>0</v>
      </c>
      <c r="F38">
        <f t="shared" si="4"/>
        <v>0</v>
      </c>
      <c r="G38">
        <f t="shared" si="5"/>
        <v>0</v>
      </c>
      <c r="H38">
        <f t="shared" si="2"/>
        <v>1336</v>
      </c>
      <c r="I38">
        <f t="shared" si="6"/>
        <v>883</v>
      </c>
      <c r="J38">
        <f t="shared" si="14"/>
        <v>789</v>
      </c>
      <c r="K38">
        <f t="shared" si="16"/>
        <v>742</v>
      </c>
      <c r="L38">
        <f t="shared" si="17"/>
        <v>661</v>
      </c>
      <c r="M38">
        <v>988</v>
      </c>
      <c r="O38" s="29" t="s">
        <v>319</v>
      </c>
      <c r="P38" s="29">
        <v>1.0261103871886711E-2</v>
      </c>
      <c r="Q38" s="29">
        <v>0.21566384466713814</v>
      </c>
      <c r="R38" s="29">
        <v>4.7579156755384738E-2</v>
      </c>
      <c r="S38" s="29">
        <v>0.96242970260377825</v>
      </c>
      <c r="T38" s="29">
        <v>-0.43390689865508297</v>
      </c>
      <c r="U38" s="29">
        <v>0.45442910639885642</v>
      </c>
      <c r="V38" s="29">
        <v>-0.43390689865508297</v>
      </c>
      <c r="W38" s="29">
        <v>0.45442910639885642</v>
      </c>
    </row>
    <row r="39" spans="1:23" x14ac:dyDescent="0.25">
      <c r="A39" s="18" t="s">
        <v>307</v>
      </c>
      <c r="B39" s="18" t="s">
        <v>310</v>
      </c>
      <c r="C39" s="15">
        <v>37</v>
      </c>
      <c r="D39">
        <f t="shared" si="0"/>
        <v>1369</v>
      </c>
      <c r="E39">
        <f t="shared" si="3"/>
        <v>1</v>
      </c>
      <c r="F39">
        <f t="shared" si="4"/>
        <v>0</v>
      </c>
      <c r="G39">
        <f t="shared" si="5"/>
        <v>0</v>
      </c>
      <c r="H39">
        <f t="shared" si="2"/>
        <v>988</v>
      </c>
      <c r="I39">
        <f t="shared" si="6"/>
        <v>972</v>
      </c>
      <c r="J39">
        <f t="shared" si="14"/>
        <v>878</v>
      </c>
      <c r="K39">
        <f t="shared" si="16"/>
        <v>854</v>
      </c>
      <c r="L39">
        <f t="shared" si="17"/>
        <v>742</v>
      </c>
      <c r="M39">
        <v>1020</v>
      </c>
      <c r="O39" s="29" t="s">
        <v>317</v>
      </c>
      <c r="P39" s="29">
        <v>0.10081196702917566</v>
      </c>
      <c r="Q39" s="29">
        <v>0.25207106784017747</v>
      </c>
      <c r="R39" s="29">
        <v>0.3999347005309401</v>
      </c>
      <c r="S39" s="29">
        <v>0.6926013236884121</v>
      </c>
      <c r="T39" s="29">
        <v>-0.41833811522136172</v>
      </c>
      <c r="U39" s="29">
        <v>0.6199620492797131</v>
      </c>
      <c r="V39" s="29">
        <v>-0.41833811522136172</v>
      </c>
      <c r="W39" s="29">
        <v>0.6199620492797131</v>
      </c>
    </row>
    <row r="40" spans="1:23" ht="15.75" thickBot="1" x14ac:dyDescent="0.3">
      <c r="A40" s="18" t="str">
        <f>A39</f>
        <v>1958</v>
      </c>
      <c r="B40" s="18" t="s">
        <v>311</v>
      </c>
      <c r="C40" s="15">
        <v>38</v>
      </c>
      <c r="D40">
        <f t="shared" si="0"/>
        <v>1444</v>
      </c>
      <c r="E40">
        <f t="shared" si="3"/>
        <v>0</v>
      </c>
      <c r="F40">
        <f t="shared" si="4"/>
        <v>1</v>
      </c>
      <c r="G40">
        <f t="shared" si="5"/>
        <v>0</v>
      </c>
      <c r="H40">
        <f t="shared" si="2"/>
        <v>1020</v>
      </c>
      <c r="I40">
        <f t="shared" si="6"/>
        <v>1125</v>
      </c>
      <c r="J40">
        <f t="shared" si="14"/>
        <v>1005</v>
      </c>
      <c r="K40">
        <f t="shared" si="16"/>
        <v>1023</v>
      </c>
      <c r="L40">
        <f t="shared" si="17"/>
        <v>854</v>
      </c>
      <c r="M40">
        <v>1146</v>
      </c>
      <c r="O40" s="30" t="s">
        <v>139</v>
      </c>
      <c r="P40" s="30">
        <v>0.60587326193341817</v>
      </c>
      <c r="Q40" s="30">
        <v>0.23541032183062713</v>
      </c>
      <c r="R40" s="30">
        <v>2.5736903005014855</v>
      </c>
      <c r="S40" s="30">
        <v>1.6377385544764016E-2</v>
      </c>
      <c r="T40" s="30">
        <v>0.12103662840718032</v>
      </c>
      <c r="U40" s="30">
        <v>1.0907098954596561</v>
      </c>
      <c r="V40" s="30">
        <v>0.12103662840718032</v>
      </c>
      <c r="W40" s="30">
        <v>1.0907098954596561</v>
      </c>
    </row>
    <row r="41" spans="1:23" x14ac:dyDescent="0.25">
      <c r="A41" s="18" t="str">
        <f t="shared" ref="A41:A42" si="21">A40</f>
        <v>1958</v>
      </c>
      <c r="B41" s="18" t="s">
        <v>312</v>
      </c>
      <c r="C41" s="15">
        <v>39</v>
      </c>
      <c r="D41">
        <f t="shared" si="0"/>
        <v>1521</v>
      </c>
      <c r="E41">
        <f t="shared" si="3"/>
        <v>0</v>
      </c>
      <c r="F41">
        <f t="shared" si="4"/>
        <v>0</v>
      </c>
      <c r="G41">
        <f t="shared" si="5"/>
        <v>1</v>
      </c>
      <c r="H41">
        <f t="shared" si="2"/>
        <v>1146</v>
      </c>
      <c r="I41">
        <f t="shared" si="6"/>
        <v>1336</v>
      </c>
      <c r="J41">
        <f t="shared" si="14"/>
        <v>1173</v>
      </c>
      <c r="K41">
        <f t="shared" si="16"/>
        <v>789</v>
      </c>
      <c r="L41">
        <f t="shared" si="17"/>
        <v>1023</v>
      </c>
      <c r="M41">
        <v>1400</v>
      </c>
    </row>
    <row r="42" spans="1:23" x14ac:dyDescent="0.25">
      <c r="A42" s="18" t="str">
        <f t="shared" si="21"/>
        <v>1958</v>
      </c>
      <c r="B42" s="18" t="s">
        <v>313</v>
      </c>
      <c r="C42" s="15">
        <v>40</v>
      </c>
      <c r="D42">
        <f t="shared" si="0"/>
        <v>1600</v>
      </c>
      <c r="E42">
        <f t="shared" si="3"/>
        <v>0</v>
      </c>
      <c r="F42">
        <f t="shared" si="4"/>
        <v>0</v>
      </c>
      <c r="G42">
        <f t="shared" si="5"/>
        <v>0</v>
      </c>
      <c r="H42">
        <f t="shared" si="2"/>
        <v>1400</v>
      </c>
      <c r="I42">
        <f t="shared" si="6"/>
        <v>988</v>
      </c>
      <c r="J42">
        <f t="shared" si="14"/>
        <v>883</v>
      </c>
      <c r="K42">
        <f t="shared" si="16"/>
        <v>878</v>
      </c>
      <c r="L42">
        <f t="shared" si="17"/>
        <v>789</v>
      </c>
      <c r="M42">
        <v>1006</v>
      </c>
    </row>
    <row r="43" spans="1:23" x14ac:dyDescent="0.25">
      <c r="A43" s="18" t="s">
        <v>308</v>
      </c>
      <c r="B43" s="18" t="s">
        <v>310</v>
      </c>
      <c r="C43" s="15">
        <v>41</v>
      </c>
      <c r="D43">
        <f t="shared" si="0"/>
        <v>1681</v>
      </c>
      <c r="E43">
        <f t="shared" si="3"/>
        <v>1</v>
      </c>
      <c r="F43">
        <f t="shared" si="4"/>
        <v>0</v>
      </c>
      <c r="G43">
        <f t="shared" si="5"/>
        <v>0</v>
      </c>
      <c r="H43">
        <f t="shared" si="2"/>
        <v>1006</v>
      </c>
      <c r="I43">
        <f t="shared" si="6"/>
        <v>1020</v>
      </c>
      <c r="J43">
        <f t="shared" si="14"/>
        <v>972</v>
      </c>
      <c r="K43">
        <f t="shared" si="16"/>
        <v>1005</v>
      </c>
      <c r="L43">
        <f t="shared" si="17"/>
        <v>878</v>
      </c>
      <c r="M43">
        <v>1108</v>
      </c>
    </row>
    <row r="44" spans="1:23" x14ac:dyDescent="0.25">
      <c r="A44" s="18" t="str">
        <f>A43</f>
        <v>1959</v>
      </c>
      <c r="B44" s="18" t="s">
        <v>311</v>
      </c>
      <c r="C44" s="15">
        <v>42</v>
      </c>
      <c r="D44">
        <f t="shared" si="0"/>
        <v>1764</v>
      </c>
      <c r="E44">
        <f t="shared" si="3"/>
        <v>0</v>
      </c>
      <c r="F44">
        <f t="shared" si="4"/>
        <v>1</v>
      </c>
      <c r="G44">
        <f t="shared" si="5"/>
        <v>0</v>
      </c>
      <c r="H44">
        <f t="shared" si="2"/>
        <v>1108</v>
      </c>
      <c r="I44">
        <f t="shared" si="6"/>
        <v>1146</v>
      </c>
      <c r="J44">
        <f t="shared" si="14"/>
        <v>1125</v>
      </c>
      <c r="K44">
        <f t="shared" si="16"/>
        <v>1173</v>
      </c>
      <c r="L44">
        <f t="shared" si="17"/>
        <v>1005</v>
      </c>
      <c r="M44">
        <v>1288</v>
      </c>
      <c r="O44" t="s">
        <v>60</v>
      </c>
      <c r="S44" t="s">
        <v>65</v>
      </c>
    </row>
    <row r="45" spans="1:23" ht="15.75" thickBot="1" x14ac:dyDescent="0.3">
      <c r="A45" s="18" t="str">
        <f t="shared" ref="A45:A46" si="22">A44</f>
        <v>1959</v>
      </c>
      <c r="B45" s="18" t="s">
        <v>312</v>
      </c>
      <c r="C45" s="15">
        <v>43</v>
      </c>
      <c r="D45">
        <f t="shared" si="0"/>
        <v>1849</v>
      </c>
      <c r="E45">
        <f t="shared" si="3"/>
        <v>0</v>
      </c>
      <c r="F45">
        <f t="shared" si="4"/>
        <v>0</v>
      </c>
      <c r="G45">
        <f t="shared" si="5"/>
        <v>1</v>
      </c>
      <c r="H45">
        <f t="shared" si="2"/>
        <v>1288</v>
      </c>
      <c r="I45">
        <f t="shared" si="6"/>
        <v>1400</v>
      </c>
      <c r="J45">
        <f t="shared" si="14"/>
        <v>1336</v>
      </c>
      <c r="K45">
        <f t="shared" si="16"/>
        <v>883</v>
      </c>
      <c r="L45">
        <f t="shared" si="17"/>
        <v>1173</v>
      </c>
      <c r="M45">
        <v>1570</v>
      </c>
    </row>
    <row r="46" spans="1:23" x14ac:dyDescent="0.25">
      <c r="A46" s="18" t="str">
        <f t="shared" si="22"/>
        <v>1959</v>
      </c>
      <c r="B46" s="18" t="s">
        <v>313</v>
      </c>
      <c r="C46" s="15">
        <v>44</v>
      </c>
      <c r="D46">
        <f t="shared" si="0"/>
        <v>1936</v>
      </c>
      <c r="E46">
        <f t="shared" si="3"/>
        <v>0</v>
      </c>
      <c r="F46">
        <f t="shared" si="4"/>
        <v>0</v>
      </c>
      <c r="G46">
        <f t="shared" si="5"/>
        <v>0</v>
      </c>
      <c r="H46">
        <f t="shared" si="2"/>
        <v>1570</v>
      </c>
      <c r="I46">
        <f t="shared" si="6"/>
        <v>1006</v>
      </c>
      <c r="J46">
        <f t="shared" si="14"/>
        <v>988</v>
      </c>
      <c r="K46">
        <f t="shared" si="16"/>
        <v>972</v>
      </c>
      <c r="L46">
        <f t="shared" si="17"/>
        <v>883</v>
      </c>
      <c r="M46">
        <v>1174</v>
      </c>
      <c r="O46" s="31" t="s">
        <v>61</v>
      </c>
      <c r="P46" s="31" t="s">
        <v>316</v>
      </c>
      <c r="Q46" s="31" t="s">
        <v>63</v>
      </c>
      <c r="S46" s="31" t="s">
        <v>66</v>
      </c>
      <c r="T46" s="31" t="s">
        <v>314</v>
      </c>
    </row>
    <row r="47" spans="1:23" x14ac:dyDescent="0.25">
      <c r="A47" s="18" t="s">
        <v>309</v>
      </c>
      <c r="B47" s="18" t="s">
        <v>310</v>
      </c>
      <c r="C47" s="15">
        <v>45</v>
      </c>
      <c r="D47">
        <f t="shared" si="0"/>
        <v>2025</v>
      </c>
      <c r="E47">
        <f t="shared" si="3"/>
        <v>1</v>
      </c>
      <c r="F47">
        <f t="shared" si="4"/>
        <v>0</v>
      </c>
      <c r="G47">
        <f t="shared" si="5"/>
        <v>0</v>
      </c>
      <c r="H47">
        <f t="shared" si="2"/>
        <v>1174</v>
      </c>
      <c r="I47">
        <f t="shared" si="6"/>
        <v>1108</v>
      </c>
      <c r="J47">
        <f t="shared" si="14"/>
        <v>1020</v>
      </c>
      <c r="K47">
        <f t="shared" si="16"/>
        <v>1125</v>
      </c>
      <c r="L47">
        <f t="shared" si="17"/>
        <v>972</v>
      </c>
      <c r="M47">
        <v>1227</v>
      </c>
      <c r="O47" s="29">
        <v>1</v>
      </c>
      <c r="P47" s="29">
        <v>541.26186705896816</v>
      </c>
      <c r="Q47" s="29">
        <v>2.7381329410318358</v>
      </c>
      <c r="S47" s="29">
        <v>1.3888888888888888</v>
      </c>
      <c r="T47" s="29">
        <v>544</v>
      </c>
    </row>
    <row r="48" spans="1:23" x14ac:dyDescent="0.25">
      <c r="A48" s="18" t="str">
        <f>A47</f>
        <v>1960</v>
      </c>
      <c r="B48" s="18" t="s">
        <v>311</v>
      </c>
      <c r="C48" s="15">
        <v>46</v>
      </c>
      <c r="D48">
        <f t="shared" si="0"/>
        <v>2116</v>
      </c>
      <c r="E48">
        <f t="shared" si="3"/>
        <v>0</v>
      </c>
      <c r="F48">
        <f t="shared" si="4"/>
        <v>1</v>
      </c>
      <c r="G48">
        <f t="shared" si="5"/>
        <v>0</v>
      </c>
      <c r="H48">
        <f t="shared" si="2"/>
        <v>1227</v>
      </c>
      <c r="I48">
        <f t="shared" si="6"/>
        <v>1288</v>
      </c>
      <c r="J48">
        <f t="shared" si="14"/>
        <v>1146</v>
      </c>
      <c r="K48">
        <f t="shared" si="16"/>
        <v>1336</v>
      </c>
      <c r="L48">
        <f t="shared" si="17"/>
        <v>1125</v>
      </c>
      <c r="M48">
        <v>1468</v>
      </c>
      <c r="O48" s="29">
        <v>2</v>
      </c>
      <c r="P48" s="29">
        <v>604.23528833985017</v>
      </c>
      <c r="Q48" s="29">
        <v>-22.235288339850172</v>
      </c>
      <c r="S48" s="29">
        <v>4.1666666666666661</v>
      </c>
      <c r="T48" s="29">
        <v>557</v>
      </c>
    </row>
    <row r="49" spans="1:20" x14ac:dyDescent="0.25">
      <c r="A49" s="18" t="str">
        <f t="shared" ref="A49:A50" si="23">A48</f>
        <v>1960</v>
      </c>
      <c r="B49" s="18" t="s">
        <v>312</v>
      </c>
      <c r="C49" s="15">
        <v>47</v>
      </c>
      <c r="D49">
        <f t="shared" si="0"/>
        <v>2209</v>
      </c>
      <c r="E49">
        <f t="shared" si="3"/>
        <v>0</v>
      </c>
      <c r="F49">
        <f t="shared" si="4"/>
        <v>0</v>
      </c>
      <c r="G49">
        <f t="shared" si="5"/>
        <v>1</v>
      </c>
      <c r="H49">
        <f t="shared" si="2"/>
        <v>1468</v>
      </c>
      <c r="I49">
        <f t="shared" si="6"/>
        <v>1570</v>
      </c>
      <c r="J49">
        <f t="shared" si="14"/>
        <v>1400</v>
      </c>
      <c r="K49">
        <f t="shared" si="16"/>
        <v>988</v>
      </c>
      <c r="L49">
        <f t="shared" si="17"/>
        <v>1336</v>
      </c>
      <c r="M49">
        <v>1736</v>
      </c>
      <c r="O49" s="29">
        <v>3</v>
      </c>
      <c r="P49" s="29">
        <v>685.67605124111719</v>
      </c>
      <c r="Q49" s="29">
        <v>-4.6760512411171931</v>
      </c>
      <c r="S49" s="29">
        <v>6.9444444444444446</v>
      </c>
      <c r="T49" s="29">
        <v>582</v>
      </c>
    </row>
    <row r="50" spans="1:20" x14ac:dyDescent="0.25">
      <c r="A50" s="18" t="str">
        <f t="shared" si="23"/>
        <v>1960</v>
      </c>
      <c r="B50" s="18" t="s">
        <v>313</v>
      </c>
      <c r="C50" s="15">
        <v>48</v>
      </c>
      <c r="D50">
        <f t="shared" si="0"/>
        <v>2304</v>
      </c>
      <c r="E50">
        <f t="shared" si="3"/>
        <v>0</v>
      </c>
      <c r="F50">
        <f t="shared" si="4"/>
        <v>0</v>
      </c>
      <c r="G50">
        <f t="shared" si="5"/>
        <v>0</v>
      </c>
      <c r="H50">
        <f t="shared" si="2"/>
        <v>1736</v>
      </c>
      <c r="I50">
        <f t="shared" si="6"/>
        <v>1174</v>
      </c>
      <c r="J50">
        <f t="shared" si="14"/>
        <v>1006</v>
      </c>
      <c r="K50">
        <f t="shared" si="16"/>
        <v>1020</v>
      </c>
      <c r="L50">
        <f t="shared" si="17"/>
        <v>988</v>
      </c>
      <c r="M50">
        <v>1283</v>
      </c>
      <c r="O50" s="29">
        <v>4</v>
      </c>
      <c r="P50" s="29">
        <v>498.8873797478177</v>
      </c>
      <c r="Q50" s="29">
        <v>58.112620252182296</v>
      </c>
      <c r="S50" s="29">
        <v>9.7222222222222214</v>
      </c>
      <c r="T50" s="29">
        <v>592</v>
      </c>
    </row>
    <row r="51" spans="1:20" x14ac:dyDescent="0.25">
      <c r="O51" s="29">
        <v>5</v>
      </c>
      <c r="P51" s="29">
        <v>602.84549941034618</v>
      </c>
      <c r="Q51" s="29">
        <v>25.154500589653821</v>
      </c>
      <c r="S51" s="29">
        <v>12.5</v>
      </c>
      <c r="T51" s="29">
        <v>627</v>
      </c>
    </row>
    <row r="52" spans="1:20" x14ac:dyDescent="0.25">
      <c r="O52" s="29">
        <v>6</v>
      </c>
      <c r="P52" s="29">
        <v>670.31026904555517</v>
      </c>
      <c r="Q52" s="29">
        <v>36.689730954444826</v>
      </c>
      <c r="S52" s="29">
        <v>15.277777777777779</v>
      </c>
      <c r="T52" s="29">
        <v>628</v>
      </c>
    </row>
    <row r="53" spans="1:20" x14ac:dyDescent="0.25">
      <c r="O53" s="29">
        <v>7</v>
      </c>
      <c r="P53" s="29">
        <v>801.88428313455938</v>
      </c>
      <c r="Q53" s="29">
        <v>-28.884283134559382</v>
      </c>
      <c r="S53" s="29">
        <v>18.055555555555554</v>
      </c>
      <c r="T53" s="29">
        <v>661</v>
      </c>
    </row>
    <row r="54" spans="1:20" x14ac:dyDescent="0.25">
      <c r="O54" s="29">
        <v>8</v>
      </c>
      <c r="P54" s="29">
        <v>586.76583436474027</v>
      </c>
      <c r="Q54" s="29">
        <v>5.2341656352597283</v>
      </c>
      <c r="S54" s="29">
        <v>20.833333333333332</v>
      </c>
      <c r="T54" s="29">
        <v>681</v>
      </c>
    </row>
    <row r="55" spans="1:20" x14ac:dyDescent="0.25">
      <c r="O55" s="29">
        <v>9</v>
      </c>
      <c r="P55" s="29">
        <v>698.23527573556066</v>
      </c>
      <c r="Q55" s="29">
        <v>-71.235275735560663</v>
      </c>
      <c r="S55" s="29">
        <v>23.611111111111111</v>
      </c>
      <c r="T55" s="29">
        <v>707</v>
      </c>
    </row>
    <row r="56" spans="1:20" x14ac:dyDescent="0.25">
      <c r="O56" s="29">
        <v>10</v>
      </c>
      <c r="P56" s="29">
        <v>777.12882716934382</v>
      </c>
      <c r="Q56" s="29">
        <v>-52.128827169343822</v>
      </c>
      <c r="S56" s="29">
        <v>26.388888888888889</v>
      </c>
      <c r="T56" s="29">
        <v>725</v>
      </c>
    </row>
    <row r="57" spans="1:20" x14ac:dyDescent="0.25">
      <c r="O57" s="29">
        <v>11</v>
      </c>
      <c r="P57" s="29">
        <v>886.21122940336136</v>
      </c>
      <c r="Q57" s="29">
        <v>-32.211229403361358</v>
      </c>
      <c r="S57" s="29">
        <v>29.166666666666668</v>
      </c>
      <c r="T57" s="29">
        <v>742</v>
      </c>
    </row>
    <row r="58" spans="1:20" x14ac:dyDescent="0.25">
      <c r="O58" s="29">
        <v>12</v>
      </c>
      <c r="P58" s="29">
        <v>663.8140196369136</v>
      </c>
      <c r="Q58" s="29">
        <v>-2.8140196369135992</v>
      </c>
      <c r="S58" s="29">
        <v>31.944444444444443</v>
      </c>
      <c r="T58" s="29">
        <v>773</v>
      </c>
    </row>
    <row r="59" spans="1:20" x14ac:dyDescent="0.25">
      <c r="O59" s="29">
        <v>13</v>
      </c>
      <c r="P59" s="29">
        <v>742.25915665446735</v>
      </c>
      <c r="Q59" s="29">
        <v>-0.25915665446734693</v>
      </c>
      <c r="S59" s="29">
        <v>34.722222222222214</v>
      </c>
      <c r="T59" s="29">
        <v>789</v>
      </c>
    </row>
    <row r="60" spans="1:20" x14ac:dyDescent="0.25">
      <c r="O60" s="29">
        <v>14</v>
      </c>
      <c r="P60" s="29">
        <v>846.73305124743274</v>
      </c>
      <c r="Q60" s="29">
        <v>7.2669487525672594</v>
      </c>
      <c r="S60" s="29">
        <v>37.499999999999993</v>
      </c>
      <c r="T60" s="29">
        <v>854</v>
      </c>
    </row>
    <row r="61" spans="1:20" x14ac:dyDescent="0.25">
      <c r="O61" s="29">
        <v>15</v>
      </c>
      <c r="P61" s="29">
        <v>1005.4844671415007</v>
      </c>
      <c r="Q61" s="29">
        <v>17.515532858499341</v>
      </c>
      <c r="S61" s="29">
        <v>40.277777777777771</v>
      </c>
      <c r="T61" s="29">
        <v>854</v>
      </c>
    </row>
    <row r="62" spans="1:20" x14ac:dyDescent="0.25">
      <c r="O62" s="29">
        <v>16</v>
      </c>
      <c r="P62" s="29">
        <v>779.27818071797526</v>
      </c>
      <c r="Q62" s="29">
        <v>9.7218192820247396</v>
      </c>
      <c r="S62" s="29">
        <v>43.05555555555555</v>
      </c>
      <c r="T62" s="29">
        <v>878</v>
      </c>
    </row>
    <row r="63" spans="1:20" x14ac:dyDescent="0.25">
      <c r="O63" s="29">
        <v>17</v>
      </c>
      <c r="P63" s="29">
        <v>868.35849509953857</v>
      </c>
      <c r="Q63" s="29">
        <v>9.6415049004614275</v>
      </c>
      <c r="S63" s="29">
        <v>45.833333333333329</v>
      </c>
      <c r="T63" s="29">
        <v>883</v>
      </c>
    </row>
    <row r="64" spans="1:20" x14ac:dyDescent="0.25">
      <c r="O64" s="29">
        <v>18</v>
      </c>
      <c r="P64" s="29">
        <v>1002.3533604508809</v>
      </c>
      <c r="Q64" s="29">
        <v>2.6466395491190724</v>
      </c>
      <c r="S64" s="29">
        <v>48.611111111111107</v>
      </c>
      <c r="T64" s="29">
        <v>972</v>
      </c>
    </row>
    <row r="65" spans="15:20" x14ac:dyDescent="0.25">
      <c r="O65" s="29">
        <v>19</v>
      </c>
      <c r="P65" s="29">
        <v>1158.7427495977647</v>
      </c>
      <c r="Q65" s="29">
        <v>14.257250402235286</v>
      </c>
      <c r="S65" s="29">
        <v>51.388888888888886</v>
      </c>
      <c r="T65" s="29">
        <v>988</v>
      </c>
    </row>
    <row r="66" spans="15:20" x14ac:dyDescent="0.25">
      <c r="O66" s="29">
        <v>20</v>
      </c>
      <c r="P66" s="29">
        <v>872.50745283870162</v>
      </c>
      <c r="Q66" s="29">
        <v>10.492547161298376</v>
      </c>
      <c r="S66" s="29">
        <v>54.166666666666664</v>
      </c>
      <c r="T66" s="29">
        <v>1005</v>
      </c>
    </row>
    <row r="67" spans="15:20" x14ac:dyDescent="0.25">
      <c r="O67" s="29">
        <v>21</v>
      </c>
      <c r="P67" s="29">
        <v>924.97555442338501</v>
      </c>
      <c r="Q67" s="29">
        <v>47.024445576614994</v>
      </c>
      <c r="S67" s="29">
        <v>56.944444444444443</v>
      </c>
      <c r="T67" s="29">
        <v>1006</v>
      </c>
    </row>
    <row r="68" spans="15:20" x14ac:dyDescent="0.25">
      <c r="O68" s="29">
        <v>22</v>
      </c>
      <c r="P68" s="29">
        <v>1082.5051917588466</v>
      </c>
      <c r="Q68" s="29">
        <v>42.494808241153351</v>
      </c>
      <c r="S68" s="29">
        <v>59.722222222222214</v>
      </c>
      <c r="T68" s="29">
        <v>1020</v>
      </c>
    </row>
    <row r="69" spans="15:20" x14ac:dyDescent="0.25">
      <c r="O69" s="29">
        <v>23</v>
      </c>
      <c r="P69" s="29">
        <v>1283.0852917799753</v>
      </c>
      <c r="Q69" s="29">
        <v>52.91470822002475</v>
      </c>
      <c r="S69" s="29">
        <v>62.499999999999993</v>
      </c>
      <c r="T69" s="29">
        <v>1023</v>
      </c>
    </row>
    <row r="70" spans="15:20" x14ac:dyDescent="0.25">
      <c r="O70" s="29">
        <v>24</v>
      </c>
      <c r="P70" s="29">
        <v>980.04667665147724</v>
      </c>
      <c r="Q70" s="29">
        <v>7.9533233485227584</v>
      </c>
      <c r="S70" s="29">
        <v>65.277777777777771</v>
      </c>
      <c r="T70" s="29">
        <v>1108</v>
      </c>
    </row>
    <row r="71" spans="15:20" x14ac:dyDescent="0.25">
      <c r="O71" s="29">
        <v>25</v>
      </c>
      <c r="P71" s="29">
        <v>1040.1527001367649</v>
      </c>
      <c r="Q71" s="29">
        <v>-20.152700136764906</v>
      </c>
      <c r="S71" s="29">
        <v>68.055555555555543</v>
      </c>
      <c r="T71" s="29">
        <v>1125</v>
      </c>
    </row>
    <row r="72" spans="15:20" x14ac:dyDescent="0.25">
      <c r="O72" s="29">
        <v>26</v>
      </c>
      <c r="P72" s="29">
        <v>1201.471555138846</v>
      </c>
      <c r="Q72" s="29">
        <v>-55.471555138846043</v>
      </c>
      <c r="S72" s="29">
        <v>70.833333333333329</v>
      </c>
      <c r="T72" s="29">
        <v>1146</v>
      </c>
    </row>
    <row r="73" spans="15:20" x14ac:dyDescent="0.25">
      <c r="O73" s="29">
        <v>27</v>
      </c>
      <c r="P73" s="29">
        <v>1431.8038026636259</v>
      </c>
      <c r="Q73" s="29">
        <v>-31.803802663625902</v>
      </c>
      <c r="S73" s="29">
        <v>73.6111111111111</v>
      </c>
      <c r="T73" s="29">
        <v>1173</v>
      </c>
    </row>
    <row r="74" spans="15:20" x14ac:dyDescent="0.25">
      <c r="O74" s="29">
        <v>28</v>
      </c>
      <c r="P74" s="29">
        <v>1089.4451772845609</v>
      </c>
      <c r="Q74" s="29">
        <v>-83.445177284560941</v>
      </c>
      <c r="S74" s="29">
        <v>76.388888888888886</v>
      </c>
      <c r="T74" s="29">
        <v>1174</v>
      </c>
    </row>
    <row r="75" spans="15:20" x14ac:dyDescent="0.25">
      <c r="O75" s="29">
        <v>29</v>
      </c>
      <c r="P75" s="29">
        <v>1110.9258189022298</v>
      </c>
      <c r="Q75" s="29">
        <v>-2.9258189022298211</v>
      </c>
      <c r="S75" s="29">
        <v>79.166666666666657</v>
      </c>
      <c r="T75" s="29">
        <v>1227</v>
      </c>
    </row>
    <row r="76" spans="15:20" x14ac:dyDescent="0.25">
      <c r="O76" s="29">
        <v>30</v>
      </c>
      <c r="P76" s="29">
        <v>1291.022352394541</v>
      </c>
      <c r="Q76" s="29">
        <v>-3.0223523945410307</v>
      </c>
      <c r="S76" s="29">
        <v>81.944444444444443</v>
      </c>
      <c r="T76" s="29">
        <v>1283</v>
      </c>
    </row>
    <row r="77" spans="15:20" x14ac:dyDescent="0.25">
      <c r="O77" s="29">
        <v>31</v>
      </c>
      <c r="P77" s="29">
        <v>1553.1950894592824</v>
      </c>
      <c r="Q77" s="29">
        <v>16.804910540717628</v>
      </c>
      <c r="S77" s="29">
        <v>84.722222222222214</v>
      </c>
      <c r="T77" s="29">
        <v>1288</v>
      </c>
    </row>
    <row r="78" spans="15:20" x14ac:dyDescent="0.25">
      <c r="O78" s="29">
        <v>32</v>
      </c>
      <c r="P78" s="29">
        <v>1162.1876097413613</v>
      </c>
      <c r="Q78" s="29">
        <v>11.812390258638743</v>
      </c>
      <c r="S78" s="29">
        <v>87.5</v>
      </c>
      <c r="T78" s="29">
        <v>1336</v>
      </c>
    </row>
    <row r="79" spans="15:20" x14ac:dyDescent="0.25">
      <c r="O79" s="29">
        <v>33</v>
      </c>
      <c r="P79" s="29">
        <v>1216.9856325787396</v>
      </c>
      <c r="Q79" s="29">
        <v>10.014367421260431</v>
      </c>
      <c r="S79" s="29">
        <v>90.277777777777771</v>
      </c>
      <c r="T79" s="29">
        <v>1400</v>
      </c>
    </row>
    <row r="80" spans="15:20" x14ac:dyDescent="0.25">
      <c r="O80" s="29">
        <v>34</v>
      </c>
      <c r="P80" s="29">
        <v>1424.2401044547023</v>
      </c>
      <c r="Q80" s="29">
        <v>43.759895545297695</v>
      </c>
      <c r="S80" s="29">
        <v>93.055555555555543</v>
      </c>
      <c r="T80" s="29">
        <v>1468</v>
      </c>
    </row>
    <row r="81" spans="15:20" x14ac:dyDescent="0.25">
      <c r="O81" s="29">
        <v>35</v>
      </c>
      <c r="P81" s="29">
        <v>1739.9170355788131</v>
      </c>
      <c r="Q81" s="29">
        <v>-3.9170355788130564</v>
      </c>
      <c r="S81" s="29">
        <v>95.833333333333329</v>
      </c>
      <c r="T81" s="29">
        <v>1570</v>
      </c>
    </row>
    <row r="82" spans="15:20" ht="15.75" thickBot="1" x14ac:dyDescent="0.3">
      <c r="O82" s="30">
        <v>36</v>
      </c>
      <c r="P82" s="30">
        <v>1300.0676690164512</v>
      </c>
      <c r="Q82" s="30">
        <v>-17.067669016451191</v>
      </c>
      <c r="S82" s="30">
        <v>98.6111111111111</v>
      </c>
      <c r="T82" s="30">
        <v>1736</v>
      </c>
    </row>
  </sheetData>
  <sortState xmlns:xlrd2="http://schemas.microsoft.com/office/spreadsheetml/2017/richdata2" ref="T47:T82">
    <sortCondition ref="T47"/>
  </sortState>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DC450-12B2-47D1-AFC7-100986A6F6A1}">
  <dimension ref="A3:U75"/>
  <sheetViews>
    <sheetView zoomScale="84" zoomScaleNormal="93" workbookViewId="0">
      <selection activeCell="L72" sqref="L72"/>
    </sheetView>
  </sheetViews>
  <sheetFormatPr defaultRowHeight="15" x14ac:dyDescent="0.25"/>
  <cols>
    <col min="1" max="1" width="13" customWidth="1"/>
    <col min="2" max="2" width="27" customWidth="1"/>
    <col min="3" max="3" width="19.7109375" customWidth="1"/>
    <col min="6" max="6" width="32.5703125" customWidth="1"/>
    <col min="7" max="7" width="30.140625" customWidth="1"/>
    <col min="8" max="8" width="20.42578125" customWidth="1"/>
    <col min="10" max="10" width="21.7109375" customWidth="1"/>
    <col min="11" max="11" width="20" customWidth="1"/>
  </cols>
  <sheetData>
    <row r="3" spans="1:16" x14ac:dyDescent="0.25">
      <c r="A3" t="s">
        <v>60</v>
      </c>
    </row>
    <row r="11" spans="1:16" ht="15.75" thickBot="1" x14ac:dyDescent="0.3">
      <c r="G11" t="s">
        <v>87</v>
      </c>
      <c r="H11" t="s">
        <v>92</v>
      </c>
    </row>
    <row r="12" spans="1:16" x14ac:dyDescent="0.25">
      <c r="A12" s="20" t="s">
        <v>61</v>
      </c>
      <c r="B12" s="20" t="s">
        <v>62</v>
      </c>
      <c r="C12" s="20" t="s">
        <v>63</v>
      </c>
      <c r="G12" t="s">
        <v>88</v>
      </c>
      <c r="H12" t="s">
        <v>89</v>
      </c>
    </row>
    <row r="13" spans="1:16" x14ac:dyDescent="0.25">
      <c r="A13">
        <v>1</v>
      </c>
      <c r="B13" s="29">
        <v>541.26186705896816</v>
      </c>
      <c r="C13" s="29">
        <v>2.7381329410318358</v>
      </c>
      <c r="H13">
        <f>(C13^2)</f>
        <v>7.497372002763651</v>
      </c>
    </row>
    <row r="14" spans="1:16" x14ac:dyDescent="0.25">
      <c r="A14">
        <v>2</v>
      </c>
      <c r="B14" s="29">
        <v>604.23528833985017</v>
      </c>
      <c r="C14" s="29">
        <v>-22.235288339850172</v>
      </c>
      <c r="G14">
        <f>((C14-C13)^2)</f>
        <v>623.67177047241034</v>
      </c>
      <c r="H14">
        <f>(C14^2)</f>
        <v>494.40804755627698</v>
      </c>
    </row>
    <row r="15" spans="1:16" x14ac:dyDescent="0.25">
      <c r="A15">
        <v>3</v>
      </c>
      <c r="B15" s="29">
        <v>685.67605124111719</v>
      </c>
      <c r="C15" s="29">
        <v>-4.6760512411171931</v>
      </c>
      <c r="G15">
        <f t="shared" ref="G15:G78" si="0">((C15-C14)^2)</f>
        <v>308.32680748952055</v>
      </c>
      <c r="H15">
        <f t="shared" ref="H15:H78" si="1">(C15^2)</f>
        <v>21.865455209553641</v>
      </c>
      <c r="J15" s="1" t="s">
        <v>93</v>
      </c>
      <c r="P15" t="s">
        <v>107</v>
      </c>
    </row>
    <row r="16" spans="1:16" x14ac:dyDescent="0.25">
      <c r="A16">
        <v>4</v>
      </c>
      <c r="B16" s="29">
        <v>498.8873797478177</v>
      </c>
      <c r="C16" s="29">
        <v>58.112620252182296</v>
      </c>
      <c r="G16">
        <f t="shared" si="0"/>
        <v>3942.4172678934797</v>
      </c>
      <c r="H16">
        <f t="shared" si="1"/>
        <v>3377.076632574348</v>
      </c>
      <c r="J16">
        <f>SUM(G14:G48)</f>
        <v>38697.138591158699</v>
      </c>
      <c r="K16" s="36" t="s">
        <v>106</v>
      </c>
      <c r="M16" s="1" t="s">
        <v>91</v>
      </c>
      <c r="N16">
        <v>1.593</v>
      </c>
      <c r="P16">
        <f>4-N16</f>
        <v>2.407</v>
      </c>
    </row>
    <row r="17" spans="1:19" x14ac:dyDescent="0.25">
      <c r="A17">
        <v>5</v>
      </c>
      <c r="B17" s="29">
        <v>602.84549941034618</v>
      </c>
      <c r="C17" s="29">
        <v>25.154500589653821</v>
      </c>
      <c r="G17">
        <f t="shared" si="0"/>
        <v>1086.2376516895461</v>
      </c>
      <c r="H17">
        <f t="shared" si="1"/>
        <v>632.74889991489442</v>
      </c>
      <c r="J17" s="1" t="s">
        <v>94</v>
      </c>
      <c r="K17">
        <f>J16/J18</f>
        <v>1.0306612901744701</v>
      </c>
      <c r="M17" s="1"/>
      <c r="P17" t="s">
        <v>108</v>
      </c>
    </row>
    <row r="18" spans="1:19" x14ac:dyDescent="0.25">
      <c r="A18">
        <v>6</v>
      </c>
      <c r="B18" s="29">
        <v>670.31026904555517</v>
      </c>
      <c r="C18" s="29">
        <v>36.689730954444826</v>
      </c>
      <c r="G18">
        <f t="shared" si="0"/>
        <v>133.06153956879641</v>
      </c>
      <c r="H18">
        <f t="shared" si="1"/>
        <v>1346.1363575095468</v>
      </c>
      <c r="J18">
        <f>SUM(H13:H48)</f>
        <v>37545.931878947405</v>
      </c>
      <c r="M18" s="1" t="s">
        <v>111</v>
      </c>
      <c r="N18" s="40">
        <v>1.877</v>
      </c>
      <c r="P18" s="40">
        <f>4-N18</f>
        <v>2.1230000000000002</v>
      </c>
    </row>
    <row r="19" spans="1:19" x14ac:dyDescent="0.25">
      <c r="A19">
        <v>7</v>
      </c>
      <c r="B19" s="29">
        <v>801.88428313455938</v>
      </c>
      <c r="C19" s="29">
        <v>-28.884283134559382</v>
      </c>
      <c r="G19">
        <f t="shared" si="0"/>
        <v>4299.9513237449228</v>
      </c>
      <c r="H19">
        <f t="shared" si="1"/>
        <v>834.30181219739154</v>
      </c>
    </row>
    <row r="20" spans="1:19" x14ac:dyDescent="0.25">
      <c r="A20">
        <v>8</v>
      </c>
      <c r="B20" s="29">
        <v>586.76583436474027</v>
      </c>
      <c r="C20" s="29">
        <v>5.2341656352597283</v>
      </c>
      <c r="G20">
        <f t="shared" si="0"/>
        <v>1164.0685464587712</v>
      </c>
      <c r="H20">
        <f t="shared" si="1"/>
        <v>27.396489897333876</v>
      </c>
      <c r="S20" t="s">
        <v>109</v>
      </c>
    </row>
    <row r="21" spans="1:19" x14ac:dyDescent="0.25">
      <c r="A21">
        <v>9</v>
      </c>
      <c r="B21" s="29">
        <v>698.23527573556066</v>
      </c>
      <c r="C21" s="29">
        <v>-71.235275735560663</v>
      </c>
      <c r="G21">
        <f t="shared" si="0"/>
        <v>5847.5754635653375</v>
      </c>
      <c r="H21">
        <f t="shared" si="1"/>
        <v>5074.4645091213579</v>
      </c>
      <c r="S21">
        <f>N16*2</f>
        <v>3.1859999999999999</v>
      </c>
    </row>
    <row r="22" spans="1:19" x14ac:dyDescent="0.25">
      <c r="A22">
        <v>10</v>
      </c>
      <c r="B22" s="29">
        <v>777.12882716934382</v>
      </c>
      <c r="C22" s="29">
        <v>-52.128827169343822</v>
      </c>
      <c r="G22">
        <f t="shared" si="0"/>
        <v>365.05637681348958</v>
      </c>
      <c r="H22">
        <f t="shared" si="1"/>
        <v>2717.4146220513185</v>
      </c>
      <c r="S22" t="s">
        <v>110</v>
      </c>
    </row>
    <row r="23" spans="1:19" x14ac:dyDescent="0.25">
      <c r="A23">
        <v>11</v>
      </c>
      <c r="B23" s="29">
        <v>886.21122940336136</v>
      </c>
      <c r="C23" s="29">
        <v>-32.211229403361358</v>
      </c>
      <c r="G23">
        <f t="shared" si="0"/>
        <v>396.71070076746963</v>
      </c>
      <c r="H23">
        <f t="shared" si="1"/>
        <v>1037.5632996759714</v>
      </c>
      <c r="S23">
        <f>N18*2</f>
        <v>3.754</v>
      </c>
    </row>
    <row r="24" spans="1:19" x14ac:dyDescent="0.25">
      <c r="A24">
        <v>12</v>
      </c>
      <c r="B24" s="29">
        <v>663.8140196369136</v>
      </c>
      <c r="C24" s="29">
        <v>-2.8140196369135992</v>
      </c>
      <c r="G24">
        <f t="shared" si="0"/>
        <v>864.19594205253145</v>
      </c>
      <c r="H24">
        <f t="shared" si="1"/>
        <v>7.9187065169353446</v>
      </c>
    </row>
    <row r="25" spans="1:19" x14ac:dyDescent="0.25">
      <c r="A25">
        <v>13</v>
      </c>
      <c r="B25" s="29">
        <v>742.25915665446735</v>
      </c>
      <c r="C25" s="29">
        <v>-0.25915665446734693</v>
      </c>
      <c r="G25">
        <f t="shared" si="0"/>
        <v>6.5273248590741595</v>
      </c>
      <c r="H25">
        <f t="shared" si="1"/>
        <v>6.7162171554707842E-2</v>
      </c>
    </row>
    <row r="26" spans="1:19" x14ac:dyDescent="0.25">
      <c r="A26">
        <v>14</v>
      </c>
      <c r="B26" s="29">
        <v>846.73305124743274</v>
      </c>
      <c r="C26" s="29">
        <v>7.2669487525672594</v>
      </c>
      <c r="G26">
        <f t="shared" si="0"/>
        <v>56.642262597795536</v>
      </c>
      <c r="H26">
        <f t="shared" si="1"/>
        <v>52.80854417243885</v>
      </c>
    </row>
    <row r="27" spans="1:19" x14ac:dyDescent="0.25">
      <c r="A27">
        <v>15</v>
      </c>
      <c r="B27" s="29">
        <v>1005.4844671415007</v>
      </c>
      <c r="C27" s="29">
        <v>17.515532858499341</v>
      </c>
      <c r="G27">
        <f t="shared" si="0"/>
        <v>105.03347617636369</v>
      </c>
      <c r="H27">
        <f t="shared" si="1"/>
        <v>306.79389131717011</v>
      </c>
      <c r="S27">
        <v>0.46089999999999998</v>
      </c>
    </row>
    <row r="28" spans="1:19" x14ac:dyDescent="0.25">
      <c r="A28">
        <v>16</v>
      </c>
      <c r="B28" s="29">
        <v>779.27818071797526</v>
      </c>
      <c r="C28" s="29">
        <v>9.7218192820247396</v>
      </c>
      <c r="G28">
        <f t="shared" si="0"/>
        <v>60.741971312124527</v>
      </c>
      <c r="H28">
        <f t="shared" si="1"/>
        <v>94.513770152348016</v>
      </c>
    </row>
    <row r="29" spans="1:19" x14ac:dyDescent="0.25">
      <c r="A29">
        <v>17</v>
      </c>
      <c r="B29" s="29">
        <v>868.35849509953857</v>
      </c>
      <c r="C29" s="29">
        <v>9.6415049004614275</v>
      </c>
      <c r="G29">
        <f>((C29-C28)^2)</f>
        <v>6.450399885897279E-3</v>
      </c>
      <c r="H29">
        <f t="shared" si="1"/>
        <v>92.958616745621725</v>
      </c>
    </row>
    <row r="30" spans="1:19" x14ac:dyDescent="0.25">
      <c r="A30">
        <v>18</v>
      </c>
      <c r="B30" s="29">
        <v>1002.3533604508809</v>
      </c>
      <c r="C30" s="29">
        <v>2.6466395491190724</v>
      </c>
      <c r="G30">
        <f t="shared" si="0"/>
        <v>48.928141283409808</v>
      </c>
      <c r="H30">
        <f t="shared" si="1"/>
        <v>7.0047009029612068</v>
      </c>
    </row>
    <row r="31" spans="1:19" x14ac:dyDescent="0.25">
      <c r="A31">
        <v>19</v>
      </c>
      <c r="B31" s="29">
        <v>1158.7427495977647</v>
      </c>
      <c r="C31" s="29">
        <v>14.257250402235286</v>
      </c>
      <c r="G31">
        <f t="shared" si="0"/>
        <v>134.8062843825</v>
      </c>
      <c r="H31">
        <f t="shared" si="1"/>
        <v>203.26918903203821</v>
      </c>
    </row>
    <row r="32" spans="1:19" x14ac:dyDescent="0.25">
      <c r="A32">
        <v>20</v>
      </c>
      <c r="B32" s="29">
        <v>872.50745283870162</v>
      </c>
      <c r="C32" s="29">
        <v>10.492547161298376</v>
      </c>
      <c r="G32">
        <f t="shared" si="0"/>
        <v>14.172990492320876</v>
      </c>
      <c r="H32">
        <f t="shared" si="1"/>
        <v>110.0935459320706</v>
      </c>
    </row>
    <row r="33" spans="1:8" x14ac:dyDescent="0.25">
      <c r="A33">
        <v>21</v>
      </c>
      <c r="B33" s="29">
        <v>924.97555442338501</v>
      </c>
      <c r="C33" s="29">
        <v>47.024445576614994</v>
      </c>
      <c r="G33">
        <f t="shared" si="0"/>
        <v>1334.5796018270128</v>
      </c>
      <c r="H33">
        <f t="shared" si="1"/>
        <v>2211.2984817880256</v>
      </c>
    </row>
    <row r="34" spans="1:8" x14ac:dyDescent="0.25">
      <c r="A34">
        <v>22</v>
      </c>
      <c r="B34" s="29">
        <v>1082.5051917588466</v>
      </c>
      <c r="C34" s="29">
        <v>42.494808241153351</v>
      </c>
      <c r="G34">
        <f t="shared" si="0"/>
        <v>20.517614390808056</v>
      </c>
      <c r="H34">
        <f t="shared" si="1"/>
        <v>1805.8087274523948</v>
      </c>
    </row>
    <row r="35" spans="1:8" x14ac:dyDescent="0.25">
      <c r="A35">
        <v>23</v>
      </c>
      <c r="B35" s="29">
        <v>1283.0852917799753</v>
      </c>
      <c r="C35" s="29">
        <v>52.91470822002475</v>
      </c>
      <c r="G35">
        <f t="shared" si="0"/>
        <v>108.57431556968419</v>
      </c>
      <c r="H35">
        <f t="shared" si="1"/>
        <v>2799.9663460103548</v>
      </c>
    </row>
    <row r="36" spans="1:8" x14ac:dyDescent="0.25">
      <c r="A36">
        <v>24</v>
      </c>
      <c r="B36" s="29">
        <v>980.04667665147724</v>
      </c>
      <c r="C36" s="29">
        <v>7.9533233485227584</v>
      </c>
      <c r="G36">
        <f t="shared" si="0"/>
        <v>2021.5261295633281</v>
      </c>
      <c r="H36">
        <f t="shared" si="1"/>
        <v>63.255352286157262</v>
      </c>
    </row>
    <row r="37" spans="1:8" x14ac:dyDescent="0.25">
      <c r="A37">
        <v>25</v>
      </c>
      <c r="B37" s="29">
        <v>1040.1527001367649</v>
      </c>
      <c r="C37" s="29">
        <v>-20.152700136764906</v>
      </c>
      <c r="G37">
        <f t="shared" si="0"/>
        <v>789.94855615554172</v>
      </c>
      <c r="H37">
        <f t="shared" si="1"/>
        <v>406.13132280236425</v>
      </c>
    </row>
    <row r="38" spans="1:8" x14ac:dyDescent="0.25">
      <c r="A38">
        <v>26</v>
      </c>
      <c r="B38" s="29">
        <v>1201.471555138846</v>
      </c>
      <c r="C38" s="29">
        <v>-55.471555138846043</v>
      </c>
      <c r="G38">
        <f t="shared" si="0"/>
        <v>1247.4215186580318</v>
      </c>
      <c r="H38">
        <f t="shared" si="1"/>
        <v>3077.0934295220368</v>
      </c>
    </row>
    <row r="39" spans="1:8" x14ac:dyDescent="0.25">
      <c r="A39">
        <v>27</v>
      </c>
      <c r="B39" s="29">
        <v>1431.8038026636259</v>
      </c>
      <c r="C39" s="29">
        <v>-31.803802663625902</v>
      </c>
      <c r="G39">
        <f t="shared" si="0"/>
        <v>560.16250722828909</v>
      </c>
      <c r="H39">
        <f t="shared" si="1"/>
        <v>1011.481863866858</v>
      </c>
    </row>
    <row r="40" spans="1:8" x14ac:dyDescent="0.25">
      <c r="A40">
        <v>28</v>
      </c>
      <c r="B40" s="29">
        <v>1089.4451772845609</v>
      </c>
      <c r="C40" s="29">
        <v>-83.445177284560941</v>
      </c>
      <c r="G40">
        <f t="shared" si="0"/>
        <v>2666.8315727397535</v>
      </c>
      <c r="H40">
        <f t="shared" si="1"/>
        <v>6963.0976120518053</v>
      </c>
    </row>
    <row r="41" spans="1:8" x14ac:dyDescent="0.25">
      <c r="A41">
        <v>29</v>
      </c>
      <c r="B41" s="29">
        <v>1110.9258189022298</v>
      </c>
      <c r="C41" s="29">
        <v>-2.9258189022298211</v>
      </c>
      <c r="G41">
        <f t="shared" si="0"/>
        <v>6483.3670743022767</v>
      </c>
      <c r="H41">
        <f t="shared" si="1"/>
        <v>8.5604162486453159</v>
      </c>
    </row>
    <row r="42" spans="1:8" x14ac:dyDescent="0.25">
      <c r="A42">
        <v>30</v>
      </c>
      <c r="B42" s="29">
        <v>1291.022352394541</v>
      </c>
      <c r="C42" s="29">
        <v>-3.0223523945410307</v>
      </c>
      <c r="G42">
        <f t="shared" si="0"/>
        <v>9.3187151377983543E-3</v>
      </c>
      <c r="H42">
        <f t="shared" si="1"/>
        <v>9.1346139967879019</v>
      </c>
    </row>
    <row r="43" spans="1:8" x14ac:dyDescent="0.25">
      <c r="A43">
        <v>31</v>
      </c>
      <c r="B43" s="29">
        <v>1553.1950894592824</v>
      </c>
      <c r="C43" s="29">
        <v>16.804910540717628</v>
      </c>
      <c r="G43">
        <f t="shared" si="0"/>
        <v>393.1203555038818</v>
      </c>
      <c r="H43">
        <f t="shared" si="1"/>
        <v>282.40501828152247</v>
      </c>
    </row>
    <row r="44" spans="1:8" x14ac:dyDescent="0.25">
      <c r="A44">
        <v>32</v>
      </c>
      <c r="B44" s="29">
        <v>1162.1876097413613</v>
      </c>
      <c r="C44" s="29">
        <v>11.812390258638743</v>
      </c>
      <c r="G44">
        <f t="shared" si="0"/>
        <v>24.925258766969034</v>
      </c>
      <c r="H44">
        <f t="shared" si="1"/>
        <v>139.53256362238346</v>
      </c>
    </row>
    <row r="45" spans="1:8" x14ac:dyDescent="0.25">
      <c r="A45">
        <v>33</v>
      </c>
      <c r="B45" s="29">
        <v>1216.9856325787396</v>
      </c>
      <c r="C45" s="29">
        <v>10.014367421260431</v>
      </c>
      <c r="G45">
        <f t="shared" si="0"/>
        <v>3.2328861237339561</v>
      </c>
      <c r="H45">
        <f t="shared" si="1"/>
        <v>100.2875548480023</v>
      </c>
    </row>
    <row r="46" spans="1:8" x14ac:dyDescent="0.25">
      <c r="A46">
        <v>34</v>
      </c>
      <c r="B46" s="29">
        <v>1424.2401044547023</v>
      </c>
      <c r="C46" s="29">
        <v>43.759895545297695</v>
      </c>
      <c r="G46">
        <f t="shared" si="0"/>
        <v>1138.7606683701899</v>
      </c>
      <c r="H46">
        <f t="shared" si="1"/>
        <v>1914.928458135365</v>
      </c>
    </row>
    <row r="47" spans="1:8" x14ac:dyDescent="0.25">
      <c r="A47">
        <v>35</v>
      </c>
      <c r="B47" s="29">
        <v>1739.9170355788131</v>
      </c>
      <c r="C47" s="29">
        <v>-3.9170355788130564</v>
      </c>
      <c r="G47">
        <f t="shared" si="0"/>
        <v>2273.0897614132004</v>
      </c>
      <c r="H47">
        <f t="shared" si="1"/>
        <v>15.343167725687335</v>
      </c>
    </row>
    <row r="48" spans="1:8" ht="15.75" thickBot="1" x14ac:dyDescent="0.3">
      <c r="A48">
        <v>36</v>
      </c>
      <c r="B48" s="30">
        <v>1300.0676690164512</v>
      </c>
      <c r="C48" s="30">
        <v>-17.067669016451191</v>
      </c>
      <c r="G48">
        <f t="shared" si="0"/>
        <v>172.93915981112619</v>
      </c>
      <c r="H48">
        <f t="shared" si="1"/>
        <v>291.30532565512794</v>
      </c>
    </row>
    <row r="75" spans="21:21" x14ac:dyDescent="0.25">
      <c r="U75" s="35" t="s">
        <v>90</v>
      </c>
    </row>
  </sheetData>
  <hyperlinks>
    <hyperlink ref="U75" r:id="rId1" xr:uid="{93749D38-9D58-40B8-B71B-3211F3FB5740}"/>
  </hyperlinks>
  <pageMargins left="0.7" right="0.7" top="0.75" bottom="0.75" header="0.3" footer="0.3"/>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EEEAF-67FD-4253-8D71-7D591672F4F8}">
  <dimension ref="A1:P72"/>
  <sheetViews>
    <sheetView topLeftCell="A6" workbookViewId="0">
      <selection activeCell="E33" sqref="E33"/>
    </sheetView>
  </sheetViews>
  <sheetFormatPr defaultRowHeight="15" x14ac:dyDescent="0.25"/>
  <cols>
    <col min="1" max="1" width="16.140625" bestFit="1" customWidth="1"/>
    <col min="2" max="2" width="12.7109375" bestFit="1" customWidth="1"/>
    <col min="5" max="5" width="18" bestFit="1" customWidth="1"/>
    <col min="7" max="7" width="18" bestFit="1" customWidth="1"/>
    <col min="8" max="8" width="27" bestFit="1" customWidth="1"/>
  </cols>
  <sheetData>
    <row r="1" spans="1:16" ht="15.75" thickBot="1" x14ac:dyDescent="0.3">
      <c r="B1" s="20" t="s">
        <v>63</v>
      </c>
    </row>
    <row r="2" spans="1:16" x14ac:dyDescent="0.25">
      <c r="A2" t="s">
        <v>320</v>
      </c>
      <c r="B2" s="29">
        <v>2.7381329410318358</v>
      </c>
      <c r="O2" s="31"/>
      <c r="P2" s="31"/>
    </row>
    <row r="3" spans="1:16" x14ac:dyDescent="0.25">
      <c r="A3">
        <f>B2</f>
        <v>2.7381329410318358</v>
      </c>
      <c r="B3" s="29">
        <v>-22.235288339850172</v>
      </c>
      <c r="O3" s="29"/>
      <c r="P3" s="29"/>
    </row>
    <row r="4" spans="1:16" x14ac:dyDescent="0.25">
      <c r="A4">
        <f t="shared" ref="A4:A37" si="0">B3</f>
        <v>-22.235288339850172</v>
      </c>
      <c r="B4" s="29">
        <v>-4.6760512411171931</v>
      </c>
      <c r="O4" s="29"/>
      <c r="P4" s="29"/>
    </row>
    <row r="5" spans="1:16" x14ac:dyDescent="0.25">
      <c r="A5">
        <f t="shared" si="0"/>
        <v>-4.6760512411171931</v>
      </c>
      <c r="B5" s="29">
        <v>58.112620252182296</v>
      </c>
      <c r="O5" s="29"/>
      <c r="P5" s="29"/>
    </row>
    <row r="6" spans="1:16" x14ac:dyDescent="0.25">
      <c r="A6">
        <f t="shared" si="0"/>
        <v>58.112620252182296</v>
      </c>
      <c r="B6" s="29">
        <v>25.154500589653821</v>
      </c>
      <c r="O6" s="29"/>
      <c r="P6" s="29"/>
    </row>
    <row r="7" spans="1:16" x14ac:dyDescent="0.25">
      <c r="A7">
        <f t="shared" si="0"/>
        <v>25.154500589653821</v>
      </c>
      <c r="B7" s="29">
        <v>36.689730954444826</v>
      </c>
      <c r="O7" s="29"/>
      <c r="P7" s="29"/>
    </row>
    <row r="8" spans="1:16" x14ac:dyDescent="0.25">
      <c r="A8">
        <f t="shared" si="0"/>
        <v>36.689730954444826</v>
      </c>
      <c r="B8" s="29">
        <v>-28.884283134559382</v>
      </c>
      <c r="O8" s="29"/>
      <c r="P8" s="29"/>
    </row>
    <row r="9" spans="1:16" x14ac:dyDescent="0.25">
      <c r="A9">
        <f t="shared" si="0"/>
        <v>-28.884283134559382</v>
      </c>
      <c r="B9" s="29">
        <v>5.2341656352597283</v>
      </c>
      <c r="O9" s="29"/>
      <c r="P9" s="29"/>
    </row>
    <row r="10" spans="1:16" x14ac:dyDescent="0.25">
      <c r="A10">
        <f t="shared" si="0"/>
        <v>5.2341656352597283</v>
      </c>
      <c r="B10" s="29">
        <v>-71.235275735560663</v>
      </c>
      <c r="O10" s="29"/>
      <c r="P10" s="29"/>
    </row>
    <row r="11" spans="1:16" x14ac:dyDescent="0.25">
      <c r="A11">
        <f t="shared" si="0"/>
        <v>-71.235275735560663</v>
      </c>
      <c r="B11" s="29">
        <v>-52.128827169343822</v>
      </c>
      <c r="O11" s="29"/>
      <c r="P11" s="29"/>
    </row>
    <row r="12" spans="1:16" x14ac:dyDescent="0.25">
      <c r="A12">
        <f t="shared" si="0"/>
        <v>-52.128827169343822</v>
      </c>
      <c r="B12" s="29">
        <v>-32.211229403361358</v>
      </c>
      <c r="O12" s="29"/>
      <c r="P12" s="29"/>
    </row>
    <row r="13" spans="1:16" ht="15.75" thickBot="1" x14ac:dyDescent="0.3">
      <c r="A13">
        <f t="shared" si="0"/>
        <v>-32.211229403361358</v>
      </c>
      <c r="B13" s="29">
        <v>-2.8140196369135992</v>
      </c>
      <c r="O13" s="30"/>
      <c r="P13" s="30"/>
    </row>
    <row r="14" spans="1:16" x14ac:dyDescent="0.25">
      <c r="A14">
        <f t="shared" si="0"/>
        <v>-2.8140196369135992</v>
      </c>
      <c r="B14" s="29">
        <v>-0.25915665446734693</v>
      </c>
      <c r="E14" t="s">
        <v>36</v>
      </c>
    </row>
    <row r="15" spans="1:16" ht="15.75" thickBot="1" x14ac:dyDescent="0.3">
      <c r="A15">
        <f t="shared" si="0"/>
        <v>-0.25915665446734693</v>
      </c>
      <c r="B15" s="29">
        <v>7.2669487525672594</v>
      </c>
    </row>
    <row r="16" spans="1:16" x14ac:dyDescent="0.25">
      <c r="A16">
        <f t="shared" si="0"/>
        <v>7.2669487525672594</v>
      </c>
      <c r="B16" s="29">
        <v>17.515532858499341</v>
      </c>
      <c r="E16" s="32" t="s">
        <v>37</v>
      </c>
      <c r="F16" s="32"/>
    </row>
    <row r="17" spans="1:13" x14ac:dyDescent="0.25">
      <c r="A17">
        <f t="shared" si="0"/>
        <v>17.515532858499341</v>
      </c>
      <c r="B17" s="29">
        <v>9.7218192820247396</v>
      </c>
      <c r="E17" s="29" t="s">
        <v>38</v>
      </c>
      <c r="F17" s="29">
        <v>0.48270505875953296</v>
      </c>
    </row>
    <row r="18" spans="1:13" x14ac:dyDescent="0.25">
      <c r="A18">
        <f t="shared" si="0"/>
        <v>9.7218192820247396</v>
      </c>
      <c r="B18" s="29">
        <v>9.6415049004614275</v>
      </c>
      <c r="E18" s="29" t="s">
        <v>39</v>
      </c>
      <c r="F18" s="29">
        <v>0.23300417375204416</v>
      </c>
      <c r="H18" s="9" t="s">
        <v>324</v>
      </c>
    </row>
    <row r="19" spans="1:13" x14ac:dyDescent="0.25">
      <c r="A19">
        <f t="shared" si="0"/>
        <v>9.6415049004614275</v>
      </c>
      <c r="B19" s="29">
        <v>2.6466395491190724</v>
      </c>
      <c r="E19" s="29" t="s">
        <v>40</v>
      </c>
      <c r="F19" s="29">
        <v>0.20976187598695459</v>
      </c>
    </row>
    <row r="20" spans="1:13" x14ac:dyDescent="0.25">
      <c r="A20">
        <f t="shared" si="0"/>
        <v>2.6466395491190724</v>
      </c>
      <c r="B20" s="29">
        <v>14.257250402235286</v>
      </c>
      <c r="E20" s="29" t="s">
        <v>41</v>
      </c>
      <c r="F20" s="29">
        <v>29.537679219913425</v>
      </c>
    </row>
    <row r="21" spans="1:13" ht="15.75" thickBot="1" x14ac:dyDescent="0.3">
      <c r="A21">
        <f t="shared" si="0"/>
        <v>14.257250402235286</v>
      </c>
      <c r="B21" s="29">
        <v>10.492547161298376</v>
      </c>
      <c r="E21" s="30" t="s">
        <v>42</v>
      </c>
      <c r="F21" s="30">
        <v>35</v>
      </c>
    </row>
    <row r="22" spans="1:13" x14ac:dyDescent="0.25">
      <c r="A22">
        <f t="shared" si="0"/>
        <v>10.492547161298376</v>
      </c>
      <c r="B22" s="29">
        <v>47.024445576614994</v>
      </c>
    </row>
    <row r="23" spans="1:13" ht="15.75" thickBot="1" x14ac:dyDescent="0.3">
      <c r="A23">
        <f t="shared" si="0"/>
        <v>47.024445576614994</v>
      </c>
      <c r="B23" s="29">
        <v>42.494808241153351</v>
      </c>
      <c r="E23" t="s">
        <v>43</v>
      </c>
    </row>
    <row r="24" spans="1:13" x14ac:dyDescent="0.25">
      <c r="A24">
        <f t="shared" si="0"/>
        <v>42.494808241153351</v>
      </c>
      <c r="B24" s="29">
        <v>52.91470822002475</v>
      </c>
      <c r="E24" s="31"/>
      <c r="F24" s="31" t="s">
        <v>48</v>
      </c>
      <c r="G24" s="31" t="s">
        <v>49</v>
      </c>
      <c r="H24" s="31" t="s">
        <v>50</v>
      </c>
      <c r="I24" s="31" t="s">
        <v>51</v>
      </c>
      <c r="J24" s="31" t="s">
        <v>52</v>
      </c>
    </row>
    <row r="25" spans="1:13" x14ac:dyDescent="0.25">
      <c r="A25">
        <f t="shared" si="0"/>
        <v>52.91470822002475</v>
      </c>
      <c r="B25" s="29">
        <v>7.9533233485227584</v>
      </c>
      <c r="E25" s="29" t="s">
        <v>44</v>
      </c>
      <c r="F25" s="29">
        <v>1</v>
      </c>
      <c r="G25" s="29">
        <v>8746.5620042653245</v>
      </c>
      <c r="H25" s="29">
        <v>8746.5620042653245</v>
      </c>
      <c r="I25" s="29">
        <v>10.025005965719165</v>
      </c>
      <c r="J25" s="29">
        <v>3.315167556576262E-3</v>
      </c>
    </row>
    <row r="26" spans="1:13" x14ac:dyDescent="0.25">
      <c r="A26">
        <f t="shared" si="0"/>
        <v>7.9533233485227584</v>
      </c>
      <c r="B26" s="29">
        <v>-20.152700136764906</v>
      </c>
      <c r="E26" s="29" t="s">
        <v>45</v>
      </c>
      <c r="F26" s="29">
        <v>33</v>
      </c>
      <c r="G26" s="29">
        <v>28791.658292050677</v>
      </c>
      <c r="H26" s="29">
        <v>872.4744936985054</v>
      </c>
      <c r="I26" s="29"/>
      <c r="J26" s="29"/>
    </row>
    <row r="27" spans="1:13" ht="15.75" thickBot="1" x14ac:dyDescent="0.3">
      <c r="A27">
        <f t="shared" si="0"/>
        <v>-20.152700136764906</v>
      </c>
      <c r="B27" s="29">
        <v>-55.471555138846043</v>
      </c>
      <c r="E27" s="30" t="s">
        <v>46</v>
      </c>
      <c r="F27" s="30">
        <v>34</v>
      </c>
      <c r="G27" s="30">
        <v>37538.220296316002</v>
      </c>
      <c r="H27" s="30"/>
      <c r="I27" s="30"/>
      <c r="J27" s="30"/>
    </row>
    <row r="28" spans="1:13" ht="15.75" thickBot="1" x14ac:dyDescent="0.3">
      <c r="A28">
        <f t="shared" si="0"/>
        <v>-55.471555138846043</v>
      </c>
      <c r="B28" s="29">
        <v>-31.803802663625902</v>
      </c>
    </row>
    <row r="29" spans="1:13" x14ac:dyDescent="0.25">
      <c r="A29">
        <f t="shared" si="0"/>
        <v>-31.803802663625902</v>
      </c>
      <c r="B29" s="29">
        <v>-83.445177284560941</v>
      </c>
      <c r="E29" s="31"/>
      <c r="F29" s="31" t="s">
        <v>53</v>
      </c>
      <c r="G29" s="31" t="s">
        <v>41</v>
      </c>
      <c r="H29" s="31" t="s">
        <v>54</v>
      </c>
      <c r="I29" s="31" t="s">
        <v>55</v>
      </c>
      <c r="J29" s="31" t="s">
        <v>56</v>
      </c>
      <c r="K29" s="31" t="s">
        <v>57</v>
      </c>
      <c r="L29" s="31" t="s">
        <v>58</v>
      </c>
      <c r="M29" s="31" t="s">
        <v>59</v>
      </c>
    </row>
    <row r="30" spans="1:13" x14ac:dyDescent="0.25">
      <c r="A30">
        <f t="shared" si="0"/>
        <v>-83.445177284560941</v>
      </c>
      <c r="B30" s="29">
        <v>-2.9258189022298211</v>
      </c>
      <c r="E30" s="29" t="s">
        <v>47</v>
      </c>
      <c r="F30" s="29">
        <v>-0.31454300536731877</v>
      </c>
      <c r="G30" s="29">
        <v>4.9933368622166627</v>
      </c>
      <c r="H30" s="29">
        <v>-6.299254667703022E-2</v>
      </c>
      <c r="I30" s="29">
        <v>0.95015245304515372</v>
      </c>
      <c r="J30" s="29">
        <v>-10.473563236864806</v>
      </c>
      <c r="K30" s="29">
        <v>9.8444772261301665</v>
      </c>
      <c r="L30" s="29">
        <v>-10.473563236864806</v>
      </c>
      <c r="M30" s="29">
        <v>9.8444772261301665</v>
      </c>
    </row>
    <row r="31" spans="1:13" ht="15.75" thickBot="1" x14ac:dyDescent="0.3">
      <c r="A31">
        <f t="shared" si="0"/>
        <v>-2.9258189022298211</v>
      </c>
      <c r="B31" s="29">
        <v>-3.0223523945410307</v>
      </c>
      <c r="E31" s="30" t="s">
        <v>321</v>
      </c>
      <c r="F31" s="62">
        <v>0.4845929598736175</v>
      </c>
      <c r="G31" s="30">
        <v>0.15305050981667886</v>
      </c>
      <c r="H31" s="30">
        <v>3.1662289818835245</v>
      </c>
      <c r="I31" s="30">
        <v>3.3151675565762421E-3</v>
      </c>
      <c r="J31" s="30">
        <v>0.17320935636916401</v>
      </c>
      <c r="K31" s="30">
        <v>0.79597656337807099</v>
      </c>
      <c r="L31" s="30">
        <v>0.17320935636916401</v>
      </c>
      <c r="M31" s="30">
        <v>0.79597656337807099</v>
      </c>
    </row>
    <row r="32" spans="1:13" x14ac:dyDescent="0.25">
      <c r="A32">
        <f t="shared" si="0"/>
        <v>-3.0223523945410307</v>
      </c>
      <c r="B32" s="29">
        <v>16.804910540717628</v>
      </c>
    </row>
    <row r="33" spans="1:10" x14ac:dyDescent="0.25">
      <c r="A33">
        <f t="shared" si="0"/>
        <v>16.804910540717628</v>
      </c>
      <c r="B33" s="29">
        <v>11.812390258638743</v>
      </c>
    </row>
    <row r="34" spans="1:10" x14ac:dyDescent="0.25">
      <c r="A34">
        <f t="shared" si="0"/>
        <v>11.812390258638743</v>
      </c>
      <c r="B34" s="29">
        <v>10.014367421260431</v>
      </c>
    </row>
    <row r="35" spans="1:10" x14ac:dyDescent="0.25">
      <c r="A35">
        <f t="shared" si="0"/>
        <v>10.014367421260431</v>
      </c>
      <c r="B35" s="29">
        <v>43.759895545297695</v>
      </c>
      <c r="E35" t="s">
        <v>60</v>
      </c>
      <c r="I35" t="s">
        <v>65</v>
      </c>
    </row>
    <row r="36" spans="1:10" ht="15.75" thickBot="1" x14ac:dyDescent="0.3">
      <c r="A36">
        <f t="shared" si="0"/>
        <v>43.759895545297695</v>
      </c>
      <c r="B36" s="29">
        <v>-3.9170355788130564</v>
      </c>
    </row>
    <row r="37" spans="1:10" ht="15.75" thickBot="1" x14ac:dyDescent="0.3">
      <c r="A37">
        <f t="shared" si="0"/>
        <v>-3.9170355788130564</v>
      </c>
      <c r="B37" s="30">
        <v>-17.067669016451191</v>
      </c>
      <c r="E37" s="31" t="s">
        <v>61</v>
      </c>
      <c r="F37" s="31" t="s">
        <v>322</v>
      </c>
      <c r="G37" s="31" t="s">
        <v>63</v>
      </c>
      <c r="I37" s="31" t="s">
        <v>66</v>
      </c>
      <c r="J37" s="31" t="s">
        <v>323</v>
      </c>
    </row>
    <row r="38" spans="1:10" x14ac:dyDescent="0.25">
      <c r="E38" s="29">
        <v>1</v>
      </c>
      <c r="F38" s="29">
        <v>1.0123369410547518</v>
      </c>
      <c r="G38" s="29">
        <v>-23.247625280904924</v>
      </c>
      <c r="I38" s="29">
        <v>1.4285714285714286</v>
      </c>
      <c r="J38" s="29">
        <v>-83.445177284560941</v>
      </c>
    </row>
    <row r="39" spans="1:10" x14ac:dyDescent="0.25">
      <c r="E39" s="29">
        <v>2</v>
      </c>
      <c r="F39" s="29">
        <v>-11.089607195618649</v>
      </c>
      <c r="G39" s="29">
        <v>6.4135559545014562</v>
      </c>
      <c r="I39" s="29">
        <v>4.2857142857142856</v>
      </c>
      <c r="J39" s="29">
        <v>-71.235275735560663</v>
      </c>
    </row>
    <row r="40" spans="1:10" x14ac:dyDescent="0.25">
      <c r="E40" s="29">
        <v>3</v>
      </c>
      <c r="F40" s="29">
        <v>-2.580524516821002</v>
      </c>
      <c r="G40" s="29">
        <v>60.693144769003297</v>
      </c>
      <c r="I40" s="29">
        <v>7.1428571428571432</v>
      </c>
      <c r="J40" s="29">
        <v>-55.471555138846043</v>
      </c>
    </row>
    <row r="41" spans="1:10" x14ac:dyDescent="0.25">
      <c r="E41" s="29">
        <v>4</v>
      </c>
      <c r="F41" s="29">
        <v>27.846423648649228</v>
      </c>
      <c r="G41" s="29">
        <v>-2.6919230589954068</v>
      </c>
      <c r="I41" s="29">
        <v>10</v>
      </c>
      <c r="J41" s="29">
        <v>-52.128827169343822</v>
      </c>
    </row>
    <row r="42" spans="1:10" x14ac:dyDescent="0.25">
      <c r="E42" s="29">
        <v>5</v>
      </c>
      <c r="F42" s="29">
        <v>11.875150889515682</v>
      </c>
      <c r="G42" s="29">
        <v>24.814580064929146</v>
      </c>
      <c r="I42" s="29">
        <v>12.857142857142858</v>
      </c>
      <c r="J42" s="29">
        <v>-32.211229403361358</v>
      </c>
    </row>
    <row r="43" spans="1:10" x14ac:dyDescent="0.25">
      <c r="E43" s="29">
        <v>6</v>
      </c>
      <c r="F43" s="29">
        <v>17.465042314813783</v>
      </c>
      <c r="G43" s="29">
        <v>-46.349325449373168</v>
      </c>
      <c r="I43" s="29">
        <v>15.714285714285715</v>
      </c>
      <c r="J43" s="29">
        <v>-31.803802663625902</v>
      </c>
    </row>
    <row r="44" spans="1:10" x14ac:dyDescent="0.25">
      <c r="E44" s="29">
        <v>7</v>
      </c>
      <c r="F44" s="29">
        <v>-14.311663263371061</v>
      </c>
      <c r="G44" s="29">
        <v>19.545828898630788</v>
      </c>
      <c r="I44" s="29">
        <v>18.571428571428569</v>
      </c>
      <c r="J44" s="29">
        <v>-28.884283134559382</v>
      </c>
    </row>
    <row r="45" spans="1:10" x14ac:dyDescent="0.25">
      <c r="E45" s="29">
        <v>8</v>
      </c>
      <c r="F45" s="29">
        <v>2.2218968122919667</v>
      </c>
      <c r="G45" s="29">
        <v>-73.457172547852636</v>
      </c>
      <c r="I45" s="29">
        <v>21.428571428571427</v>
      </c>
      <c r="J45" s="29">
        <v>-22.235288339850172</v>
      </c>
    </row>
    <row r="46" spans="1:10" x14ac:dyDescent="0.25">
      <c r="E46" s="29">
        <v>9</v>
      </c>
      <c r="F46" s="29">
        <v>-34.834656121475945</v>
      </c>
      <c r="G46" s="29">
        <v>-17.294171047867877</v>
      </c>
      <c r="I46" s="29">
        <v>24.285714285714285</v>
      </c>
      <c r="J46" s="29">
        <v>-20.152700136764906</v>
      </c>
    </row>
    <row r="47" spans="1:10" x14ac:dyDescent="0.25">
      <c r="E47" s="29">
        <v>10</v>
      </c>
      <c r="F47" s="29">
        <v>-25.575805658099892</v>
      </c>
      <c r="G47" s="29">
        <v>-6.6354237452614662</v>
      </c>
      <c r="I47" s="29">
        <v>27.142857142857142</v>
      </c>
      <c r="J47" s="29">
        <v>-17.067669016451191</v>
      </c>
    </row>
    <row r="48" spans="1:10" x14ac:dyDescent="0.25">
      <c r="E48" s="29">
        <v>11</v>
      </c>
      <c r="F48" s="29">
        <v>-15.923878003110298</v>
      </c>
      <c r="G48" s="29">
        <v>13.109858366196699</v>
      </c>
      <c r="I48" s="29">
        <v>30</v>
      </c>
      <c r="J48" s="29">
        <v>-4.6760512411171931</v>
      </c>
    </row>
    <row r="49" spans="5:10" x14ac:dyDescent="0.25">
      <c r="E49" s="29">
        <v>12</v>
      </c>
      <c r="F49" s="29">
        <v>-1.6781971103617623</v>
      </c>
      <c r="G49" s="29">
        <v>1.4190404558944154</v>
      </c>
      <c r="I49" s="29">
        <v>32.857142857142861</v>
      </c>
      <c r="J49" s="29">
        <v>-3.9170355788130564</v>
      </c>
    </row>
    <row r="50" spans="5:10" x14ac:dyDescent="0.25">
      <c r="E50" s="29">
        <v>13</v>
      </c>
      <c r="F50" s="29">
        <v>-0.44012849562659478</v>
      </c>
      <c r="G50" s="29">
        <v>7.7070772481938539</v>
      </c>
      <c r="I50" s="29">
        <v>35.714285714285715</v>
      </c>
      <c r="J50" s="29">
        <v>-3.0223523945410307</v>
      </c>
    </row>
    <row r="51" spans="5:10" x14ac:dyDescent="0.25">
      <c r="E51" s="29">
        <v>14</v>
      </c>
      <c r="F51" s="29">
        <v>3.2069691998891421</v>
      </c>
      <c r="G51" s="29">
        <v>14.308563658610199</v>
      </c>
      <c r="I51" s="29">
        <v>38.571428571428577</v>
      </c>
      <c r="J51" s="29">
        <v>-2.9258189022298211</v>
      </c>
    </row>
    <row r="52" spans="5:10" x14ac:dyDescent="0.25">
      <c r="E52" s="29">
        <v>15</v>
      </c>
      <c r="F52" s="29">
        <v>8.1733609062964803</v>
      </c>
      <c r="G52" s="29">
        <v>1.5484583757282593</v>
      </c>
      <c r="I52" s="29">
        <v>41.428571428571431</v>
      </c>
      <c r="J52" s="29">
        <v>-2.8140196369135992</v>
      </c>
    </row>
    <row r="53" spans="5:10" x14ac:dyDescent="0.25">
      <c r="E53" s="29">
        <v>16</v>
      </c>
      <c r="F53" s="29">
        <v>4.3965821758654569</v>
      </c>
      <c r="G53" s="29">
        <v>5.2449227245959706</v>
      </c>
      <c r="I53" s="29">
        <v>44.285714285714292</v>
      </c>
      <c r="J53" s="29">
        <v>-0.25915665446734693</v>
      </c>
    </row>
    <row r="54" spans="5:10" x14ac:dyDescent="0.25">
      <c r="E54" s="29">
        <v>17</v>
      </c>
      <c r="F54" s="29">
        <v>4.357662391983272</v>
      </c>
      <c r="G54" s="29">
        <v>-1.7110228428641996</v>
      </c>
      <c r="I54" s="29">
        <v>47.142857142857146</v>
      </c>
      <c r="J54" s="29">
        <v>2.6466395491190724</v>
      </c>
    </row>
    <row r="55" spans="5:10" x14ac:dyDescent="0.25">
      <c r="E55" s="29">
        <v>18</v>
      </c>
      <c r="F55" s="29">
        <v>0.96799988745886889</v>
      </c>
      <c r="G55" s="29">
        <v>13.289250514776416</v>
      </c>
      <c r="I55" s="29">
        <v>50</v>
      </c>
      <c r="J55" s="29">
        <v>5.2341656352597283</v>
      </c>
    </row>
    <row r="56" spans="5:10" x14ac:dyDescent="0.25">
      <c r="E56" s="29">
        <v>19</v>
      </c>
      <c r="F56" s="29">
        <v>6.5944201667112026</v>
      </c>
      <c r="G56" s="29">
        <v>3.898126994587173</v>
      </c>
      <c r="I56" s="29">
        <v>52.857142857142861</v>
      </c>
      <c r="J56" s="29">
        <v>7.2669487525672594</v>
      </c>
    </row>
    <row r="57" spans="5:10" x14ac:dyDescent="0.25">
      <c r="E57" s="29">
        <v>20</v>
      </c>
      <c r="F57" s="29">
        <v>4.7700714801397845</v>
      </c>
      <c r="G57" s="29">
        <v>42.25437409647521</v>
      </c>
      <c r="I57" s="29">
        <v>55.714285714285715</v>
      </c>
      <c r="J57" s="29">
        <v>7.9533233485227584</v>
      </c>
    </row>
    <row r="58" spans="5:10" x14ac:dyDescent="0.25">
      <c r="E58" s="29">
        <v>21</v>
      </c>
      <c r="F58" s="29">
        <v>22.473172263020381</v>
      </c>
      <c r="G58" s="29">
        <v>20.02163597813297</v>
      </c>
      <c r="I58" s="29">
        <v>58.571428571428577</v>
      </c>
      <c r="J58" s="29">
        <v>9.6415049004614275</v>
      </c>
    </row>
    <row r="59" spans="5:10" x14ac:dyDescent="0.25">
      <c r="E59" s="29">
        <v>22</v>
      </c>
      <c r="F59" s="29">
        <v>20.278141899474978</v>
      </c>
      <c r="G59" s="29">
        <v>32.636566320549775</v>
      </c>
      <c r="I59" s="29">
        <v>61.428571428571431</v>
      </c>
      <c r="J59" s="29">
        <v>9.7218192820247396</v>
      </c>
    </row>
    <row r="60" spans="5:10" x14ac:dyDescent="0.25">
      <c r="E60" s="29">
        <v>23</v>
      </c>
      <c r="F60" s="29">
        <v>25.327552071823312</v>
      </c>
      <c r="G60" s="29">
        <v>-17.374228723300554</v>
      </c>
      <c r="I60" s="29">
        <v>64.285714285714292</v>
      </c>
      <c r="J60" s="29">
        <v>10.014367421260431</v>
      </c>
    </row>
    <row r="61" spans="5:10" x14ac:dyDescent="0.25">
      <c r="E61" s="29">
        <v>24</v>
      </c>
      <c r="F61" s="29">
        <v>3.5395814969252757</v>
      </c>
      <c r="G61" s="29">
        <v>-23.692281633690182</v>
      </c>
      <c r="I61" s="29">
        <v>67.142857142857153</v>
      </c>
      <c r="J61" s="29">
        <v>10.492547161298376</v>
      </c>
    </row>
    <row r="62" spans="5:10" x14ac:dyDescent="0.25">
      <c r="E62" s="29">
        <v>25</v>
      </c>
      <c r="F62" s="29">
        <v>-10.080399614087682</v>
      </c>
      <c r="G62" s="29">
        <v>-45.391155524758361</v>
      </c>
      <c r="I62" s="29">
        <v>70</v>
      </c>
      <c r="J62" s="29">
        <v>11.812390258638743</v>
      </c>
    </row>
    <row r="63" spans="5:10" x14ac:dyDescent="0.25">
      <c r="E63" s="29">
        <v>26</v>
      </c>
      <c r="F63" s="29">
        <v>-27.1956680988933</v>
      </c>
      <c r="G63" s="29">
        <v>-4.6081345647326017</v>
      </c>
      <c r="I63" s="29">
        <v>72.857142857142861</v>
      </c>
      <c r="J63" s="29">
        <v>14.257250402235286</v>
      </c>
    </row>
    <row r="64" spans="5:10" x14ac:dyDescent="0.25">
      <c r="E64" s="29">
        <v>27</v>
      </c>
      <c r="F64" s="29">
        <v>-15.726441873370236</v>
      </c>
      <c r="G64" s="29">
        <v>-67.718735411190707</v>
      </c>
      <c r="I64" s="29">
        <v>75.714285714285722</v>
      </c>
      <c r="J64" s="29">
        <v>16.804910540717628</v>
      </c>
    </row>
    <row r="65" spans="5:10" x14ac:dyDescent="0.25">
      <c r="E65" s="29">
        <v>28</v>
      </c>
      <c r="F65" s="29">
        <v>-40.751488452871456</v>
      </c>
      <c r="G65" s="29">
        <v>37.825669550641635</v>
      </c>
      <c r="I65" s="29">
        <v>78.571428571428569</v>
      </c>
      <c r="J65" s="29">
        <v>17.515532858499341</v>
      </c>
    </row>
    <row r="66" spans="5:10" x14ac:dyDescent="0.25">
      <c r="E66" s="29">
        <v>29</v>
      </c>
      <c r="F66" s="29">
        <v>-1.7323742472530461</v>
      </c>
      <c r="G66" s="29">
        <v>-1.2899781472879845</v>
      </c>
      <c r="I66" s="29">
        <v>81.428571428571431</v>
      </c>
      <c r="J66" s="29">
        <v>25.154500589653821</v>
      </c>
    </row>
    <row r="67" spans="5:10" x14ac:dyDescent="0.25">
      <c r="E67" s="29">
        <v>30</v>
      </c>
      <c r="F67" s="29">
        <v>-1.7791536980190723</v>
      </c>
      <c r="G67" s="29">
        <v>18.584064238736701</v>
      </c>
      <c r="I67" s="29">
        <v>84.285714285714292</v>
      </c>
      <c r="J67" s="29">
        <v>36.689730954444826</v>
      </c>
    </row>
    <row r="68" spans="5:10" x14ac:dyDescent="0.25">
      <c r="E68" s="29">
        <v>31</v>
      </c>
      <c r="F68" s="29">
        <v>7.8289983339703904</v>
      </c>
      <c r="G68" s="29">
        <v>3.9833919246683527</v>
      </c>
      <c r="I68" s="29">
        <v>87.142857142857153</v>
      </c>
      <c r="J68" s="29">
        <v>42.494808241153351</v>
      </c>
    </row>
    <row r="69" spans="5:10" x14ac:dyDescent="0.25">
      <c r="E69" s="29">
        <v>32</v>
      </c>
      <c r="F69" s="29">
        <v>5.4096581532487162</v>
      </c>
      <c r="G69" s="29">
        <v>4.6047092680117148</v>
      </c>
      <c r="I69" s="29">
        <v>90</v>
      </c>
      <c r="J69" s="29">
        <v>43.759895545297695</v>
      </c>
    </row>
    <row r="70" spans="5:10" x14ac:dyDescent="0.25">
      <c r="E70" s="29">
        <v>33</v>
      </c>
      <c r="F70" s="29">
        <v>4.5383489445632001</v>
      </c>
      <c r="G70" s="29">
        <v>39.221546600734499</v>
      </c>
      <c r="I70" s="29">
        <v>92.857142857142861</v>
      </c>
      <c r="J70" s="29">
        <v>47.024445576614994</v>
      </c>
    </row>
    <row r="71" spans="5:10" x14ac:dyDescent="0.25">
      <c r="E71" s="29">
        <v>34</v>
      </c>
      <c r="F71" s="29">
        <v>20.89119430068882</v>
      </c>
      <c r="G71" s="29">
        <v>-24.808229879501877</v>
      </c>
      <c r="I71" s="29">
        <v>95.714285714285722</v>
      </c>
      <c r="J71" s="29">
        <v>52.91470822002475</v>
      </c>
    </row>
    <row r="72" spans="5:10" ht="15.75" thickBot="1" x14ac:dyDescent="0.3">
      <c r="E72" s="30">
        <v>35</v>
      </c>
      <c r="F72" s="30">
        <v>-2.2127108704346061</v>
      </c>
      <c r="G72" s="30">
        <v>-14.854958146016585</v>
      </c>
      <c r="I72" s="30">
        <v>98.571428571428569</v>
      </c>
      <c r="J72" s="30">
        <v>58.112620252182296</v>
      </c>
    </row>
  </sheetData>
  <sortState xmlns:xlrd2="http://schemas.microsoft.com/office/spreadsheetml/2017/richdata2" ref="J38:J72">
    <sortCondition ref="J38"/>
  </sortState>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FD4E4-D230-4055-AB4C-0DED033F062B}">
  <dimension ref="A1:AC91"/>
  <sheetViews>
    <sheetView topLeftCell="N7" workbookViewId="0">
      <selection activeCell="O55" sqref="O55"/>
    </sheetView>
  </sheetViews>
  <sheetFormatPr defaultRowHeight="15" x14ac:dyDescent="0.25"/>
  <cols>
    <col min="14" max="14" width="16" bestFit="1" customWidth="1"/>
    <col min="15" max="15" width="24" bestFit="1" customWidth="1"/>
    <col min="16" max="18" width="14.85546875" bestFit="1" customWidth="1"/>
    <col min="21" max="21" width="24" bestFit="1" customWidth="1"/>
    <col min="22" max="22" width="20.28515625" bestFit="1" customWidth="1"/>
  </cols>
  <sheetData>
    <row r="1" spans="1:19" x14ac:dyDescent="0.25">
      <c r="A1" s="53" t="s">
        <v>12</v>
      </c>
      <c r="B1" s="53" t="s">
        <v>315</v>
      </c>
      <c r="C1" s="1" t="s">
        <v>23</v>
      </c>
      <c r="D1" s="1" t="s">
        <v>112</v>
      </c>
      <c r="E1" s="1" t="s">
        <v>310</v>
      </c>
      <c r="F1" s="1" t="s">
        <v>311</v>
      </c>
      <c r="G1" s="1" t="s">
        <v>312</v>
      </c>
      <c r="H1" s="1" t="s">
        <v>314</v>
      </c>
      <c r="L1" s="53" t="s">
        <v>12</v>
      </c>
      <c r="M1" s="53" t="s">
        <v>315</v>
      </c>
      <c r="N1" s="1" t="s">
        <v>325</v>
      </c>
      <c r="O1" s="1" t="s">
        <v>326</v>
      </c>
      <c r="P1" s="1" t="s">
        <v>327</v>
      </c>
      <c r="Q1" s="1" t="s">
        <v>329</v>
      </c>
      <c r="R1" s="1" t="s">
        <v>330</v>
      </c>
      <c r="S1" s="1" t="s">
        <v>314</v>
      </c>
    </row>
    <row r="2" spans="1:19" x14ac:dyDescent="0.25">
      <c r="A2" s="18" t="s">
        <v>298</v>
      </c>
      <c r="B2" s="18" t="s">
        <v>310</v>
      </c>
      <c r="C2" s="15">
        <v>1</v>
      </c>
      <c r="D2">
        <f>C2^2</f>
        <v>1</v>
      </c>
      <c r="E2">
        <f>IF(B2=$E$1,1,0)</f>
        <v>1</v>
      </c>
      <c r="F2">
        <f>IF(B2=$F$1,1,0)</f>
        <v>0</v>
      </c>
      <c r="G2">
        <f>IF(B2=$G$1,1,0)</f>
        <v>0</v>
      </c>
      <c r="H2">
        <v>362</v>
      </c>
      <c r="L2" s="18" t="s">
        <v>298</v>
      </c>
      <c r="M2" s="18" t="s">
        <v>310</v>
      </c>
      <c r="N2" s="52"/>
      <c r="O2" s="52"/>
      <c r="P2" s="52"/>
      <c r="Q2" s="52"/>
      <c r="R2" s="52"/>
      <c r="S2" s="52"/>
    </row>
    <row r="3" spans="1:19" x14ac:dyDescent="0.25">
      <c r="A3" s="18" t="str">
        <f>A2</f>
        <v>1949</v>
      </c>
      <c r="B3" s="18" t="s">
        <v>311</v>
      </c>
      <c r="C3" s="15">
        <v>2</v>
      </c>
      <c r="D3">
        <f t="shared" ref="D3:D49" si="0">C3^2</f>
        <v>4</v>
      </c>
      <c r="E3">
        <f>IF(B3=$E$1,1,0)</f>
        <v>0</v>
      </c>
      <c r="F3">
        <f>IF(B3=$F$1,1,0)</f>
        <v>1</v>
      </c>
      <c r="G3">
        <f>IF(B3=$G$1,1,0)</f>
        <v>0</v>
      </c>
      <c r="H3">
        <v>385</v>
      </c>
      <c r="N3" s="1" t="s">
        <v>325</v>
      </c>
      <c r="O3" s="1" t="s">
        <v>326</v>
      </c>
      <c r="P3" s="1" t="s">
        <v>327</v>
      </c>
      <c r="Q3" s="1" t="s">
        <v>329</v>
      </c>
      <c r="R3" s="1" t="s">
        <v>330</v>
      </c>
      <c r="S3" s="1" t="s">
        <v>314</v>
      </c>
    </row>
    <row r="4" spans="1:19" x14ac:dyDescent="0.25">
      <c r="A4" s="18" t="str">
        <f t="shared" ref="A4:A5" si="1">A3</f>
        <v>1949</v>
      </c>
      <c r="B4" s="18" t="s">
        <v>312</v>
      </c>
      <c r="C4" s="15">
        <v>3</v>
      </c>
      <c r="D4">
        <f t="shared" si="0"/>
        <v>9</v>
      </c>
      <c r="E4">
        <f>IF(B4=$E$1,1,0)</f>
        <v>0</v>
      </c>
      <c r="F4">
        <f>IF(B4=$F$1,1,0)</f>
        <v>0</v>
      </c>
      <c r="G4">
        <f>IF(B4=$G$1,1,0)</f>
        <v>1</v>
      </c>
      <c r="H4">
        <v>432</v>
      </c>
      <c r="J4" s="37" t="s">
        <v>328</v>
      </c>
      <c r="L4" s="18" t="str">
        <f>L2</f>
        <v>1949</v>
      </c>
      <c r="M4" s="18" t="s">
        <v>311</v>
      </c>
      <c r="N4" s="15">
        <f>C3-(J$5*C2)</f>
        <v>1.5154069999999999</v>
      </c>
      <c r="O4">
        <f>D3-$J$5*D2</f>
        <v>3.5154070000000002</v>
      </c>
      <c r="P4">
        <f>E3-$J$5*E2</f>
        <v>-0.484593</v>
      </c>
      <c r="Q4">
        <f>F3-$J$5*F2</f>
        <v>1</v>
      </c>
      <c r="R4">
        <f>G3-$J$5*G2</f>
        <v>0</v>
      </c>
      <c r="S4">
        <f>H3-$J$5*H2</f>
        <v>209.57733400000001</v>
      </c>
    </row>
    <row r="5" spans="1:19" x14ac:dyDescent="0.25">
      <c r="A5" s="18" t="str">
        <f t="shared" si="1"/>
        <v>1949</v>
      </c>
      <c r="B5" s="18" t="s">
        <v>313</v>
      </c>
      <c r="C5" s="15">
        <v>4</v>
      </c>
      <c r="D5">
        <f t="shared" si="0"/>
        <v>16</v>
      </c>
      <c r="E5">
        <f>IF(B5=$E$1,1,0)</f>
        <v>0</v>
      </c>
      <c r="F5">
        <f>IF(B5=$F$1,1,0)</f>
        <v>0</v>
      </c>
      <c r="G5">
        <f>IF(B5=$G$1,1,0)</f>
        <v>0</v>
      </c>
      <c r="H5">
        <v>341</v>
      </c>
      <c r="J5" s="9">
        <v>0.484593</v>
      </c>
      <c r="L5" s="18" t="str">
        <f t="shared" ref="L5:L6" si="2">L4</f>
        <v>1949</v>
      </c>
      <c r="M5" s="18" t="s">
        <v>312</v>
      </c>
      <c r="N5" s="15">
        <f>C4-(J$5*C3)</f>
        <v>2.0308139999999999</v>
      </c>
      <c r="O5">
        <f>D4-$J$5*D3</f>
        <v>7.0616279999999998</v>
      </c>
      <c r="P5">
        <f>E4-$J$5*E3</f>
        <v>0</v>
      </c>
      <c r="Q5">
        <f>F4-$J$5*F3</f>
        <v>-0.484593</v>
      </c>
      <c r="R5">
        <f>G4-$J$5*G3</f>
        <v>1</v>
      </c>
      <c r="S5">
        <f>H4-$J$5*H3</f>
        <v>245.43169499999999</v>
      </c>
    </row>
    <row r="6" spans="1:19" x14ac:dyDescent="0.25">
      <c r="A6" s="18" t="s">
        <v>299</v>
      </c>
      <c r="B6" s="18" t="s">
        <v>310</v>
      </c>
      <c r="C6" s="15">
        <v>5</v>
      </c>
      <c r="D6">
        <f t="shared" si="0"/>
        <v>25</v>
      </c>
      <c r="E6">
        <f>IF(B6=$E$1,1,0)</f>
        <v>1</v>
      </c>
      <c r="F6">
        <f>IF(B6=$F$1,1,0)</f>
        <v>0</v>
      </c>
      <c r="G6">
        <f>IF(B6=$G$1,1,0)</f>
        <v>0</v>
      </c>
      <c r="H6">
        <v>382</v>
      </c>
      <c r="L6" s="18" t="str">
        <f t="shared" si="2"/>
        <v>1949</v>
      </c>
      <c r="M6" s="18" t="s">
        <v>313</v>
      </c>
      <c r="N6" s="15">
        <f>C5-(J$5*C4)</f>
        <v>2.5462210000000001</v>
      </c>
      <c r="O6">
        <f>D5-$J$5*D4</f>
        <v>11.638663000000001</v>
      </c>
      <c r="P6">
        <f>E5-$J$5*E4</f>
        <v>0</v>
      </c>
      <c r="Q6">
        <f>F5-$J$5*F4</f>
        <v>0</v>
      </c>
      <c r="R6">
        <f>G5-$J$5*G4</f>
        <v>-0.484593</v>
      </c>
      <c r="S6">
        <f>H5-$J$5*H4</f>
        <v>131.655824</v>
      </c>
    </row>
    <row r="7" spans="1:19" x14ac:dyDescent="0.25">
      <c r="A7" s="18" t="str">
        <f>A6</f>
        <v>1950</v>
      </c>
      <c r="B7" s="18" t="s">
        <v>311</v>
      </c>
      <c r="C7" s="15">
        <v>6</v>
      </c>
      <c r="D7">
        <f t="shared" si="0"/>
        <v>36</v>
      </c>
      <c r="E7">
        <f t="shared" ref="E7:E49" si="3">IF(B7=$E$1,1,0)</f>
        <v>0</v>
      </c>
      <c r="F7">
        <f t="shared" ref="F7:F49" si="4">IF(B7=$F$1,1,0)</f>
        <v>1</v>
      </c>
      <c r="G7">
        <f t="shared" ref="G7:G49" si="5">IF(B7=$G$1,1,0)</f>
        <v>0</v>
      </c>
      <c r="H7">
        <v>409</v>
      </c>
      <c r="L7" s="18" t="s">
        <v>299</v>
      </c>
      <c r="M7" s="18" t="s">
        <v>310</v>
      </c>
      <c r="N7" s="15">
        <f>C6-(J$5*C5)</f>
        <v>3.0616279999999998</v>
      </c>
      <c r="O7">
        <f>D6-$J$5*D5</f>
        <v>17.246511999999999</v>
      </c>
      <c r="P7">
        <f>E6-$J$5*E5</f>
        <v>1</v>
      </c>
      <c r="Q7">
        <f>F6-$J$5*F5</f>
        <v>0</v>
      </c>
      <c r="R7">
        <f>G6-$J$5*G5</f>
        <v>0</v>
      </c>
      <c r="S7">
        <f>H6-$J$5*H5</f>
        <v>216.75378699999999</v>
      </c>
    </row>
    <row r="8" spans="1:19" x14ac:dyDescent="0.25">
      <c r="A8" s="18" t="str">
        <f t="shared" ref="A8:A9" si="6">A7</f>
        <v>1950</v>
      </c>
      <c r="B8" s="18" t="s">
        <v>312</v>
      </c>
      <c r="C8" s="15">
        <v>7</v>
      </c>
      <c r="D8">
        <f t="shared" si="0"/>
        <v>49</v>
      </c>
      <c r="E8">
        <f t="shared" si="3"/>
        <v>0</v>
      </c>
      <c r="F8">
        <f t="shared" si="4"/>
        <v>0</v>
      </c>
      <c r="G8">
        <f t="shared" si="5"/>
        <v>1</v>
      </c>
      <c r="H8">
        <v>498</v>
      </c>
      <c r="J8" s="58"/>
      <c r="L8" s="18" t="str">
        <f>L7</f>
        <v>1950</v>
      </c>
      <c r="M8" s="18" t="s">
        <v>311</v>
      </c>
      <c r="N8" s="15">
        <f>C7-(J$5*C6)</f>
        <v>3.577035</v>
      </c>
      <c r="O8">
        <f>D7-$J$5*D6</f>
        <v>23.885175</v>
      </c>
      <c r="P8">
        <f>E7-$J$5*E6</f>
        <v>-0.484593</v>
      </c>
      <c r="Q8">
        <f>F7-$J$5*F6</f>
        <v>1</v>
      </c>
      <c r="R8">
        <f>G7-$J$5*G6</f>
        <v>0</v>
      </c>
      <c r="S8">
        <f>H7-$J$5*H6</f>
        <v>223.88547399999999</v>
      </c>
    </row>
    <row r="9" spans="1:19" x14ac:dyDescent="0.25">
      <c r="A9" s="18" t="str">
        <f t="shared" si="6"/>
        <v>1950</v>
      </c>
      <c r="B9" s="18" t="s">
        <v>313</v>
      </c>
      <c r="C9" s="15">
        <v>8</v>
      </c>
      <c r="D9">
        <f t="shared" si="0"/>
        <v>64</v>
      </c>
      <c r="E9">
        <f t="shared" si="3"/>
        <v>0</v>
      </c>
      <c r="F9">
        <f t="shared" si="4"/>
        <v>0</v>
      </c>
      <c r="G9">
        <f t="shared" si="5"/>
        <v>0</v>
      </c>
      <c r="H9">
        <v>387</v>
      </c>
      <c r="L9" s="18" t="str">
        <f t="shared" ref="L9:L10" si="7">L8</f>
        <v>1950</v>
      </c>
      <c r="M9" s="18" t="s">
        <v>312</v>
      </c>
      <c r="N9" s="15">
        <f>C8-(J$5*C7)</f>
        <v>4.0924420000000001</v>
      </c>
      <c r="O9">
        <f>D8-$J$5*D7</f>
        <v>31.554652000000001</v>
      </c>
      <c r="P9">
        <f>E8-$J$5*E7</f>
        <v>0</v>
      </c>
      <c r="Q9">
        <f>F8-$J$5*F7</f>
        <v>-0.484593</v>
      </c>
      <c r="R9">
        <f>G8-$J$5*G7</f>
        <v>1</v>
      </c>
      <c r="S9">
        <f>H8-$J$5*H7</f>
        <v>299.80146300000001</v>
      </c>
    </row>
    <row r="10" spans="1:19" x14ac:dyDescent="0.25">
      <c r="A10" s="18" t="s">
        <v>300</v>
      </c>
      <c r="B10" s="18" t="s">
        <v>310</v>
      </c>
      <c r="C10" s="15">
        <v>9</v>
      </c>
      <c r="D10">
        <f t="shared" si="0"/>
        <v>81</v>
      </c>
      <c r="E10">
        <f t="shared" si="3"/>
        <v>1</v>
      </c>
      <c r="F10">
        <f t="shared" si="4"/>
        <v>0</v>
      </c>
      <c r="G10">
        <f t="shared" si="5"/>
        <v>0</v>
      </c>
      <c r="H10">
        <v>473</v>
      </c>
      <c r="L10" s="18" t="str">
        <f t="shared" si="7"/>
        <v>1950</v>
      </c>
      <c r="M10" s="18" t="s">
        <v>313</v>
      </c>
      <c r="N10" s="15">
        <f>C9-(J$5*C8)</f>
        <v>4.6078489999999999</v>
      </c>
      <c r="O10">
        <f>D9-$J$5*D8</f>
        <v>40.254942999999997</v>
      </c>
      <c r="P10">
        <f>E9-$J$5*E8</f>
        <v>0</v>
      </c>
      <c r="Q10">
        <f>F9-$J$5*F8</f>
        <v>0</v>
      </c>
      <c r="R10">
        <f>G9-$J$5*G8</f>
        <v>-0.484593</v>
      </c>
      <c r="S10">
        <f>H9-$J$5*H8</f>
        <v>145.672686</v>
      </c>
    </row>
    <row r="11" spans="1:19" x14ac:dyDescent="0.25">
      <c r="A11" s="18" t="str">
        <f>A10</f>
        <v>1951</v>
      </c>
      <c r="B11" s="18" t="s">
        <v>311</v>
      </c>
      <c r="C11" s="15">
        <v>10</v>
      </c>
      <c r="D11">
        <f t="shared" si="0"/>
        <v>100</v>
      </c>
      <c r="E11">
        <f t="shared" si="3"/>
        <v>0</v>
      </c>
      <c r="F11">
        <f t="shared" si="4"/>
        <v>1</v>
      </c>
      <c r="G11">
        <f t="shared" si="5"/>
        <v>0</v>
      </c>
      <c r="H11">
        <v>513</v>
      </c>
      <c r="L11" s="18" t="s">
        <v>300</v>
      </c>
      <c r="M11" s="18" t="s">
        <v>310</v>
      </c>
      <c r="N11" s="15">
        <f>C10-(J$5*C9)</f>
        <v>5.1232559999999996</v>
      </c>
      <c r="O11">
        <f>D10-$J$5*D9</f>
        <v>49.986047999999997</v>
      </c>
      <c r="P11">
        <f>E10-$J$5*E9</f>
        <v>1</v>
      </c>
      <c r="Q11">
        <f>F10-$J$5*F9</f>
        <v>0</v>
      </c>
      <c r="R11">
        <f>G10-$J$5*G9</f>
        <v>0</v>
      </c>
      <c r="S11">
        <f>H10-$J$5*H9</f>
        <v>285.46250900000001</v>
      </c>
    </row>
    <row r="12" spans="1:19" x14ac:dyDescent="0.25">
      <c r="A12" s="18" t="str">
        <f t="shared" ref="A12" si="8">A11</f>
        <v>1951</v>
      </c>
      <c r="B12" s="18" t="s">
        <v>312</v>
      </c>
      <c r="C12" s="15">
        <v>11</v>
      </c>
      <c r="D12">
        <f t="shared" si="0"/>
        <v>121</v>
      </c>
      <c r="E12">
        <f t="shared" si="3"/>
        <v>0</v>
      </c>
      <c r="F12">
        <f t="shared" si="4"/>
        <v>0</v>
      </c>
      <c r="G12">
        <f t="shared" si="5"/>
        <v>1</v>
      </c>
      <c r="H12">
        <v>582</v>
      </c>
      <c r="L12" s="18" t="str">
        <f>L11</f>
        <v>1951</v>
      </c>
      <c r="M12" s="18" t="s">
        <v>311</v>
      </c>
      <c r="N12" s="15">
        <f>C11-(J$5*C10)</f>
        <v>5.6386630000000002</v>
      </c>
      <c r="O12">
        <f>D11-$J$5*D10</f>
        <v>60.747967000000003</v>
      </c>
      <c r="P12">
        <f>E11-$J$5*E10</f>
        <v>-0.484593</v>
      </c>
      <c r="Q12">
        <f>F11-$J$5*F10</f>
        <v>1</v>
      </c>
      <c r="R12">
        <f>G11-$J$5*G10</f>
        <v>0</v>
      </c>
      <c r="S12">
        <f>H11-$J$5*H10</f>
        <v>283.78751099999999</v>
      </c>
    </row>
    <row r="13" spans="1:19" x14ac:dyDescent="0.25">
      <c r="A13" s="18" t="str">
        <f>A12</f>
        <v>1951</v>
      </c>
      <c r="B13" s="18" t="s">
        <v>313</v>
      </c>
      <c r="C13" s="15">
        <v>12</v>
      </c>
      <c r="D13">
        <f t="shared" si="0"/>
        <v>144</v>
      </c>
      <c r="E13">
        <f t="shared" si="3"/>
        <v>0</v>
      </c>
      <c r="F13">
        <f t="shared" si="4"/>
        <v>0</v>
      </c>
      <c r="G13">
        <f t="shared" si="5"/>
        <v>0</v>
      </c>
      <c r="H13">
        <v>474</v>
      </c>
      <c r="L13" s="18" t="str">
        <f t="shared" ref="L13" si="9">L12</f>
        <v>1951</v>
      </c>
      <c r="M13" s="18" t="s">
        <v>312</v>
      </c>
      <c r="N13" s="15">
        <f>C12-(J$5*C11)</f>
        <v>6.1540699999999999</v>
      </c>
      <c r="O13">
        <f>D12-$J$5*D11</f>
        <v>72.540700000000001</v>
      </c>
      <c r="P13">
        <f>E12-$J$5*E11</f>
        <v>0</v>
      </c>
      <c r="Q13">
        <f>F12-$J$5*F11</f>
        <v>-0.484593</v>
      </c>
      <c r="R13">
        <f>G12-$J$5*G11</f>
        <v>1</v>
      </c>
      <c r="S13">
        <f>H12-$J$5*H11</f>
        <v>333.40379100000001</v>
      </c>
    </row>
    <row r="14" spans="1:19" x14ac:dyDescent="0.25">
      <c r="A14" s="18" t="s">
        <v>301</v>
      </c>
      <c r="B14" s="18" t="s">
        <v>310</v>
      </c>
      <c r="C14" s="15">
        <v>13</v>
      </c>
      <c r="D14">
        <f t="shared" si="0"/>
        <v>169</v>
      </c>
      <c r="E14">
        <f t="shared" si="3"/>
        <v>1</v>
      </c>
      <c r="F14">
        <f t="shared" si="4"/>
        <v>0</v>
      </c>
      <c r="G14">
        <f t="shared" si="5"/>
        <v>0</v>
      </c>
      <c r="H14">
        <v>544</v>
      </c>
      <c r="L14" s="18" t="str">
        <f>L13</f>
        <v>1951</v>
      </c>
      <c r="M14" s="18" t="s">
        <v>313</v>
      </c>
      <c r="N14" s="15">
        <f>C13-(J$5*C12)</f>
        <v>6.6694769999999997</v>
      </c>
      <c r="O14">
        <f>D13-$J$5*D12</f>
        <v>85.364247000000006</v>
      </c>
      <c r="P14">
        <f>E13-$J$5*E12</f>
        <v>0</v>
      </c>
      <c r="Q14">
        <f>F13-$J$5*F12</f>
        <v>0</v>
      </c>
      <c r="R14">
        <f>G13-$J$5*G12</f>
        <v>-0.484593</v>
      </c>
      <c r="S14">
        <f>H13-$J$5*H12</f>
        <v>191.96687400000002</v>
      </c>
    </row>
    <row r="15" spans="1:19" x14ac:dyDescent="0.25">
      <c r="A15" s="18" t="str">
        <f>A14</f>
        <v>1952</v>
      </c>
      <c r="B15" s="18" t="s">
        <v>311</v>
      </c>
      <c r="C15" s="15">
        <v>14</v>
      </c>
      <c r="D15">
        <f t="shared" si="0"/>
        <v>196</v>
      </c>
      <c r="E15">
        <f t="shared" si="3"/>
        <v>0</v>
      </c>
      <c r="F15">
        <f t="shared" si="4"/>
        <v>1</v>
      </c>
      <c r="G15">
        <f t="shared" si="5"/>
        <v>0</v>
      </c>
      <c r="H15">
        <v>582</v>
      </c>
      <c r="L15" s="18" t="s">
        <v>301</v>
      </c>
      <c r="M15" s="18" t="s">
        <v>310</v>
      </c>
      <c r="N15" s="15">
        <f>C14-(J$5*C13)</f>
        <v>7.1848840000000003</v>
      </c>
      <c r="O15">
        <f>D14-$J$5*D13</f>
        <v>99.218608000000003</v>
      </c>
      <c r="P15">
        <f>E14-$J$5*E13</f>
        <v>1</v>
      </c>
      <c r="Q15">
        <f>F14-$J$5*F13</f>
        <v>0</v>
      </c>
      <c r="R15">
        <f>G14-$J$5*G13</f>
        <v>0</v>
      </c>
      <c r="S15">
        <f>H14-$J$5*H13</f>
        <v>314.30291799999998</v>
      </c>
    </row>
    <row r="16" spans="1:19" x14ac:dyDescent="0.25">
      <c r="A16" s="18" t="str">
        <f t="shared" ref="A16:A17" si="10">A15</f>
        <v>1952</v>
      </c>
      <c r="B16" s="18" t="s">
        <v>312</v>
      </c>
      <c r="C16" s="15">
        <v>15</v>
      </c>
      <c r="D16">
        <f t="shared" si="0"/>
        <v>225</v>
      </c>
      <c r="E16">
        <f t="shared" si="3"/>
        <v>0</v>
      </c>
      <c r="F16">
        <f t="shared" si="4"/>
        <v>0</v>
      </c>
      <c r="G16">
        <f t="shared" si="5"/>
        <v>1</v>
      </c>
      <c r="H16">
        <v>681</v>
      </c>
      <c r="L16" s="18" t="str">
        <f>L15</f>
        <v>1952</v>
      </c>
      <c r="M16" s="18" t="s">
        <v>311</v>
      </c>
      <c r="N16" s="15">
        <f>C15-(J$5*C14)</f>
        <v>7.700291</v>
      </c>
      <c r="O16">
        <f>D15-$J$5*D14</f>
        <v>114.10378300000001</v>
      </c>
      <c r="P16">
        <f>E15-$J$5*E14</f>
        <v>-0.484593</v>
      </c>
      <c r="Q16">
        <f>F15-$J$5*F14</f>
        <v>1</v>
      </c>
      <c r="R16">
        <f>G15-$J$5*G14</f>
        <v>0</v>
      </c>
      <c r="S16">
        <f>H15-$J$5*H14</f>
        <v>318.38140800000002</v>
      </c>
    </row>
    <row r="17" spans="1:29" x14ac:dyDescent="0.25">
      <c r="A17" s="18" t="str">
        <f t="shared" si="10"/>
        <v>1952</v>
      </c>
      <c r="B17" s="18" t="s">
        <v>313</v>
      </c>
      <c r="C17" s="15">
        <v>16</v>
      </c>
      <c r="D17">
        <f t="shared" si="0"/>
        <v>256</v>
      </c>
      <c r="E17">
        <f t="shared" si="3"/>
        <v>0</v>
      </c>
      <c r="F17">
        <f t="shared" si="4"/>
        <v>0</v>
      </c>
      <c r="G17">
        <f t="shared" si="5"/>
        <v>0</v>
      </c>
      <c r="H17">
        <v>557</v>
      </c>
      <c r="L17" s="18" t="str">
        <f t="shared" ref="L17:L18" si="11">L16</f>
        <v>1952</v>
      </c>
      <c r="M17" s="18" t="s">
        <v>312</v>
      </c>
      <c r="N17" s="15">
        <f>C16-(J$5*C15)</f>
        <v>8.2156979999999997</v>
      </c>
      <c r="O17">
        <f>D16-$J$5*D15</f>
        <v>130.01977199999999</v>
      </c>
      <c r="P17">
        <f>E16-$J$5*E15</f>
        <v>0</v>
      </c>
      <c r="Q17">
        <f>F16-$J$5*F15</f>
        <v>-0.484593</v>
      </c>
      <c r="R17">
        <f>G16-$J$5*G15</f>
        <v>1</v>
      </c>
      <c r="S17">
        <f>H16-$J$5*H15</f>
        <v>398.96687400000002</v>
      </c>
      <c r="U17" t="s">
        <v>36</v>
      </c>
    </row>
    <row r="18" spans="1:29" ht="15.75" thickBot="1" x14ac:dyDescent="0.3">
      <c r="A18" s="18" t="s">
        <v>302</v>
      </c>
      <c r="B18" s="18" t="s">
        <v>310</v>
      </c>
      <c r="C18" s="15">
        <v>17</v>
      </c>
      <c r="D18">
        <f t="shared" si="0"/>
        <v>289</v>
      </c>
      <c r="E18">
        <f t="shared" si="3"/>
        <v>1</v>
      </c>
      <c r="F18">
        <f t="shared" si="4"/>
        <v>0</v>
      </c>
      <c r="G18">
        <f t="shared" si="5"/>
        <v>0</v>
      </c>
      <c r="H18">
        <v>628</v>
      </c>
      <c r="L18" s="18" t="str">
        <f t="shared" si="11"/>
        <v>1952</v>
      </c>
      <c r="M18" s="18" t="s">
        <v>313</v>
      </c>
      <c r="N18" s="15">
        <f>C17-(J$5*C16)</f>
        <v>8.7311049999999994</v>
      </c>
      <c r="O18">
        <f>D17-$J$5*D16</f>
        <v>146.96657500000001</v>
      </c>
      <c r="P18">
        <f>E17-$J$5*E16</f>
        <v>0</v>
      </c>
      <c r="Q18">
        <f>F17-$J$5*F16</f>
        <v>0</v>
      </c>
      <c r="R18">
        <f>G17-$J$5*G16</f>
        <v>-0.484593</v>
      </c>
      <c r="S18">
        <f>H17-$J$5*H16</f>
        <v>226.99216699999999</v>
      </c>
    </row>
    <row r="19" spans="1:29" x14ac:dyDescent="0.25">
      <c r="A19" s="18" t="str">
        <f>A18</f>
        <v>1953</v>
      </c>
      <c r="B19" s="18" t="s">
        <v>311</v>
      </c>
      <c r="C19" s="15">
        <v>18</v>
      </c>
      <c r="D19">
        <f t="shared" si="0"/>
        <v>324</v>
      </c>
      <c r="E19">
        <f t="shared" si="3"/>
        <v>0</v>
      </c>
      <c r="F19">
        <f t="shared" si="4"/>
        <v>1</v>
      </c>
      <c r="G19">
        <f t="shared" si="5"/>
        <v>0</v>
      </c>
      <c r="H19">
        <v>707</v>
      </c>
      <c r="L19" s="18" t="s">
        <v>302</v>
      </c>
      <c r="M19" s="18" t="s">
        <v>310</v>
      </c>
      <c r="N19" s="15">
        <f>C18-(J$5*C17)</f>
        <v>9.2465119999999992</v>
      </c>
      <c r="O19">
        <f>D18-$J$5*D17</f>
        <v>164.94419199999999</v>
      </c>
      <c r="P19">
        <f>E18-$J$5*E17</f>
        <v>1</v>
      </c>
      <c r="Q19">
        <f>F18-$J$5*F17</f>
        <v>0</v>
      </c>
      <c r="R19">
        <f>G18-$J$5*G17</f>
        <v>0</v>
      </c>
      <c r="S19">
        <f>H18-$J$5*H17</f>
        <v>358.08169900000001</v>
      </c>
      <c r="U19" s="32" t="s">
        <v>37</v>
      </c>
      <c r="V19" s="32"/>
    </row>
    <row r="20" spans="1:29" x14ac:dyDescent="0.25">
      <c r="A20" s="18" t="str">
        <f t="shared" ref="A20:A21" si="12">A19</f>
        <v>1953</v>
      </c>
      <c r="B20" s="18" t="s">
        <v>312</v>
      </c>
      <c r="C20" s="15">
        <v>19</v>
      </c>
      <c r="D20">
        <f t="shared" si="0"/>
        <v>361</v>
      </c>
      <c r="E20">
        <f t="shared" si="3"/>
        <v>0</v>
      </c>
      <c r="F20">
        <f t="shared" si="4"/>
        <v>0</v>
      </c>
      <c r="G20">
        <f t="shared" si="5"/>
        <v>1</v>
      </c>
      <c r="H20">
        <v>773</v>
      </c>
      <c r="L20" s="18" t="str">
        <f>L19</f>
        <v>1953</v>
      </c>
      <c r="M20" s="18" t="s">
        <v>311</v>
      </c>
      <c r="N20" s="15">
        <f>C19-(J$5*C18)</f>
        <v>9.7619190000000007</v>
      </c>
      <c r="O20">
        <f>D19-$J$5*D18</f>
        <v>183.95262299999999</v>
      </c>
      <c r="P20">
        <f>E19-$J$5*E18</f>
        <v>-0.484593</v>
      </c>
      <c r="Q20">
        <f>F19-$J$5*F18</f>
        <v>1</v>
      </c>
      <c r="R20">
        <f>G19-$J$5*G18</f>
        <v>0</v>
      </c>
      <c r="S20">
        <f>H19-$J$5*H18</f>
        <v>402.67559599999998</v>
      </c>
      <c r="U20" s="29" t="s">
        <v>38</v>
      </c>
      <c r="V20" s="29">
        <v>0.95568350077818065</v>
      </c>
    </row>
    <row r="21" spans="1:29" x14ac:dyDescent="0.25">
      <c r="A21" s="18" t="str">
        <f t="shared" si="12"/>
        <v>1953</v>
      </c>
      <c r="B21" s="18" t="s">
        <v>313</v>
      </c>
      <c r="C21" s="15">
        <v>20</v>
      </c>
      <c r="D21">
        <f t="shared" si="0"/>
        <v>400</v>
      </c>
      <c r="E21">
        <f t="shared" si="3"/>
        <v>0</v>
      </c>
      <c r="F21">
        <f t="shared" si="4"/>
        <v>0</v>
      </c>
      <c r="G21">
        <f t="shared" si="5"/>
        <v>0</v>
      </c>
      <c r="H21">
        <v>592</v>
      </c>
      <c r="L21" s="18" t="str">
        <f t="shared" ref="L21:L22" si="13">L20</f>
        <v>1953</v>
      </c>
      <c r="M21" s="18" t="s">
        <v>312</v>
      </c>
      <c r="N21" s="15">
        <f>C20-(J$5*C19)</f>
        <v>10.277326</v>
      </c>
      <c r="O21">
        <f>D20-$J$5*D19</f>
        <v>203.99186800000001</v>
      </c>
      <c r="P21">
        <f>E20-$J$5*E19</f>
        <v>0</v>
      </c>
      <c r="Q21">
        <f>F20-$J$5*F19</f>
        <v>-0.484593</v>
      </c>
      <c r="R21">
        <f>G20-$J$5*G19</f>
        <v>1</v>
      </c>
      <c r="S21">
        <f>H20-$J$5*H19</f>
        <v>430.39274899999998</v>
      </c>
      <c r="U21" s="29" t="s">
        <v>39</v>
      </c>
      <c r="V21" s="29">
        <v>0.9133309536596389</v>
      </c>
    </row>
    <row r="22" spans="1:29" x14ac:dyDescent="0.25">
      <c r="A22" s="18" t="s">
        <v>303</v>
      </c>
      <c r="B22" s="18" t="s">
        <v>310</v>
      </c>
      <c r="C22" s="15">
        <v>21</v>
      </c>
      <c r="D22">
        <f t="shared" si="0"/>
        <v>441</v>
      </c>
      <c r="E22">
        <f t="shared" si="3"/>
        <v>1</v>
      </c>
      <c r="F22">
        <f t="shared" si="4"/>
        <v>0</v>
      </c>
      <c r="G22">
        <f t="shared" si="5"/>
        <v>0</v>
      </c>
      <c r="H22">
        <v>627</v>
      </c>
      <c r="L22" s="18" t="str">
        <f t="shared" si="13"/>
        <v>1953</v>
      </c>
      <c r="M22" s="18" t="s">
        <v>313</v>
      </c>
      <c r="N22" s="15">
        <f>C21-(J$5*C20)</f>
        <v>10.792733</v>
      </c>
      <c r="O22">
        <f>D21-$J$5*D20</f>
        <v>225.061927</v>
      </c>
      <c r="P22">
        <f>E21-$J$5*E20</f>
        <v>0</v>
      </c>
      <c r="Q22">
        <f>F21-$J$5*F20</f>
        <v>0</v>
      </c>
      <c r="R22">
        <f>G21-$J$5*G20</f>
        <v>-0.484593</v>
      </c>
      <c r="S22">
        <f>H21-$J$5*H20</f>
        <v>217.40961099999998</v>
      </c>
      <c r="U22" s="29" t="s">
        <v>40</v>
      </c>
      <c r="V22" s="29">
        <v>0.90276155776447287</v>
      </c>
    </row>
    <row r="23" spans="1:29" x14ac:dyDescent="0.25">
      <c r="A23" s="18" t="str">
        <f>A22</f>
        <v>1954</v>
      </c>
      <c r="B23" s="18" t="s">
        <v>311</v>
      </c>
      <c r="C23" s="15">
        <v>22</v>
      </c>
      <c r="D23">
        <f t="shared" si="0"/>
        <v>484</v>
      </c>
      <c r="E23">
        <f t="shared" si="3"/>
        <v>0</v>
      </c>
      <c r="F23">
        <f t="shared" si="4"/>
        <v>1</v>
      </c>
      <c r="G23">
        <f t="shared" si="5"/>
        <v>0</v>
      </c>
      <c r="H23">
        <v>725</v>
      </c>
      <c r="L23" s="18" t="s">
        <v>303</v>
      </c>
      <c r="M23" s="18" t="s">
        <v>310</v>
      </c>
      <c r="N23" s="15">
        <f>C22-(J$5*C21)</f>
        <v>11.30814</v>
      </c>
      <c r="O23">
        <f>D22-$J$5*D21</f>
        <v>247.1628</v>
      </c>
      <c r="P23">
        <f>E22-$J$5*E21</f>
        <v>1</v>
      </c>
      <c r="Q23">
        <f>F22-$J$5*F21</f>
        <v>0</v>
      </c>
      <c r="R23">
        <f>G22-$J$5*G21</f>
        <v>0</v>
      </c>
      <c r="S23">
        <f>H22-$J$5*H21</f>
        <v>340.12094400000001</v>
      </c>
      <c r="U23" s="29" t="s">
        <v>41</v>
      </c>
      <c r="V23" s="29">
        <v>68.660663407698209</v>
      </c>
      <c r="AA23" s="57" t="s">
        <v>151</v>
      </c>
    </row>
    <row r="24" spans="1:29" ht="15.75" thickBot="1" x14ac:dyDescent="0.3">
      <c r="A24" s="18" t="str">
        <f t="shared" ref="A24:A25" si="14">A23</f>
        <v>1954</v>
      </c>
      <c r="B24" s="18" t="s">
        <v>312</v>
      </c>
      <c r="C24" s="15">
        <v>23</v>
      </c>
      <c r="D24">
        <f t="shared" si="0"/>
        <v>529</v>
      </c>
      <c r="E24">
        <f t="shared" si="3"/>
        <v>0</v>
      </c>
      <c r="F24">
        <f t="shared" si="4"/>
        <v>0</v>
      </c>
      <c r="G24">
        <f t="shared" si="5"/>
        <v>1</v>
      </c>
      <c r="H24">
        <v>854</v>
      </c>
      <c r="L24" s="18" t="str">
        <f>L23</f>
        <v>1954</v>
      </c>
      <c r="M24" s="18" t="s">
        <v>311</v>
      </c>
      <c r="N24" s="15">
        <f>C23-(J$5*C22)</f>
        <v>11.823547</v>
      </c>
      <c r="O24">
        <f>D23-$J$5*D22</f>
        <v>270.294487</v>
      </c>
      <c r="P24">
        <f>E23-$J$5*E22</f>
        <v>-0.484593</v>
      </c>
      <c r="Q24">
        <f>F23-$J$5*F22</f>
        <v>1</v>
      </c>
      <c r="R24">
        <f>G23-$J$5*G22</f>
        <v>0</v>
      </c>
      <c r="S24">
        <f>H23-$J$5*H22</f>
        <v>421.160189</v>
      </c>
      <c r="U24" s="30" t="s">
        <v>42</v>
      </c>
      <c r="V24" s="30">
        <v>47</v>
      </c>
      <c r="AA24" s="56">
        <f>COUNTA(U34:U38)</f>
        <v>5</v>
      </c>
    </row>
    <row r="25" spans="1:29" x14ac:dyDescent="0.25">
      <c r="A25" s="18" t="str">
        <f t="shared" si="14"/>
        <v>1954</v>
      </c>
      <c r="B25" s="18" t="s">
        <v>313</v>
      </c>
      <c r="C25" s="15">
        <v>24</v>
      </c>
      <c r="D25">
        <f t="shared" si="0"/>
        <v>576</v>
      </c>
      <c r="E25">
        <f t="shared" si="3"/>
        <v>0</v>
      </c>
      <c r="F25">
        <f t="shared" si="4"/>
        <v>0</v>
      </c>
      <c r="G25">
        <f t="shared" si="5"/>
        <v>0</v>
      </c>
      <c r="H25">
        <v>661</v>
      </c>
      <c r="L25" s="18" t="str">
        <f t="shared" ref="L25:L26" si="15">L24</f>
        <v>1954</v>
      </c>
      <c r="M25" s="18" t="s">
        <v>312</v>
      </c>
      <c r="N25" s="15">
        <f>C24-(J$5*C23)</f>
        <v>12.338953999999999</v>
      </c>
      <c r="O25">
        <f>D24-$J$5*D23</f>
        <v>294.45698800000002</v>
      </c>
      <c r="P25">
        <f>E24-$J$5*E23</f>
        <v>0</v>
      </c>
      <c r="Q25">
        <f>F24-$J$5*F23</f>
        <v>-0.484593</v>
      </c>
      <c r="R25">
        <f>G24-$J$5*G23</f>
        <v>1</v>
      </c>
      <c r="S25">
        <f>H24-$J$5*H23</f>
        <v>502.670075</v>
      </c>
    </row>
    <row r="26" spans="1:29" ht="15.75" thickBot="1" x14ac:dyDescent="0.3">
      <c r="A26" s="18" t="s">
        <v>304</v>
      </c>
      <c r="B26" s="18" t="s">
        <v>310</v>
      </c>
      <c r="C26" s="15">
        <v>25</v>
      </c>
      <c r="D26">
        <f t="shared" si="0"/>
        <v>625</v>
      </c>
      <c r="E26">
        <f t="shared" si="3"/>
        <v>1</v>
      </c>
      <c r="F26">
        <f t="shared" si="4"/>
        <v>0</v>
      </c>
      <c r="G26">
        <f t="shared" si="5"/>
        <v>0</v>
      </c>
      <c r="H26">
        <v>742</v>
      </c>
      <c r="L26" s="18" t="str">
        <f t="shared" si="15"/>
        <v>1954</v>
      </c>
      <c r="M26" s="18" t="s">
        <v>313</v>
      </c>
      <c r="N26" s="15">
        <f>C25-(J$5*C24)</f>
        <v>12.854361000000001</v>
      </c>
      <c r="O26">
        <f>D25-$J$5*D24</f>
        <v>319.65030300000001</v>
      </c>
      <c r="P26">
        <f>E25-$J$5*E24</f>
        <v>0</v>
      </c>
      <c r="Q26">
        <f>F25-$J$5*F24</f>
        <v>0</v>
      </c>
      <c r="R26">
        <f>G25-$J$5*G24</f>
        <v>-0.484593</v>
      </c>
      <c r="S26">
        <f>H25-$J$5*H24</f>
        <v>247.157578</v>
      </c>
      <c r="U26" t="s">
        <v>43</v>
      </c>
    </row>
    <row r="27" spans="1:29" x14ac:dyDescent="0.25">
      <c r="A27" s="18" t="str">
        <f>A26</f>
        <v>1955</v>
      </c>
      <c r="B27" s="18" t="s">
        <v>311</v>
      </c>
      <c r="C27" s="15">
        <v>26</v>
      </c>
      <c r="D27">
        <f t="shared" si="0"/>
        <v>676</v>
      </c>
      <c r="E27">
        <f t="shared" si="3"/>
        <v>0</v>
      </c>
      <c r="F27">
        <f t="shared" si="4"/>
        <v>1</v>
      </c>
      <c r="G27">
        <f t="shared" si="5"/>
        <v>0</v>
      </c>
      <c r="H27">
        <v>854</v>
      </c>
      <c r="L27" s="18" t="s">
        <v>304</v>
      </c>
      <c r="M27" s="18" t="s">
        <v>310</v>
      </c>
      <c r="N27" s="15">
        <f>C26-(J$5*C25)</f>
        <v>13.369768000000001</v>
      </c>
      <c r="O27">
        <f>D26-$J$5*D25</f>
        <v>345.87443200000001</v>
      </c>
      <c r="P27">
        <f>E26-$J$5*E25</f>
        <v>1</v>
      </c>
      <c r="Q27">
        <f>F26-$J$5*F25</f>
        <v>0</v>
      </c>
      <c r="R27">
        <f>G26-$J$5*G25</f>
        <v>0</v>
      </c>
      <c r="S27">
        <f>H26-$J$5*H25</f>
        <v>421.68402700000001</v>
      </c>
      <c r="U27" s="31"/>
      <c r="V27" s="31" t="s">
        <v>48</v>
      </c>
      <c r="W27" s="31" t="s">
        <v>49</v>
      </c>
      <c r="X27" s="31" t="s">
        <v>50</v>
      </c>
      <c r="Y27" s="31" t="s">
        <v>51</v>
      </c>
      <c r="Z27" s="31" t="s">
        <v>52</v>
      </c>
    </row>
    <row r="28" spans="1:29" x14ac:dyDescent="0.25">
      <c r="A28" s="18" t="str">
        <f t="shared" ref="A28:A29" si="16">A27</f>
        <v>1955</v>
      </c>
      <c r="B28" s="18" t="s">
        <v>312</v>
      </c>
      <c r="C28" s="15">
        <v>27</v>
      </c>
      <c r="D28">
        <f t="shared" si="0"/>
        <v>729</v>
      </c>
      <c r="E28">
        <f t="shared" si="3"/>
        <v>0</v>
      </c>
      <c r="F28">
        <f t="shared" si="4"/>
        <v>0</v>
      </c>
      <c r="G28">
        <f t="shared" si="5"/>
        <v>1</v>
      </c>
      <c r="H28">
        <v>1023</v>
      </c>
      <c r="L28" s="18" t="str">
        <f>L27</f>
        <v>1955</v>
      </c>
      <c r="M28" s="18" t="s">
        <v>311</v>
      </c>
      <c r="N28" s="15">
        <f>C27-(J$5*C26)</f>
        <v>13.885175</v>
      </c>
      <c r="O28">
        <f>D27-$J$5*D26</f>
        <v>373.12937499999998</v>
      </c>
      <c r="P28">
        <f>E27-$J$5*E26</f>
        <v>-0.484593</v>
      </c>
      <c r="Q28">
        <f>F27-$J$5*F26</f>
        <v>1</v>
      </c>
      <c r="R28">
        <f>G27-$J$5*G26</f>
        <v>0</v>
      </c>
      <c r="S28">
        <f>H27-$J$5*H26</f>
        <v>494.43199399999997</v>
      </c>
      <c r="U28" s="29" t="s">
        <v>44</v>
      </c>
      <c r="V28" s="29">
        <v>5</v>
      </c>
      <c r="W28" s="29">
        <v>2036873.2564584783</v>
      </c>
      <c r="X28" s="29">
        <v>407374.65129169566</v>
      </c>
      <c r="Y28" s="29">
        <v>86.412786758925236</v>
      </c>
      <c r="Z28" s="29">
        <v>1.1285150853962377E-20</v>
      </c>
    </row>
    <row r="29" spans="1:29" x14ac:dyDescent="0.25">
      <c r="A29" s="18" t="str">
        <f t="shared" si="16"/>
        <v>1955</v>
      </c>
      <c r="B29" s="18" t="s">
        <v>313</v>
      </c>
      <c r="C29" s="15">
        <v>28</v>
      </c>
      <c r="D29">
        <f t="shared" si="0"/>
        <v>784</v>
      </c>
      <c r="E29">
        <f t="shared" si="3"/>
        <v>0</v>
      </c>
      <c r="F29">
        <f t="shared" si="4"/>
        <v>0</v>
      </c>
      <c r="G29">
        <f t="shared" si="5"/>
        <v>0</v>
      </c>
      <c r="H29">
        <v>789</v>
      </c>
      <c r="L29" s="18" t="str">
        <f t="shared" ref="L29:L30" si="17">L28</f>
        <v>1955</v>
      </c>
      <c r="M29" s="18" t="s">
        <v>312</v>
      </c>
      <c r="N29" s="15">
        <f>C28-(J$5*C27)</f>
        <v>14.400582</v>
      </c>
      <c r="O29">
        <f>D28-$J$5*D27</f>
        <v>401.41513200000003</v>
      </c>
      <c r="P29">
        <f>E28-$J$5*E27</f>
        <v>0</v>
      </c>
      <c r="Q29">
        <f>F28-$J$5*F27</f>
        <v>-0.484593</v>
      </c>
      <c r="R29">
        <f>G28-$J$5*G27</f>
        <v>1</v>
      </c>
      <c r="S29">
        <f>H28-$J$5*H27</f>
        <v>609.15757800000006</v>
      </c>
      <c r="U29" s="29" t="s">
        <v>45</v>
      </c>
      <c r="V29" s="29">
        <v>41</v>
      </c>
      <c r="W29" s="29">
        <v>193285.7546829943</v>
      </c>
      <c r="X29" s="29">
        <v>4714.2866995852273</v>
      </c>
      <c r="Y29" s="29"/>
      <c r="Z29" s="29"/>
    </row>
    <row r="30" spans="1:29" ht="15.75" thickBot="1" x14ac:dyDescent="0.3">
      <c r="A30" s="18" t="s">
        <v>305</v>
      </c>
      <c r="B30" s="18" t="s">
        <v>310</v>
      </c>
      <c r="C30" s="15">
        <v>29</v>
      </c>
      <c r="D30">
        <f t="shared" si="0"/>
        <v>841</v>
      </c>
      <c r="E30">
        <f t="shared" si="3"/>
        <v>1</v>
      </c>
      <c r="F30">
        <f t="shared" si="4"/>
        <v>0</v>
      </c>
      <c r="G30">
        <f t="shared" si="5"/>
        <v>0</v>
      </c>
      <c r="H30">
        <v>878</v>
      </c>
      <c r="L30" s="18" t="str">
        <f t="shared" si="17"/>
        <v>1955</v>
      </c>
      <c r="M30" s="18" t="s">
        <v>313</v>
      </c>
      <c r="N30" s="15">
        <f>C29-(J$5*C28)</f>
        <v>14.915989</v>
      </c>
      <c r="O30">
        <f>D29-$J$5*D28</f>
        <v>430.73170299999998</v>
      </c>
      <c r="P30">
        <f>E29-$J$5*E28</f>
        <v>0</v>
      </c>
      <c r="Q30">
        <f>F29-$J$5*F28</f>
        <v>0</v>
      </c>
      <c r="R30">
        <f>G29-$J$5*G28</f>
        <v>-0.484593</v>
      </c>
      <c r="S30">
        <f>H29-$J$5*H28</f>
        <v>293.26136100000002</v>
      </c>
      <c r="U30" s="30" t="s">
        <v>46</v>
      </c>
      <c r="V30" s="30">
        <v>46</v>
      </c>
      <c r="W30" s="30">
        <v>2230159.0111414725</v>
      </c>
      <c r="X30" s="30"/>
      <c r="Y30" s="30"/>
      <c r="Z30" s="30"/>
    </row>
    <row r="31" spans="1:29" ht="15.75" thickBot="1" x14ac:dyDescent="0.3">
      <c r="A31" s="18" t="str">
        <f>A30</f>
        <v>1956</v>
      </c>
      <c r="B31" s="18" t="s">
        <v>311</v>
      </c>
      <c r="C31" s="15">
        <v>30</v>
      </c>
      <c r="D31">
        <f t="shared" si="0"/>
        <v>900</v>
      </c>
      <c r="E31">
        <f t="shared" si="3"/>
        <v>0</v>
      </c>
      <c r="F31">
        <f t="shared" si="4"/>
        <v>1</v>
      </c>
      <c r="G31">
        <f t="shared" si="5"/>
        <v>0</v>
      </c>
      <c r="H31">
        <v>1005</v>
      </c>
      <c r="L31" s="18" t="s">
        <v>305</v>
      </c>
      <c r="M31" s="18" t="s">
        <v>310</v>
      </c>
      <c r="N31" s="15">
        <f>C30-(J$5*C29)</f>
        <v>15.431395999999999</v>
      </c>
      <c r="O31">
        <f>D30-$J$5*D29</f>
        <v>461.07908800000001</v>
      </c>
      <c r="P31">
        <f>E30-$J$5*E29</f>
        <v>1</v>
      </c>
      <c r="Q31">
        <f>F30-$J$5*F29</f>
        <v>0</v>
      </c>
      <c r="R31">
        <f>G30-$J$5*G29</f>
        <v>0</v>
      </c>
      <c r="S31">
        <f>H30-$J$5*H29</f>
        <v>495.65612299999998</v>
      </c>
    </row>
    <row r="32" spans="1:29" x14ac:dyDescent="0.25">
      <c r="A32" s="18" t="str">
        <f t="shared" ref="A32:A33" si="18">A31</f>
        <v>1956</v>
      </c>
      <c r="B32" s="18" t="s">
        <v>312</v>
      </c>
      <c r="C32" s="15">
        <v>31</v>
      </c>
      <c r="D32">
        <f t="shared" si="0"/>
        <v>961</v>
      </c>
      <c r="E32">
        <f t="shared" si="3"/>
        <v>0</v>
      </c>
      <c r="F32">
        <f t="shared" si="4"/>
        <v>0</v>
      </c>
      <c r="G32">
        <f t="shared" si="5"/>
        <v>1</v>
      </c>
      <c r="H32">
        <v>1173</v>
      </c>
      <c r="L32" s="18" t="str">
        <f>L31</f>
        <v>1956</v>
      </c>
      <c r="M32" s="18" t="s">
        <v>311</v>
      </c>
      <c r="N32" s="15">
        <f>C31-(J$5*C30)</f>
        <v>15.946803000000001</v>
      </c>
      <c r="O32">
        <f>D31-$J$5*D30</f>
        <v>492.45728700000001</v>
      </c>
      <c r="P32">
        <f>E31-$J$5*E30</f>
        <v>-0.484593</v>
      </c>
      <c r="Q32">
        <f>F31-$J$5*F30</f>
        <v>1</v>
      </c>
      <c r="R32">
        <f>G31-$J$5*G30</f>
        <v>0</v>
      </c>
      <c r="S32">
        <f>H31-$J$5*H30</f>
        <v>579.52734600000008</v>
      </c>
      <c r="U32" s="63"/>
      <c r="V32" s="63" t="s">
        <v>53</v>
      </c>
      <c r="W32" s="31" t="s">
        <v>41</v>
      </c>
      <c r="X32" s="31" t="s">
        <v>54</v>
      </c>
      <c r="Y32" s="31" t="s">
        <v>55</v>
      </c>
      <c r="Z32" s="31" t="s">
        <v>56</v>
      </c>
      <c r="AA32" s="31" t="s">
        <v>57</v>
      </c>
      <c r="AB32" s="31" t="s">
        <v>58</v>
      </c>
      <c r="AC32" s="31" t="s">
        <v>59</v>
      </c>
    </row>
    <row r="33" spans="1:29" x14ac:dyDescent="0.25">
      <c r="A33" s="18" t="str">
        <f t="shared" si="18"/>
        <v>1956</v>
      </c>
      <c r="B33" s="18" t="s">
        <v>313</v>
      </c>
      <c r="C33" s="15">
        <v>32</v>
      </c>
      <c r="D33">
        <f t="shared" si="0"/>
        <v>1024</v>
      </c>
      <c r="E33">
        <f t="shared" si="3"/>
        <v>0</v>
      </c>
      <c r="F33">
        <f t="shared" si="4"/>
        <v>0</v>
      </c>
      <c r="G33">
        <f t="shared" si="5"/>
        <v>0</v>
      </c>
      <c r="H33">
        <v>883</v>
      </c>
      <c r="L33" s="18" t="str">
        <f t="shared" ref="L33:L34" si="19">L32</f>
        <v>1956</v>
      </c>
      <c r="M33" s="18" t="s">
        <v>312</v>
      </c>
      <c r="N33" s="15">
        <f>C32-(J$5*C31)</f>
        <v>16.462209999999999</v>
      </c>
      <c r="O33">
        <f>D32-$J$5*D31</f>
        <v>524.86630000000002</v>
      </c>
      <c r="P33">
        <f>E32-$J$5*E31</f>
        <v>0</v>
      </c>
      <c r="Q33">
        <f>F32-$J$5*F31</f>
        <v>-0.484593</v>
      </c>
      <c r="R33">
        <f>G32-$J$5*G31</f>
        <v>1</v>
      </c>
      <c r="S33">
        <f>H32-$J$5*H31</f>
        <v>685.98403499999995</v>
      </c>
      <c r="U33" s="64" t="s">
        <v>47</v>
      </c>
      <c r="V33" s="64">
        <v>91.689204543517448</v>
      </c>
      <c r="W33" s="29">
        <v>37.56670663410258</v>
      </c>
      <c r="X33" s="29">
        <v>2.440703824175078</v>
      </c>
      <c r="Y33" s="29">
        <v>1.9065973867012774E-2</v>
      </c>
      <c r="Z33" s="29">
        <v>15.82170137139542</v>
      </c>
      <c r="AA33" s="29">
        <v>167.55670771563948</v>
      </c>
      <c r="AB33" s="29">
        <v>15.82170137139542</v>
      </c>
      <c r="AC33" s="29">
        <v>167.55670771563948</v>
      </c>
    </row>
    <row r="34" spans="1:29" x14ac:dyDescent="0.25">
      <c r="A34" s="18" t="s">
        <v>306</v>
      </c>
      <c r="B34" s="18" t="s">
        <v>310</v>
      </c>
      <c r="C34" s="15">
        <v>33</v>
      </c>
      <c r="D34">
        <f t="shared" si="0"/>
        <v>1089</v>
      </c>
      <c r="E34">
        <f t="shared" si="3"/>
        <v>1</v>
      </c>
      <c r="F34">
        <f t="shared" si="4"/>
        <v>0</v>
      </c>
      <c r="G34">
        <f t="shared" si="5"/>
        <v>0</v>
      </c>
      <c r="H34">
        <v>972</v>
      </c>
      <c r="L34" s="18" t="str">
        <f t="shared" si="19"/>
        <v>1956</v>
      </c>
      <c r="M34" s="18" t="s">
        <v>313</v>
      </c>
      <c r="N34" s="15">
        <f>C33-(J$5*C32)</f>
        <v>16.977617000000002</v>
      </c>
      <c r="O34">
        <f>D33-$J$5*D32</f>
        <v>558.30612700000006</v>
      </c>
      <c r="P34">
        <f>E33-$J$5*E32</f>
        <v>0</v>
      </c>
      <c r="Q34">
        <f>F33-$J$5*F32</f>
        <v>0</v>
      </c>
      <c r="R34">
        <f>G33-$J$5*G32</f>
        <v>-0.484593</v>
      </c>
      <c r="S34">
        <f>H33-$J$5*H32</f>
        <v>314.57241099999999</v>
      </c>
      <c r="U34" s="64" t="s">
        <v>325</v>
      </c>
      <c r="V34" s="64">
        <v>18.218870860872432</v>
      </c>
      <c r="W34" s="29">
        <v>6.3149288153246843</v>
      </c>
      <c r="X34" s="29">
        <v>2.8850477010382107</v>
      </c>
      <c r="Y34" s="29">
        <v>6.2127028066532022E-3</v>
      </c>
      <c r="Z34" s="29">
        <v>5.4656133929034052</v>
      </c>
      <c r="AA34" s="29">
        <v>30.972128328841457</v>
      </c>
      <c r="AB34" s="29">
        <v>5.4656133929034052</v>
      </c>
      <c r="AC34" s="29">
        <v>30.972128328841457</v>
      </c>
    </row>
    <row r="35" spans="1:29" x14ac:dyDescent="0.25">
      <c r="A35" s="18" t="str">
        <f>A34</f>
        <v>1957</v>
      </c>
      <c r="B35" s="18" t="s">
        <v>311</v>
      </c>
      <c r="C35" s="15">
        <v>34</v>
      </c>
      <c r="D35">
        <f t="shared" si="0"/>
        <v>1156</v>
      </c>
      <c r="E35">
        <f t="shared" si="3"/>
        <v>0</v>
      </c>
      <c r="F35">
        <f t="shared" si="4"/>
        <v>1</v>
      </c>
      <c r="G35">
        <f t="shared" si="5"/>
        <v>0</v>
      </c>
      <c r="H35">
        <v>1125</v>
      </c>
      <c r="L35" s="18" t="s">
        <v>306</v>
      </c>
      <c r="M35" s="18" t="s">
        <v>310</v>
      </c>
      <c r="N35" s="15">
        <f>C34-(J$5*C33)</f>
        <v>17.493023999999998</v>
      </c>
      <c r="O35">
        <f>D34-$J$5*D33</f>
        <v>592.77676799999995</v>
      </c>
      <c r="P35">
        <f>E34-$J$5*E33</f>
        <v>1</v>
      </c>
      <c r="Q35">
        <f>F34-$J$5*F33</f>
        <v>0</v>
      </c>
      <c r="R35">
        <f>G34-$J$5*G33</f>
        <v>0</v>
      </c>
      <c r="S35">
        <f>H34-$J$5*H33</f>
        <v>544.10438099999999</v>
      </c>
      <c r="U35" s="64" t="s">
        <v>326</v>
      </c>
      <c r="V35" s="64">
        <v>0.12484135454731199</v>
      </c>
      <c r="W35" s="29">
        <v>0.11853869281970113</v>
      </c>
      <c r="X35" s="29">
        <v>1.053169657752151</v>
      </c>
      <c r="Y35" s="29">
        <v>0.29843063951395843</v>
      </c>
      <c r="Z35" s="29">
        <v>-0.11455239218463947</v>
      </c>
      <c r="AA35" s="29">
        <v>0.36423510127926345</v>
      </c>
      <c r="AB35" s="29">
        <v>-0.11455239218463947</v>
      </c>
      <c r="AC35" s="29">
        <v>0.36423510127926345</v>
      </c>
    </row>
    <row r="36" spans="1:29" x14ac:dyDescent="0.25">
      <c r="A36" s="18" t="str">
        <f t="shared" ref="A36:A37" si="20">A35</f>
        <v>1957</v>
      </c>
      <c r="B36" s="18" t="s">
        <v>312</v>
      </c>
      <c r="C36" s="15">
        <v>35</v>
      </c>
      <c r="D36">
        <f t="shared" si="0"/>
        <v>1225</v>
      </c>
      <c r="E36">
        <f t="shared" si="3"/>
        <v>0</v>
      </c>
      <c r="F36">
        <f t="shared" si="4"/>
        <v>0</v>
      </c>
      <c r="G36">
        <f t="shared" si="5"/>
        <v>1</v>
      </c>
      <c r="H36">
        <v>1336</v>
      </c>
      <c r="L36" s="18" t="str">
        <f>L35</f>
        <v>1957</v>
      </c>
      <c r="M36" s="18" t="s">
        <v>311</v>
      </c>
      <c r="N36" s="15">
        <f>C35-(J$5*C34)</f>
        <v>18.008431000000002</v>
      </c>
      <c r="O36">
        <f>D35-$J$5*D34</f>
        <v>628.27822300000003</v>
      </c>
      <c r="P36">
        <f>E35-$J$5*E34</f>
        <v>-0.484593</v>
      </c>
      <c r="Q36">
        <f>F35-$J$5*F34</f>
        <v>1</v>
      </c>
      <c r="R36">
        <f>G35-$J$5*G34</f>
        <v>0</v>
      </c>
      <c r="S36">
        <f>H35-$J$5*H34</f>
        <v>653.97560399999998</v>
      </c>
      <c r="U36" s="64" t="s">
        <v>327</v>
      </c>
      <c r="V36" s="64">
        <v>47.252025674061819</v>
      </c>
      <c r="W36" s="29">
        <v>23.046483615097902</v>
      </c>
      <c r="X36" s="29">
        <v>2.0502922034972273</v>
      </c>
      <c r="Y36" s="29">
        <v>4.6766353879656435E-2</v>
      </c>
      <c r="Z36" s="29">
        <v>0.7087077887657145</v>
      </c>
      <c r="AA36" s="29">
        <v>93.795343559357917</v>
      </c>
      <c r="AB36" s="29">
        <v>0.7087077887657145</v>
      </c>
      <c r="AC36" s="29">
        <v>93.795343559357917</v>
      </c>
    </row>
    <row r="37" spans="1:29" x14ac:dyDescent="0.25">
      <c r="A37" s="18" t="str">
        <f t="shared" si="20"/>
        <v>1957</v>
      </c>
      <c r="B37" s="18" t="s">
        <v>313</v>
      </c>
      <c r="C37" s="15">
        <v>36</v>
      </c>
      <c r="D37">
        <f t="shared" si="0"/>
        <v>1296</v>
      </c>
      <c r="E37">
        <f t="shared" si="3"/>
        <v>0</v>
      </c>
      <c r="F37">
        <f t="shared" si="4"/>
        <v>0</v>
      </c>
      <c r="G37">
        <f t="shared" si="5"/>
        <v>0</v>
      </c>
      <c r="H37">
        <v>988</v>
      </c>
      <c r="L37" s="18" t="str">
        <f t="shared" ref="L37:L38" si="21">L36</f>
        <v>1957</v>
      </c>
      <c r="M37" s="18" t="s">
        <v>312</v>
      </c>
      <c r="N37" s="15">
        <f>C36-(J$5*C35)</f>
        <v>18.523838000000001</v>
      </c>
      <c r="O37">
        <f>D36-$J$5*D35</f>
        <v>664.81049199999995</v>
      </c>
      <c r="P37">
        <f>E36-$J$5*E35</f>
        <v>0</v>
      </c>
      <c r="Q37">
        <f>F36-$J$5*F35</f>
        <v>-0.484593</v>
      </c>
      <c r="R37">
        <f>G36-$J$5*G35</f>
        <v>1</v>
      </c>
      <c r="S37">
        <f>H36-$J$5*H35</f>
        <v>790.83287500000006</v>
      </c>
      <c r="U37" s="64" t="s">
        <v>329</v>
      </c>
      <c r="V37" s="64">
        <v>133.4757449548558</v>
      </c>
      <c r="W37" s="29">
        <v>25.372589545795361</v>
      </c>
      <c r="X37" s="29">
        <v>5.2606276042082127</v>
      </c>
      <c r="Y37" s="29">
        <v>4.8323713522023883E-6</v>
      </c>
      <c r="Z37" s="29">
        <v>82.234760840929511</v>
      </c>
      <c r="AA37" s="29">
        <v>184.71672906878209</v>
      </c>
      <c r="AB37" s="29">
        <v>82.234760840929511</v>
      </c>
      <c r="AC37" s="29">
        <v>184.71672906878209</v>
      </c>
    </row>
    <row r="38" spans="1:29" ht="15.75" thickBot="1" x14ac:dyDescent="0.3">
      <c r="A38" s="18" t="s">
        <v>307</v>
      </c>
      <c r="B38" s="18" t="s">
        <v>310</v>
      </c>
      <c r="C38" s="15">
        <v>37</v>
      </c>
      <c r="D38">
        <f t="shared" si="0"/>
        <v>1369</v>
      </c>
      <c r="E38">
        <f t="shared" si="3"/>
        <v>1</v>
      </c>
      <c r="F38">
        <f t="shared" si="4"/>
        <v>0</v>
      </c>
      <c r="G38">
        <f t="shared" si="5"/>
        <v>0</v>
      </c>
      <c r="H38">
        <v>1020</v>
      </c>
      <c r="L38" s="18" t="str">
        <f t="shared" si="21"/>
        <v>1957</v>
      </c>
      <c r="M38" s="18" t="s">
        <v>313</v>
      </c>
      <c r="N38" s="15">
        <f>C37-(J$5*C36)</f>
        <v>19.039245000000001</v>
      </c>
      <c r="O38">
        <f>D37-$J$5*D36</f>
        <v>702.37357499999996</v>
      </c>
      <c r="P38">
        <f>E37-$J$5*E36</f>
        <v>0</v>
      </c>
      <c r="Q38">
        <f>F37-$J$5*F36</f>
        <v>0</v>
      </c>
      <c r="R38">
        <f>G37-$J$5*G36</f>
        <v>-0.484593</v>
      </c>
      <c r="S38">
        <f>H37-$J$5*H36</f>
        <v>340.583752</v>
      </c>
      <c r="U38" s="65" t="s">
        <v>330</v>
      </c>
      <c r="V38" s="65">
        <v>266.60902539232063</v>
      </c>
      <c r="W38" s="30">
        <v>22.312507590905053</v>
      </c>
      <c r="X38" s="30">
        <v>11.948859818023989</v>
      </c>
      <c r="Y38" s="30">
        <v>6.1524283660760402E-15</v>
      </c>
      <c r="Z38" s="30">
        <v>221.54800215920366</v>
      </c>
      <c r="AA38" s="30">
        <v>311.67004862543763</v>
      </c>
      <c r="AB38" s="30">
        <v>221.54800215920366</v>
      </c>
      <c r="AC38" s="30">
        <v>311.67004862543763</v>
      </c>
    </row>
    <row r="39" spans="1:29" x14ac:dyDescent="0.25">
      <c r="A39" s="18" t="str">
        <f>A38</f>
        <v>1958</v>
      </c>
      <c r="B39" s="18" t="s">
        <v>311</v>
      </c>
      <c r="C39" s="15">
        <v>38</v>
      </c>
      <c r="D39">
        <f t="shared" si="0"/>
        <v>1444</v>
      </c>
      <c r="E39">
        <f t="shared" si="3"/>
        <v>0</v>
      </c>
      <c r="F39">
        <f t="shared" si="4"/>
        <v>1</v>
      </c>
      <c r="G39">
        <f t="shared" si="5"/>
        <v>0</v>
      </c>
      <c r="H39">
        <v>1146</v>
      </c>
      <c r="L39" s="18" t="s">
        <v>307</v>
      </c>
      <c r="M39" s="18" t="s">
        <v>310</v>
      </c>
      <c r="N39" s="15">
        <f>C38-(J$5*C37)</f>
        <v>19.554652000000001</v>
      </c>
      <c r="O39">
        <f>D38-$J$5*D37</f>
        <v>740.96747200000004</v>
      </c>
      <c r="P39">
        <f>E38-$J$5*E37</f>
        <v>1</v>
      </c>
      <c r="Q39">
        <f>F38-$J$5*F37</f>
        <v>0</v>
      </c>
      <c r="R39">
        <f>G38-$J$5*G37</f>
        <v>0</v>
      </c>
      <c r="S39">
        <f>H38-$J$5*H37</f>
        <v>541.22211600000003</v>
      </c>
    </row>
    <row r="40" spans="1:29" x14ac:dyDescent="0.25">
      <c r="A40" s="18" t="str">
        <f t="shared" ref="A40:A41" si="22">A39</f>
        <v>1958</v>
      </c>
      <c r="B40" s="18" t="s">
        <v>312</v>
      </c>
      <c r="C40" s="15">
        <v>39</v>
      </c>
      <c r="D40">
        <f t="shared" si="0"/>
        <v>1521</v>
      </c>
      <c r="E40">
        <f t="shared" si="3"/>
        <v>0</v>
      </c>
      <c r="F40">
        <f t="shared" si="4"/>
        <v>0</v>
      </c>
      <c r="G40">
        <f t="shared" si="5"/>
        <v>1</v>
      </c>
      <c r="H40">
        <v>1400</v>
      </c>
      <c r="L40" s="18" t="str">
        <f>L39</f>
        <v>1958</v>
      </c>
      <c r="M40" s="18" t="s">
        <v>311</v>
      </c>
      <c r="N40" s="15">
        <f>C39-(J$5*C38)</f>
        <v>20.070059000000001</v>
      </c>
      <c r="O40">
        <f>D39-$J$5*D38</f>
        <v>780.59218299999998</v>
      </c>
      <c r="P40">
        <f>E39-$J$5*E38</f>
        <v>-0.484593</v>
      </c>
      <c r="Q40">
        <f>F39-$J$5*F38</f>
        <v>1</v>
      </c>
      <c r="R40">
        <f>G39-$J$5*G38</f>
        <v>0</v>
      </c>
      <c r="S40">
        <f>H39-$J$5*H38</f>
        <v>651.71514000000002</v>
      </c>
    </row>
    <row r="41" spans="1:29" x14ac:dyDescent="0.25">
      <c r="A41" s="18" t="str">
        <f t="shared" si="22"/>
        <v>1958</v>
      </c>
      <c r="B41" s="18" t="s">
        <v>313</v>
      </c>
      <c r="C41" s="15">
        <v>40</v>
      </c>
      <c r="D41">
        <f t="shared" si="0"/>
        <v>1600</v>
      </c>
      <c r="E41">
        <f t="shared" si="3"/>
        <v>0</v>
      </c>
      <c r="F41">
        <f t="shared" si="4"/>
        <v>0</v>
      </c>
      <c r="G41">
        <f t="shared" si="5"/>
        <v>0</v>
      </c>
      <c r="H41">
        <v>1006</v>
      </c>
      <c r="L41" s="18" t="str">
        <f t="shared" ref="L41:L42" si="23">L40</f>
        <v>1958</v>
      </c>
      <c r="M41" s="18" t="s">
        <v>312</v>
      </c>
      <c r="N41" s="15">
        <f>C40-(J$5*C39)</f>
        <v>20.585466</v>
      </c>
      <c r="O41">
        <f>D40-$J$5*D39</f>
        <v>821.24770799999999</v>
      </c>
      <c r="P41">
        <f>E40-$J$5*E39</f>
        <v>0</v>
      </c>
      <c r="Q41">
        <f>F40-$J$5*F39</f>
        <v>-0.484593</v>
      </c>
      <c r="R41">
        <f>G40-$J$5*G39</f>
        <v>1</v>
      </c>
      <c r="S41">
        <f>H40-$J$5*H39</f>
        <v>844.65642200000002</v>
      </c>
    </row>
    <row r="42" spans="1:29" x14ac:dyDescent="0.25">
      <c r="A42" s="18" t="s">
        <v>308</v>
      </c>
      <c r="B42" s="18" t="s">
        <v>310</v>
      </c>
      <c r="C42" s="15">
        <v>41</v>
      </c>
      <c r="D42">
        <f t="shared" si="0"/>
        <v>1681</v>
      </c>
      <c r="E42">
        <f t="shared" si="3"/>
        <v>1</v>
      </c>
      <c r="F42">
        <f t="shared" si="4"/>
        <v>0</v>
      </c>
      <c r="G42">
        <f t="shared" si="5"/>
        <v>0</v>
      </c>
      <c r="H42">
        <v>1108</v>
      </c>
      <c r="L42" s="18" t="str">
        <f t="shared" si="23"/>
        <v>1958</v>
      </c>
      <c r="M42" s="18" t="s">
        <v>313</v>
      </c>
      <c r="N42" s="15">
        <f>C41-(J$5*C40)</f>
        <v>21.100873</v>
      </c>
      <c r="O42">
        <f>D41-$J$5*D40</f>
        <v>862.93404699999996</v>
      </c>
      <c r="P42">
        <f>E41-$J$5*E40</f>
        <v>0</v>
      </c>
      <c r="Q42">
        <f>F41-$J$5*F40</f>
        <v>0</v>
      </c>
      <c r="R42">
        <f>G41-$J$5*G40</f>
        <v>-0.484593</v>
      </c>
      <c r="S42">
        <f>H41-$J$5*H40</f>
        <v>327.56979999999999</v>
      </c>
      <c r="U42" t="s">
        <v>60</v>
      </c>
      <c r="Y42" t="s">
        <v>65</v>
      </c>
    </row>
    <row r="43" spans="1:29" ht="15.75" thickBot="1" x14ac:dyDescent="0.3">
      <c r="A43" s="18" t="str">
        <f>A42</f>
        <v>1959</v>
      </c>
      <c r="B43" s="18" t="s">
        <v>311</v>
      </c>
      <c r="C43" s="15">
        <v>42</v>
      </c>
      <c r="D43">
        <f t="shared" si="0"/>
        <v>1764</v>
      </c>
      <c r="E43">
        <f t="shared" si="3"/>
        <v>0</v>
      </c>
      <c r="F43">
        <f t="shared" si="4"/>
        <v>1</v>
      </c>
      <c r="G43">
        <f t="shared" si="5"/>
        <v>0</v>
      </c>
      <c r="H43">
        <v>1288</v>
      </c>
      <c r="L43" s="18" t="s">
        <v>308</v>
      </c>
      <c r="M43" s="18" t="s">
        <v>310</v>
      </c>
      <c r="N43" s="15">
        <f>C42-(J$5*C41)</f>
        <v>21.61628</v>
      </c>
      <c r="O43">
        <f>D42-$J$5*D41</f>
        <v>905.65120000000002</v>
      </c>
      <c r="P43">
        <f>E42-$J$5*E41</f>
        <v>1</v>
      </c>
      <c r="Q43">
        <f>F42-$J$5*F41</f>
        <v>0</v>
      </c>
      <c r="R43">
        <f>G42-$J$5*G41</f>
        <v>0</v>
      </c>
      <c r="S43">
        <f>H42-$J$5*H41</f>
        <v>620.49944200000004</v>
      </c>
      <c r="V43" t="s">
        <v>333</v>
      </c>
    </row>
    <row r="44" spans="1:29" x14ac:dyDescent="0.25">
      <c r="A44" s="18" t="str">
        <f t="shared" ref="A44:A45" si="24">A43</f>
        <v>1959</v>
      </c>
      <c r="B44" s="18" t="s">
        <v>312</v>
      </c>
      <c r="C44" s="15">
        <v>43</v>
      </c>
      <c r="D44">
        <f t="shared" si="0"/>
        <v>1849</v>
      </c>
      <c r="E44">
        <f t="shared" si="3"/>
        <v>0</v>
      </c>
      <c r="F44">
        <f t="shared" si="4"/>
        <v>0</v>
      </c>
      <c r="G44">
        <f t="shared" si="5"/>
        <v>1</v>
      </c>
      <c r="H44">
        <v>1570</v>
      </c>
      <c r="L44" s="18" t="str">
        <f>L43</f>
        <v>1959</v>
      </c>
      <c r="M44" s="18" t="s">
        <v>311</v>
      </c>
      <c r="N44" s="15">
        <f>C43-(J$5*C42)</f>
        <v>22.131686999999999</v>
      </c>
      <c r="O44">
        <f>D43-$J$5*D42</f>
        <v>949.39916700000003</v>
      </c>
      <c r="P44">
        <f>E43-$J$5*E42</f>
        <v>-0.484593</v>
      </c>
      <c r="Q44">
        <f>F43-$J$5*F42</f>
        <v>1</v>
      </c>
      <c r="R44">
        <f>G43-$J$5*G42</f>
        <v>0</v>
      </c>
      <c r="S44">
        <f>H43-$J$5*H42</f>
        <v>751.07095600000002</v>
      </c>
      <c r="U44" s="31" t="s">
        <v>61</v>
      </c>
      <c r="V44" s="31" t="s">
        <v>316</v>
      </c>
      <c r="W44" s="31" t="s">
        <v>63</v>
      </c>
      <c r="Y44" s="31" t="s">
        <v>66</v>
      </c>
      <c r="Z44" s="31" t="s">
        <v>314</v>
      </c>
    </row>
    <row r="45" spans="1:29" x14ac:dyDescent="0.25">
      <c r="A45" s="18" t="str">
        <f t="shared" si="24"/>
        <v>1959</v>
      </c>
      <c r="B45" s="18" t="s">
        <v>313</v>
      </c>
      <c r="C45" s="15">
        <v>44</v>
      </c>
      <c r="D45">
        <f t="shared" si="0"/>
        <v>1936</v>
      </c>
      <c r="E45">
        <f t="shared" si="3"/>
        <v>0</v>
      </c>
      <c r="F45">
        <f t="shared" si="4"/>
        <v>0</v>
      </c>
      <c r="G45">
        <f t="shared" si="5"/>
        <v>0</v>
      </c>
      <c r="H45">
        <v>1174</v>
      </c>
      <c r="L45" s="18" t="str">
        <f t="shared" ref="L45:L46" si="25">L44</f>
        <v>1959</v>
      </c>
      <c r="M45" s="18" t="s">
        <v>312</v>
      </c>
      <c r="N45" s="15">
        <f>C44-(J$5*C43)</f>
        <v>22.647093999999999</v>
      </c>
      <c r="O45">
        <f>D44-$J$5*D43</f>
        <v>994.17794800000001</v>
      </c>
      <c r="P45">
        <f>E44-$J$5*E43</f>
        <v>0</v>
      </c>
      <c r="Q45">
        <f>F44-$J$5*F43</f>
        <v>-0.484593</v>
      </c>
      <c r="R45">
        <f>G44-$J$5*G43</f>
        <v>1</v>
      </c>
      <c r="S45">
        <f>H44-$J$5*H43</f>
        <v>945.84421599999996</v>
      </c>
      <c r="U45" s="29">
        <v>1</v>
      </c>
      <c r="V45" s="29">
        <v>230.31482122722983</v>
      </c>
      <c r="W45" s="29">
        <v>-20.737487227229821</v>
      </c>
      <c r="Y45" s="29">
        <v>1.0638297872340425</v>
      </c>
      <c r="Z45" s="29">
        <v>131.655824</v>
      </c>
    </row>
    <row r="46" spans="1:29" x14ac:dyDescent="0.25">
      <c r="A46" s="18" t="s">
        <v>309</v>
      </c>
      <c r="B46" s="18" t="s">
        <v>310</v>
      </c>
      <c r="C46" s="15">
        <v>45</v>
      </c>
      <c r="D46">
        <f t="shared" si="0"/>
        <v>2025</v>
      </c>
      <c r="E46">
        <f t="shared" si="3"/>
        <v>1</v>
      </c>
      <c r="F46">
        <f t="shared" si="4"/>
        <v>0</v>
      </c>
      <c r="G46">
        <f t="shared" si="5"/>
        <v>0</v>
      </c>
      <c r="H46">
        <v>1227</v>
      </c>
      <c r="L46" s="18" t="str">
        <f t="shared" si="25"/>
        <v>1959</v>
      </c>
      <c r="M46" s="18" t="s">
        <v>313</v>
      </c>
      <c r="N46" s="15">
        <f>C45-(J$5*C44)</f>
        <v>23.162500999999999</v>
      </c>
      <c r="O46">
        <f>D45-$J$5*D44</f>
        <v>1039.987543</v>
      </c>
      <c r="P46">
        <f>E45-$J$5*E44</f>
        <v>0</v>
      </c>
      <c r="Q46">
        <f>F45-$J$5*F44</f>
        <v>0</v>
      </c>
      <c r="R46">
        <f>G45-$J$5*G44</f>
        <v>-0.484593</v>
      </c>
      <c r="S46">
        <f>H45-$J$5*H44</f>
        <v>413.18898999999999</v>
      </c>
      <c r="U46" s="29">
        <v>2</v>
      </c>
      <c r="V46" s="29">
        <v>331.49753947421067</v>
      </c>
      <c r="W46" s="29">
        <v>-86.065844474210678</v>
      </c>
      <c r="Y46" s="29">
        <v>3.1914893617021276</v>
      </c>
      <c r="Z46" s="29">
        <v>145.672686</v>
      </c>
    </row>
    <row r="47" spans="1:29" x14ac:dyDescent="0.25">
      <c r="A47" s="18" t="str">
        <f>A46</f>
        <v>1960</v>
      </c>
      <c r="B47" s="18" t="s">
        <v>311</v>
      </c>
      <c r="C47" s="15">
        <v>46</v>
      </c>
      <c r="D47">
        <f t="shared" si="0"/>
        <v>2116</v>
      </c>
      <c r="E47">
        <f t="shared" si="3"/>
        <v>0</v>
      </c>
      <c r="F47">
        <f t="shared" si="4"/>
        <v>1</v>
      </c>
      <c r="G47">
        <f t="shared" si="5"/>
        <v>0</v>
      </c>
      <c r="H47">
        <v>1468</v>
      </c>
      <c r="L47" s="18" t="s">
        <v>309</v>
      </c>
      <c r="M47" s="18" t="s">
        <v>310</v>
      </c>
      <c r="N47" s="15">
        <f>C46-(J$5*C45)</f>
        <v>23.677907999999999</v>
      </c>
      <c r="O47">
        <f>D46-$J$5*D45</f>
        <v>1086.8279520000001</v>
      </c>
      <c r="P47">
        <f>E46-$J$5*E45</f>
        <v>1</v>
      </c>
      <c r="Q47">
        <f>F46-$J$5*F45</f>
        <v>0</v>
      </c>
      <c r="R47">
        <f>G46-$J$5*G45</f>
        <v>0</v>
      </c>
      <c r="S47">
        <f>H46-$J$5*H45</f>
        <v>658.08781799999997</v>
      </c>
      <c r="U47" s="29">
        <v>3</v>
      </c>
      <c r="V47" s="29">
        <v>10.334595137857775</v>
      </c>
      <c r="W47" s="29">
        <v>121.32122886214222</v>
      </c>
      <c r="Y47" s="29">
        <v>5.3191489361702127</v>
      </c>
      <c r="Z47" s="29">
        <v>191.96687400000002</v>
      </c>
    </row>
    <row r="48" spans="1:29" x14ac:dyDescent="0.25">
      <c r="A48" s="18" t="str">
        <f t="shared" ref="A48:A49" si="26">A47</f>
        <v>1960</v>
      </c>
      <c r="B48" s="18" t="s">
        <v>312</v>
      </c>
      <c r="C48" s="15">
        <v>47</v>
      </c>
      <c r="D48">
        <f t="shared" si="0"/>
        <v>2209</v>
      </c>
      <c r="E48">
        <f t="shared" si="3"/>
        <v>0</v>
      </c>
      <c r="F48">
        <f t="shared" si="4"/>
        <v>0</v>
      </c>
      <c r="G48">
        <f t="shared" si="5"/>
        <v>1</v>
      </c>
      <c r="H48">
        <v>1736</v>
      </c>
      <c r="L48" s="18" t="str">
        <f>L47</f>
        <v>1960</v>
      </c>
      <c r="M48" s="18" t="s">
        <v>311</v>
      </c>
      <c r="N48" s="15">
        <f>C47-(J$5*C46)</f>
        <v>24.193315000000002</v>
      </c>
      <c r="O48">
        <f>D47-$J$5*D46</f>
        <v>1134.699175</v>
      </c>
      <c r="P48">
        <f>E47-$J$5*E46</f>
        <v>-0.484593</v>
      </c>
      <c r="Q48">
        <f>F47-$J$5*F46</f>
        <v>1</v>
      </c>
      <c r="R48">
        <f>G47-$J$5*G46</f>
        <v>0</v>
      </c>
      <c r="S48">
        <f>H47-$J$5*H46</f>
        <v>873.40438900000004</v>
      </c>
      <c r="U48" s="29">
        <v>4</v>
      </c>
      <c r="V48" s="29">
        <v>196.87371329290687</v>
      </c>
      <c r="W48" s="29">
        <v>19.880073707093118</v>
      </c>
      <c r="Y48" s="29">
        <v>7.4468085106382977</v>
      </c>
      <c r="Z48" s="29">
        <v>209.57733400000001</v>
      </c>
    </row>
    <row r="49" spans="1:26" x14ac:dyDescent="0.25">
      <c r="A49" s="18" t="str">
        <f t="shared" si="26"/>
        <v>1960</v>
      </c>
      <c r="B49" s="18" t="s">
        <v>313</v>
      </c>
      <c r="C49" s="15">
        <v>48</v>
      </c>
      <c r="D49">
        <f t="shared" si="0"/>
        <v>2304</v>
      </c>
      <c r="E49">
        <f t="shared" si="3"/>
        <v>0</v>
      </c>
      <c r="F49">
        <f t="shared" si="4"/>
        <v>0</v>
      </c>
      <c r="G49">
        <f t="shared" si="5"/>
        <v>0</v>
      </c>
      <c r="H49">
        <v>1283</v>
      </c>
      <c r="L49" s="18" t="str">
        <f t="shared" ref="L49:L50" si="27">L48</f>
        <v>1960</v>
      </c>
      <c r="M49" s="18" t="s">
        <v>312</v>
      </c>
      <c r="N49" s="15">
        <f>C48-(J$5*C47)</f>
        <v>24.708722000000002</v>
      </c>
      <c r="O49">
        <f>D48-$J$5*D47</f>
        <v>1183.601212</v>
      </c>
      <c r="P49">
        <f>E48-$J$5*E47</f>
        <v>0</v>
      </c>
      <c r="Q49">
        <f>F48-$J$5*F47</f>
        <v>-0.484593</v>
      </c>
      <c r="R49">
        <f>G48-$J$5*G47</f>
        <v>1</v>
      </c>
      <c r="S49">
        <f>H48-$J$5*H47</f>
        <v>1024.6174759999999</v>
      </c>
      <c r="U49" s="29">
        <v>5</v>
      </c>
      <c r="V49" s="29">
        <v>270.41834495132298</v>
      </c>
      <c r="W49" s="29">
        <v>-46.532870951322991</v>
      </c>
      <c r="Y49" s="29">
        <v>9.5744680851063819</v>
      </c>
      <c r="Z49" s="29">
        <v>216.75378699999999</v>
      </c>
    </row>
    <row r="50" spans="1:26" x14ac:dyDescent="0.25">
      <c r="L50" s="18" t="str">
        <f t="shared" si="27"/>
        <v>1960</v>
      </c>
      <c r="M50" s="18" t="s">
        <v>313</v>
      </c>
      <c r="N50" s="15">
        <f>C49-(J$5*C48)</f>
        <v>25.224129000000001</v>
      </c>
      <c r="O50">
        <f>D49-$J$5*D48</f>
        <v>1233.5340630000001</v>
      </c>
      <c r="P50">
        <f>E49-$J$5*E48</f>
        <v>0</v>
      </c>
      <c r="Q50">
        <f>F49-$J$5*F48</f>
        <v>0</v>
      </c>
      <c r="R50">
        <f>G49-$J$5*G48</f>
        <v>-0.484593</v>
      </c>
      <c r="S50">
        <f>H49-$J$5*H48</f>
        <v>441.74655199999995</v>
      </c>
      <c r="U50" s="29">
        <v>6</v>
      </c>
      <c r="V50" s="29">
        <v>372.11581606248922</v>
      </c>
      <c r="W50" s="29">
        <v>-72.314353062489204</v>
      </c>
      <c r="Y50" s="29">
        <v>11.702127659574469</v>
      </c>
      <c r="Z50" s="29">
        <v>217.40961099999998</v>
      </c>
    </row>
    <row r="51" spans="1:26" x14ac:dyDescent="0.25">
      <c r="U51" s="29">
        <v>7</v>
      </c>
      <c r="V51" s="29">
        <v>51.467624590321606</v>
      </c>
      <c r="W51" s="29">
        <v>94.205061409678393</v>
      </c>
      <c r="Y51" s="29">
        <v>13.829787234042552</v>
      </c>
      <c r="Z51" s="29">
        <v>223.88547399999999</v>
      </c>
    </row>
    <row r="52" spans="1:26" x14ac:dyDescent="0.25">
      <c r="U52" s="29">
        <v>8</v>
      </c>
      <c r="V52" s="29">
        <v>238.52149560955607</v>
      </c>
      <c r="W52" s="29">
        <v>46.941013390443942</v>
      </c>
      <c r="Y52" s="29">
        <v>15.957446808510639</v>
      </c>
      <c r="Z52" s="29">
        <v>226.99216699999999</v>
      </c>
    </row>
    <row r="53" spans="1:26" x14ac:dyDescent="0.25">
      <c r="U53" s="29">
        <v>9</v>
      </c>
      <c r="V53" s="29">
        <v>312.58088013215752</v>
      </c>
      <c r="W53" s="29">
        <v>-28.793369132157522</v>
      </c>
      <c r="Y53" s="29">
        <v>18.085106382978722</v>
      </c>
      <c r="Z53" s="29">
        <v>245.43169499999999</v>
      </c>
    </row>
    <row r="54" spans="1:26" x14ac:dyDescent="0.25">
      <c r="U54" s="29">
        <v>10</v>
      </c>
      <c r="V54" s="29">
        <v>414.79310410750907</v>
      </c>
      <c r="W54" s="29">
        <v>-81.389313107509054</v>
      </c>
      <c r="Y54" s="29">
        <v>20.212765957446805</v>
      </c>
      <c r="Z54" s="29">
        <v>247.157578</v>
      </c>
    </row>
    <row r="55" spans="1:26" x14ac:dyDescent="0.25">
      <c r="U55" s="29">
        <v>11</v>
      </c>
      <c r="V55" s="29">
        <v>94.659665499526795</v>
      </c>
      <c r="W55" s="29">
        <v>97.307208500473223</v>
      </c>
      <c r="Y55" s="29">
        <v>22.340425531914892</v>
      </c>
      <c r="Z55" s="29">
        <v>283.78751099999999</v>
      </c>
    </row>
    <row r="56" spans="1:26" x14ac:dyDescent="0.25">
      <c r="U56" s="29">
        <v>12</v>
      </c>
      <c r="V56" s="29">
        <v>282.22828938294657</v>
      </c>
      <c r="W56" s="29">
        <v>32.074628617053406</v>
      </c>
      <c r="Y56" s="29">
        <v>24.468085106382979</v>
      </c>
      <c r="Z56" s="29">
        <v>285.46250900000001</v>
      </c>
    </row>
    <row r="57" spans="1:26" x14ac:dyDescent="0.25">
      <c r="U57" s="29">
        <v>13</v>
      </c>
      <c r="V57" s="29">
        <v>356.80242676973342</v>
      </c>
      <c r="W57" s="29">
        <v>-38.421018769733394</v>
      </c>
      <c r="Y57" s="29">
        <v>26.595744680851062</v>
      </c>
      <c r="Z57" s="29">
        <v>293.26136100000002</v>
      </c>
    </row>
    <row r="58" spans="1:26" x14ac:dyDescent="0.25">
      <c r="U58" s="29">
        <v>14</v>
      </c>
      <c r="V58" s="29">
        <v>459.52940360927028</v>
      </c>
      <c r="W58" s="29">
        <v>-60.562529609270257</v>
      </c>
      <c r="Y58" s="29">
        <v>28.723404255319146</v>
      </c>
      <c r="Z58" s="29">
        <v>299.80146300000001</v>
      </c>
    </row>
    <row r="59" spans="1:26" x14ac:dyDescent="0.25">
      <c r="U59" s="29">
        <v>15</v>
      </c>
      <c r="V59" s="29">
        <v>139.91071786547329</v>
      </c>
      <c r="W59" s="29">
        <v>87.081449134526707</v>
      </c>
      <c r="Y59" s="29">
        <v>30.851063829787233</v>
      </c>
      <c r="Z59" s="29">
        <v>314.30291799999998</v>
      </c>
    </row>
    <row r="60" spans="1:26" x14ac:dyDescent="0.25">
      <c r="U60" s="29">
        <v>16</v>
      </c>
      <c r="V60" s="29">
        <v>327.9940946130784</v>
      </c>
      <c r="W60" s="29">
        <v>30.087604386921612</v>
      </c>
      <c r="Y60" s="29">
        <v>32.978723404255319</v>
      </c>
      <c r="Z60" s="29">
        <v>314.57241099999999</v>
      </c>
    </row>
    <row r="61" spans="1:26" x14ac:dyDescent="0.25">
      <c r="U61" s="29">
        <v>17</v>
      </c>
      <c r="V61" s="29">
        <v>403.08298486405067</v>
      </c>
      <c r="W61" s="29">
        <v>-0.40738886405068797</v>
      </c>
      <c r="Y61" s="29">
        <v>35.106382978723403</v>
      </c>
      <c r="Z61" s="29">
        <v>318.38140800000002</v>
      </c>
    </row>
    <row r="62" spans="1:26" x14ac:dyDescent="0.25">
      <c r="U62" s="29">
        <v>18</v>
      </c>
      <c r="V62" s="29">
        <v>506.32471456777273</v>
      </c>
      <c r="W62" s="29">
        <v>-75.93196556777275</v>
      </c>
      <c r="Y62" s="29">
        <v>37.234042553191486</v>
      </c>
      <c r="Z62" s="29">
        <v>327.56979999999999</v>
      </c>
    </row>
    <row r="63" spans="1:26" x14ac:dyDescent="0.25">
      <c r="U63" s="29">
        <v>19</v>
      </c>
      <c r="V63" s="29">
        <v>187.22078168816117</v>
      </c>
      <c r="W63" s="29">
        <v>30.188829311838816</v>
      </c>
      <c r="Y63" s="29">
        <v>39.361702127659569</v>
      </c>
      <c r="Z63" s="29">
        <v>333.40379100000001</v>
      </c>
    </row>
    <row r="64" spans="1:26" x14ac:dyDescent="0.25">
      <c r="U64" s="29">
        <v>20</v>
      </c>
      <c r="V64" s="29">
        <v>375.81891129995159</v>
      </c>
      <c r="W64" s="29">
        <v>-35.697967299951586</v>
      </c>
      <c r="Y64" s="29">
        <v>41.48936170212766</v>
      </c>
      <c r="Z64" s="29">
        <v>340.12094400000001</v>
      </c>
    </row>
    <row r="65" spans="21:26" x14ac:dyDescent="0.25">
      <c r="U65" s="29">
        <v>21</v>
      </c>
      <c r="V65" s="29">
        <v>451.42255441510906</v>
      </c>
      <c r="W65" s="29">
        <v>-30.262365415109059</v>
      </c>
      <c r="Y65" s="29">
        <v>43.617021276595743</v>
      </c>
      <c r="Z65" s="29">
        <v>340.583752</v>
      </c>
    </row>
    <row r="66" spans="21:26" x14ac:dyDescent="0.25">
      <c r="U66" s="29">
        <v>22</v>
      </c>
      <c r="V66" s="29">
        <v>555.17903698301666</v>
      </c>
      <c r="W66" s="29">
        <v>-52.508961983016661</v>
      </c>
      <c r="Y66" s="29">
        <v>45.744680851063826</v>
      </c>
      <c r="Z66" s="29">
        <v>358.08169900000001</v>
      </c>
    </row>
    <row r="67" spans="21:26" x14ac:dyDescent="0.25">
      <c r="U67" s="29">
        <v>23</v>
      </c>
      <c r="V67" s="29">
        <v>236.58985696759035</v>
      </c>
      <c r="W67" s="29">
        <v>10.567721032409651</v>
      </c>
      <c r="Y67" s="29">
        <v>47.872340425531917</v>
      </c>
      <c r="Z67" s="29">
        <v>398.96687400000002</v>
      </c>
    </row>
    <row r="68" spans="21:26" x14ac:dyDescent="0.25">
      <c r="U68" s="29">
        <v>24</v>
      </c>
      <c r="V68" s="29">
        <v>425.70273944356614</v>
      </c>
      <c r="W68" s="29">
        <v>-4.0187124435661303</v>
      </c>
      <c r="Y68" s="29">
        <v>50</v>
      </c>
      <c r="Z68" s="29">
        <v>402.67559599999998</v>
      </c>
    </row>
    <row r="69" spans="21:26" x14ac:dyDescent="0.25">
      <c r="U69" s="29">
        <v>25</v>
      </c>
      <c r="V69" s="29">
        <v>501.82113542290892</v>
      </c>
      <c r="W69" s="29">
        <v>-7.3891414229089492</v>
      </c>
      <c r="Y69" s="29">
        <v>52.127659574468083</v>
      </c>
      <c r="Z69" s="29">
        <v>413.18898999999999</v>
      </c>
    </row>
    <row r="70" spans="21:26" x14ac:dyDescent="0.25">
      <c r="U70" s="29">
        <v>26</v>
      </c>
      <c r="V70" s="29">
        <v>606.09237085500172</v>
      </c>
      <c r="W70" s="29">
        <v>3.0652071449983396</v>
      </c>
      <c r="Y70" s="29">
        <v>54.255319148936167</v>
      </c>
      <c r="Z70" s="29">
        <v>421.160189</v>
      </c>
    </row>
    <row r="71" spans="21:26" x14ac:dyDescent="0.25">
      <c r="U71" s="29">
        <v>27</v>
      </c>
      <c r="V71" s="29">
        <v>288.01794370376081</v>
      </c>
      <c r="W71" s="29">
        <v>5.2434172962392154</v>
      </c>
      <c r="Y71" s="29">
        <v>56.38297872340425</v>
      </c>
      <c r="Z71" s="29">
        <v>421.68402700000001</v>
      </c>
    </row>
    <row r="72" spans="21:26" x14ac:dyDescent="0.25">
      <c r="U72" s="29">
        <v>28</v>
      </c>
      <c r="V72" s="29">
        <v>477.64557904392194</v>
      </c>
      <c r="W72" s="29">
        <v>18.010543956078038</v>
      </c>
      <c r="Y72" s="29">
        <v>58.51063829787234</v>
      </c>
      <c r="Z72" s="29">
        <v>430.39274899999998</v>
      </c>
    </row>
    <row r="73" spans="21:26" x14ac:dyDescent="0.25">
      <c r="U73" s="29">
        <v>29</v>
      </c>
      <c r="V73" s="29">
        <v>554.27872788745015</v>
      </c>
      <c r="W73" s="29">
        <v>25.248618112549934</v>
      </c>
      <c r="Y73" s="29">
        <v>60.638297872340424</v>
      </c>
      <c r="Z73" s="29">
        <v>441.74655199999995</v>
      </c>
    </row>
    <row r="74" spans="21:26" x14ac:dyDescent="0.25">
      <c r="U74" s="29">
        <v>30</v>
      </c>
      <c r="V74" s="29">
        <v>659.06471618372825</v>
      </c>
      <c r="W74" s="29">
        <v>26.919318816271698</v>
      </c>
      <c r="Y74" s="29">
        <v>62.765957446808507</v>
      </c>
      <c r="Z74" s="29">
        <v>494.43199399999997</v>
      </c>
    </row>
    <row r="75" spans="21:26" x14ac:dyDescent="0.25">
      <c r="U75" s="29">
        <v>31</v>
      </c>
      <c r="V75" s="29">
        <v>341.50504189667265</v>
      </c>
      <c r="W75" s="29">
        <v>-26.932630896672663</v>
      </c>
      <c r="Y75" s="29">
        <v>64.893617021276597</v>
      </c>
      <c r="Z75" s="29">
        <v>495.65612299999998</v>
      </c>
    </row>
    <row r="76" spans="21:26" x14ac:dyDescent="0.25">
      <c r="U76" s="29">
        <v>32</v>
      </c>
      <c r="V76" s="29">
        <v>531.64743010101904</v>
      </c>
      <c r="W76" s="29">
        <v>12.456950898980949</v>
      </c>
      <c r="Y76" s="29">
        <v>67.021276595744681</v>
      </c>
      <c r="Z76" s="29">
        <v>502.670075</v>
      </c>
    </row>
    <row r="77" spans="21:26" x14ac:dyDescent="0.25">
      <c r="U77" s="29">
        <v>33</v>
      </c>
      <c r="V77" s="29">
        <v>608.79533180873261</v>
      </c>
      <c r="W77" s="29">
        <v>45.180272191267363</v>
      </c>
      <c r="Y77" s="29">
        <v>69.148936170212764</v>
      </c>
      <c r="Z77" s="29">
        <v>541.22211600000003</v>
      </c>
    </row>
    <row r="78" spans="21:26" x14ac:dyDescent="0.25">
      <c r="U78" s="29">
        <v>34</v>
      </c>
      <c r="V78" s="29">
        <v>714.09607296919603</v>
      </c>
      <c r="W78" s="29">
        <v>76.736802030804029</v>
      </c>
      <c r="Y78" s="29">
        <v>71.276595744680847</v>
      </c>
      <c r="Z78" s="29">
        <v>544.10438099999999</v>
      </c>
    </row>
    <row r="79" spans="21:26" x14ac:dyDescent="0.25">
      <c r="U79" s="29">
        <v>35</v>
      </c>
      <c r="V79" s="29">
        <v>397.05115154632574</v>
      </c>
      <c r="W79" s="29">
        <v>-56.467399546325737</v>
      </c>
      <c r="Y79" s="29">
        <v>73.40425531914893</v>
      </c>
      <c r="Z79" s="29">
        <v>579.52734600000008</v>
      </c>
    </row>
    <row r="80" spans="21:26" x14ac:dyDescent="0.25">
      <c r="U80" s="29">
        <v>36</v>
      </c>
      <c r="V80" s="29">
        <v>587.70829261485756</v>
      </c>
      <c r="W80" s="29">
        <v>-46.486176614857527</v>
      </c>
      <c r="Y80" s="29">
        <v>75.531914893617014</v>
      </c>
      <c r="Z80" s="29">
        <v>609.15757800000006</v>
      </c>
    </row>
    <row r="81" spans="21:26" x14ac:dyDescent="0.25">
      <c r="U81" s="29">
        <v>37</v>
      </c>
      <c r="V81" s="29">
        <v>665.37094718675644</v>
      </c>
      <c r="W81" s="29">
        <v>-13.655807186756419</v>
      </c>
      <c r="Y81" s="29">
        <v>77.659574468085097</v>
      </c>
      <c r="Z81" s="29">
        <v>620.49944200000004</v>
      </c>
    </row>
    <row r="82" spans="21:26" x14ac:dyDescent="0.25">
      <c r="U82" s="29">
        <v>38</v>
      </c>
      <c r="V82" s="29">
        <v>771.18644121140528</v>
      </c>
      <c r="W82" s="29">
        <v>73.469980788594739</v>
      </c>
      <c r="Y82" s="29">
        <v>79.787234042553195</v>
      </c>
      <c r="Z82" s="29">
        <v>651.71514000000002</v>
      </c>
    </row>
    <row r="83" spans="21:26" x14ac:dyDescent="0.25">
      <c r="U83" s="29">
        <v>39</v>
      </c>
      <c r="V83" s="29">
        <v>454.6562726527203</v>
      </c>
      <c r="W83" s="29">
        <v>-127.08647265272032</v>
      </c>
      <c r="Y83" s="29">
        <v>81.914893617021278</v>
      </c>
      <c r="Z83" s="29">
        <v>653.97560399999998</v>
      </c>
    </row>
    <row r="84" spans="21:26" x14ac:dyDescent="0.25">
      <c r="U84" s="29">
        <v>40</v>
      </c>
      <c r="V84" s="29">
        <v>645.82816658543732</v>
      </c>
      <c r="W84" s="29">
        <v>-25.328724585437271</v>
      </c>
      <c r="Y84" s="29">
        <v>84.042553191489361</v>
      </c>
      <c r="Z84" s="29">
        <v>658.08781799999997</v>
      </c>
    </row>
    <row r="85" spans="21:26" x14ac:dyDescent="0.25">
      <c r="U85" s="29">
        <v>41</v>
      </c>
      <c r="V85" s="29">
        <v>724.00557402152151</v>
      </c>
      <c r="W85" s="29">
        <v>27.065381978478513</v>
      </c>
      <c r="Y85" s="29">
        <v>86.170212765957444</v>
      </c>
      <c r="Z85" s="29">
        <v>685.98403499999995</v>
      </c>
    </row>
    <row r="86" spans="21:26" x14ac:dyDescent="0.25">
      <c r="U86" s="29">
        <v>42</v>
      </c>
      <c r="V86" s="29">
        <v>830.33582091035566</v>
      </c>
      <c r="W86" s="29">
        <v>115.5083950896443</v>
      </c>
      <c r="Y86" s="29">
        <v>88.297872340425528</v>
      </c>
      <c r="Z86" s="29">
        <v>751.07095600000002</v>
      </c>
    </row>
    <row r="87" spans="21:26" x14ac:dyDescent="0.25">
      <c r="U87" s="29">
        <v>43</v>
      </c>
      <c r="V87" s="29">
        <v>514.320405215856</v>
      </c>
      <c r="W87" s="29">
        <v>-101.13141521585601</v>
      </c>
      <c r="Y87" s="29">
        <v>90.425531914893611</v>
      </c>
      <c r="Z87" s="29">
        <v>790.83287500000006</v>
      </c>
    </row>
    <row r="88" spans="21:26" x14ac:dyDescent="0.25">
      <c r="U88" s="29">
        <v>44</v>
      </c>
      <c r="V88" s="29">
        <v>706.00705201275844</v>
      </c>
      <c r="W88" s="29">
        <v>-47.919234012758466</v>
      </c>
      <c r="Y88" s="29">
        <v>92.553191489361694</v>
      </c>
      <c r="Z88" s="29">
        <v>844.65642200000002</v>
      </c>
    </row>
    <row r="89" spans="21:26" x14ac:dyDescent="0.25">
      <c r="U89" s="29">
        <v>45</v>
      </c>
      <c r="V89" s="29">
        <v>784.69921231302806</v>
      </c>
      <c r="W89" s="29">
        <v>88.705176686971981</v>
      </c>
      <c r="Y89" s="29">
        <v>94.680851063829792</v>
      </c>
      <c r="Z89" s="29">
        <v>873.40438900000004</v>
      </c>
    </row>
    <row r="90" spans="21:26" x14ac:dyDescent="0.25">
      <c r="U90" s="29">
        <v>46</v>
      </c>
      <c r="V90" s="29">
        <v>891.54421206604741</v>
      </c>
      <c r="W90" s="29">
        <v>133.07326393395249</v>
      </c>
      <c r="Y90" s="29">
        <v>96.808510638297875</v>
      </c>
      <c r="Z90" s="29">
        <v>945.84421599999996</v>
      </c>
    </row>
    <row r="91" spans="21:26" ht="15.75" thickBot="1" x14ac:dyDescent="0.3">
      <c r="U91" s="30">
        <v>47</v>
      </c>
      <c r="V91" s="30">
        <v>576.04354923573317</v>
      </c>
      <c r="W91" s="30">
        <v>-134.29699723573322</v>
      </c>
      <c r="Y91" s="30">
        <v>98.936170212765958</v>
      </c>
      <c r="Z91" s="30">
        <v>1024.6174759999999</v>
      </c>
    </row>
  </sheetData>
  <sortState xmlns:xlrd2="http://schemas.microsoft.com/office/spreadsheetml/2017/richdata2" ref="Z45:Z91">
    <sortCondition ref="Z45"/>
  </sortState>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1EA60-DAB4-41CD-A0AB-5773A023BF88}">
  <dimension ref="A3:U75"/>
  <sheetViews>
    <sheetView topLeftCell="G34" zoomScale="84" zoomScaleNormal="93" workbookViewId="0">
      <selection activeCell="J94" sqref="J94"/>
    </sheetView>
  </sheetViews>
  <sheetFormatPr defaultRowHeight="15" x14ac:dyDescent="0.25"/>
  <cols>
    <col min="1" max="1" width="13" customWidth="1"/>
    <col min="2" max="2" width="31.42578125" bestFit="1" customWidth="1"/>
    <col min="3" max="3" width="19.7109375" customWidth="1"/>
    <col min="6" max="6" width="32.5703125" customWidth="1"/>
    <col min="7" max="7" width="30.140625" customWidth="1"/>
    <col min="8" max="8" width="20.42578125" customWidth="1"/>
    <col min="10" max="10" width="21.7109375" customWidth="1"/>
    <col min="11" max="11" width="20" customWidth="1"/>
  </cols>
  <sheetData>
    <row r="3" spans="1:16" x14ac:dyDescent="0.25">
      <c r="A3" t="s">
        <v>60</v>
      </c>
    </row>
    <row r="11" spans="1:16" ht="15.75" thickBot="1" x14ac:dyDescent="0.3">
      <c r="B11" t="s">
        <v>333</v>
      </c>
      <c r="G11" t="s">
        <v>87</v>
      </c>
      <c r="H11" t="s">
        <v>92</v>
      </c>
    </row>
    <row r="12" spans="1:16" x14ac:dyDescent="0.25">
      <c r="A12" s="20" t="s">
        <v>61</v>
      </c>
      <c r="B12" s="20" t="s">
        <v>62</v>
      </c>
      <c r="C12" s="20" t="s">
        <v>63</v>
      </c>
      <c r="G12" t="s">
        <v>88</v>
      </c>
      <c r="H12" t="s">
        <v>89</v>
      </c>
    </row>
    <row r="13" spans="1:16" x14ac:dyDescent="0.25">
      <c r="A13">
        <v>1</v>
      </c>
      <c r="B13" s="29">
        <v>230.31482122722983</v>
      </c>
      <c r="C13" s="29">
        <v>-20.737487227229821</v>
      </c>
      <c r="H13">
        <f>(C13^2)</f>
        <v>430.04337649951992</v>
      </c>
    </row>
    <row r="14" spans="1:16" x14ac:dyDescent="0.25">
      <c r="A14">
        <v>2</v>
      </c>
      <c r="B14" s="29">
        <v>331.49753947421067</v>
      </c>
      <c r="C14" s="29">
        <v>-86.065844474210678</v>
      </c>
      <c r="G14">
        <f>((C14-C13)^2)</f>
        <v>4267.7942605891567</v>
      </c>
      <c r="H14">
        <f>(C14^2)</f>
        <v>7407.3295850590212</v>
      </c>
    </row>
    <row r="15" spans="1:16" ht="21" x14ac:dyDescent="0.25">
      <c r="A15">
        <v>3</v>
      </c>
      <c r="B15" s="29">
        <v>10.334595137857775</v>
      </c>
      <c r="C15" s="29">
        <v>121.32122886214222</v>
      </c>
      <c r="G15">
        <f t="shared" ref="G15:G48" si="0">((C15-C14)^2)</f>
        <v>43009.398187017818</v>
      </c>
      <c r="H15">
        <f t="shared" ref="H15:H78" si="1">(C15^2)</f>
        <v>14718.840572620291</v>
      </c>
      <c r="J15" s="1" t="s">
        <v>93</v>
      </c>
      <c r="P15" s="69" t="s">
        <v>337</v>
      </c>
    </row>
    <row r="16" spans="1:16" ht="23.25" x14ac:dyDescent="0.35">
      <c r="A16">
        <v>4</v>
      </c>
      <c r="B16" s="29">
        <v>196.87371329290687</v>
      </c>
      <c r="C16" s="29">
        <v>19.880073707093118</v>
      </c>
      <c r="G16">
        <f t="shared" si="0"/>
        <v>10290.307959190744</v>
      </c>
      <c r="H16">
        <f t="shared" si="1"/>
        <v>395.21733059945512</v>
      </c>
      <c r="J16">
        <f>SUM(G14:G59)</f>
        <v>431158.9468973013</v>
      </c>
      <c r="K16" s="66" t="s">
        <v>106</v>
      </c>
      <c r="M16" s="67" t="s">
        <v>335</v>
      </c>
      <c r="N16">
        <v>1.718</v>
      </c>
      <c r="P16">
        <f>4-N16</f>
        <v>2.282</v>
      </c>
    </row>
    <row r="17" spans="1:19" ht="21" x14ac:dyDescent="0.35">
      <c r="A17">
        <v>5</v>
      </c>
      <c r="B17" s="29">
        <v>270.41834495132298</v>
      </c>
      <c r="C17" s="29">
        <v>-46.532870951322991</v>
      </c>
      <c r="G17">
        <f t="shared" si="0"/>
        <v>4410.6792182018407</v>
      </c>
      <c r="H17">
        <f t="shared" si="1"/>
        <v>2165.3080789724791</v>
      </c>
      <c r="J17" s="1" t="s">
        <v>94</v>
      </c>
      <c r="K17">
        <f>J16/J18</f>
        <v>2.2306814467752161</v>
      </c>
      <c r="M17" s="1"/>
      <c r="P17" s="68" t="s">
        <v>336</v>
      </c>
    </row>
    <row r="18" spans="1:19" ht="23.25" x14ac:dyDescent="0.35">
      <c r="A18">
        <v>6</v>
      </c>
      <c r="B18" s="29">
        <v>372.11581606248922</v>
      </c>
      <c r="C18" s="29">
        <v>-72.314353062489204</v>
      </c>
      <c r="G18">
        <f t="shared" si="0"/>
        <v>664.68481984838343</v>
      </c>
      <c r="H18">
        <f t="shared" si="1"/>
        <v>5229.3656588463418</v>
      </c>
      <c r="J18">
        <f>SUM(H13:H59)</f>
        <v>193285.75468299433</v>
      </c>
      <c r="M18" s="67" t="s">
        <v>334</v>
      </c>
      <c r="N18" s="40">
        <v>1.82</v>
      </c>
      <c r="P18" s="40">
        <f>4-N18</f>
        <v>2.1799999999999997</v>
      </c>
    </row>
    <row r="19" spans="1:19" x14ac:dyDescent="0.25">
      <c r="A19">
        <v>7</v>
      </c>
      <c r="B19" s="29">
        <v>51.467624590321606</v>
      </c>
      <c r="C19" s="29">
        <v>94.205061409678393</v>
      </c>
      <c r="G19">
        <f t="shared" si="0"/>
        <v>27728.71539615354</v>
      </c>
      <c r="H19">
        <f t="shared" si="1"/>
        <v>8874.5935952012769</v>
      </c>
    </row>
    <row r="20" spans="1:19" x14ac:dyDescent="0.25">
      <c r="A20">
        <v>8</v>
      </c>
      <c r="B20" s="29">
        <v>238.52149560955607</v>
      </c>
      <c r="C20" s="29">
        <v>46.941013390443942</v>
      </c>
      <c r="G20">
        <f t="shared" si="0"/>
        <v>2233.8902351645002</v>
      </c>
      <c r="H20">
        <f t="shared" si="1"/>
        <v>2203.4587381218375</v>
      </c>
      <c r="S20" t="s">
        <v>109</v>
      </c>
    </row>
    <row r="21" spans="1:19" x14ac:dyDescent="0.25">
      <c r="A21">
        <v>9</v>
      </c>
      <c r="B21" s="29">
        <v>312.58088013215752</v>
      </c>
      <c r="C21" s="29">
        <v>-28.793369132157522</v>
      </c>
      <c r="G21">
        <f t="shared" si="0"/>
        <v>5735.6966960797217</v>
      </c>
      <c r="H21">
        <f t="shared" si="1"/>
        <v>829.0581059806816</v>
      </c>
      <c r="S21">
        <f>N16*2</f>
        <v>3.4359999999999999</v>
      </c>
    </row>
    <row r="22" spans="1:19" x14ac:dyDescent="0.25">
      <c r="A22">
        <v>10</v>
      </c>
      <c r="B22" s="29">
        <v>414.79310410750907</v>
      </c>
      <c r="C22" s="29">
        <v>-81.389313107509054</v>
      </c>
      <c r="G22">
        <f t="shared" si="0"/>
        <v>2766.3333226583172</v>
      </c>
      <c r="H22">
        <f t="shared" si="1"/>
        <v>6624.2202881121448</v>
      </c>
      <c r="S22" t="s">
        <v>110</v>
      </c>
    </row>
    <row r="23" spans="1:19" x14ac:dyDescent="0.25">
      <c r="A23">
        <v>11</v>
      </c>
      <c r="B23" s="29">
        <v>94.659665499526795</v>
      </c>
      <c r="C23" s="29">
        <v>97.307208500473223</v>
      </c>
      <c r="G23">
        <f t="shared" si="0"/>
        <v>31932.446834792077</v>
      </c>
      <c r="H23">
        <f t="shared" si="1"/>
        <v>9468.692826154569</v>
      </c>
      <c r="S23">
        <f>N18*2</f>
        <v>3.64</v>
      </c>
    </row>
    <row r="24" spans="1:19" x14ac:dyDescent="0.25">
      <c r="A24">
        <v>12</v>
      </c>
      <c r="B24" s="29">
        <v>282.22828938294657</v>
      </c>
      <c r="C24" s="29">
        <v>32.074628617053406</v>
      </c>
      <c r="G24">
        <f t="shared" si="0"/>
        <v>4255.2894782467474</v>
      </c>
      <c r="H24">
        <f t="shared" si="1"/>
        <v>1028.7818009219013</v>
      </c>
    </row>
    <row r="25" spans="1:19" x14ac:dyDescent="0.25">
      <c r="A25">
        <v>13</v>
      </c>
      <c r="B25" s="29">
        <v>356.80242676973342</v>
      </c>
      <c r="C25" s="29">
        <v>-38.421018769733394</v>
      </c>
      <c r="G25">
        <f t="shared" si="0"/>
        <v>4969.6363004821806</v>
      </c>
      <c r="H25">
        <f t="shared" si="1"/>
        <v>1476.1746833042057</v>
      </c>
    </row>
    <row r="26" spans="1:19" x14ac:dyDescent="0.25">
      <c r="A26">
        <v>14</v>
      </c>
      <c r="B26" s="29">
        <v>459.52940360927028</v>
      </c>
      <c r="C26" s="29">
        <v>-60.562529609270257</v>
      </c>
      <c r="G26">
        <f t="shared" si="0"/>
        <v>490.24650225732842</v>
      </c>
      <c r="H26">
        <f t="shared" si="1"/>
        <v>3667.8199926737366</v>
      </c>
    </row>
    <row r="27" spans="1:19" x14ac:dyDescent="0.25">
      <c r="A27">
        <v>15</v>
      </c>
      <c r="B27" s="29">
        <v>139.91071786547329</v>
      </c>
      <c r="C27" s="29">
        <v>87.081449134526707</v>
      </c>
      <c r="G27">
        <f t="shared" si="0"/>
        <v>21798.74445929877</v>
      </c>
      <c r="H27">
        <f t="shared" si="1"/>
        <v>7583.1787833691624</v>
      </c>
      <c r="S27">
        <v>0.46089999999999998</v>
      </c>
    </row>
    <row r="28" spans="1:19" x14ac:dyDescent="0.25">
      <c r="A28">
        <v>16</v>
      </c>
      <c r="B28" s="29">
        <v>327.9940946130784</v>
      </c>
      <c r="C28" s="29">
        <v>30.087604386921612</v>
      </c>
      <c r="G28">
        <f t="shared" si="0"/>
        <v>3248.2983391141129</v>
      </c>
      <c r="H28">
        <f t="shared" si="1"/>
        <v>905.26393774390465</v>
      </c>
    </row>
    <row r="29" spans="1:19" x14ac:dyDescent="0.25">
      <c r="A29">
        <v>17</v>
      </c>
      <c r="B29" s="29">
        <v>403.08298486405067</v>
      </c>
      <c r="C29" s="29">
        <v>-0.40738886405068797</v>
      </c>
      <c r="G29">
        <f t="shared" si="0"/>
        <v>929.94461337684606</v>
      </c>
      <c r="H29">
        <f t="shared" si="1"/>
        <v>0.16596568655250993</v>
      </c>
    </row>
    <row r="30" spans="1:19" x14ac:dyDescent="0.25">
      <c r="A30">
        <v>18</v>
      </c>
      <c r="B30" s="29">
        <v>506.32471456777273</v>
      </c>
      <c r="C30" s="29">
        <v>-75.93196556777275</v>
      </c>
      <c r="G30">
        <f t="shared" si="0"/>
        <v>5703.9616862763969</v>
      </c>
      <c r="H30">
        <f t="shared" si="1"/>
        <v>5765.6633949854267</v>
      </c>
    </row>
    <row r="31" spans="1:19" x14ac:dyDescent="0.25">
      <c r="A31">
        <v>19</v>
      </c>
      <c r="B31" s="29">
        <v>187.22078168816117</v>
      </c>
      <c r="C31" s="29">
        <v>30.188829311838816</v>
      </c>
      <c r="G31">
        <f t="shared" si="0"/>
        <v>11261.623105880592</v>
      </c>
      <c r="H31">
        <f t="shared" si="1"/>
        <v>911.3654152193385</v>
      </c>
    </row>
    <row r="32" spans="1:19" x14ac:dyDescent="0.25">
      <c r="A32">
        <v>20</v>
      </c>
      <c r="B32" s="29">
        <v>375.81891129995159</v>
      </c>
      <c r="C32" s="29">
        <v>-35.697967299951586</v>
      </c>
      <c r="G32">
        <f t="shared" si="0"/>
        <v>4341.0699677634348</v>
      </c>
      <c r="H32">
        <f t="shared" si="1"/>
        <v>1274.3448693484127</v>
      </c>
    </row>
    <row r="33" spans="1:8" x14ac:dyDescent="0.25">
      <c r="A33">
        <v>21</v>
      </c>
      <c r="B33" s="29">
        <v>451.42255441510906</v>
      </c>
      <c r="C33" s="29">
        <v>-30.262365415109059</v>
      </c>
      <c r="G33">
        <f t="shared" si="0"/>
        <v>29.545767850503626</v>
      </c>
      <c r="H33">
        <f t="shared" si="1"/>
        <v>915.81076051758885</v>
      </c>
    </row>
    <row r="34" spans="1:8" x14ac:dyDescent="0.25">
      <c r="A34">
        <v>22</v>
      </c>
      <c r="B34" s="29">
        <v>555.17903698301666</v>
      </c>
      <c r="C34" s="29">
        <v>-52.508961983016661</v>
      </c>
      <c r="G34">
        <f t="shared" si="0"/>
        <v>494.91105885523831</v>
      </c>
      <c r="H34">
        <f t="shared" si="1"/>
        <v>2757.1910885338889</v>
      </c>
    </row>
    <row r="35" spans="1:8" x14ac:dyDescent="0.25">
      <c r="A35">
        <v>23</v>
      </c>
      <c r="B35" s="29">
        <v>236.58985696759035</v>
      </c>
      <c r="C35" s="29">
        <v>10.567721032409651</v>
      </c>
      <c r="G35">
        <f t="shared" si="0"/>
        <v>3978.6679402285704</v>
      </c>
      <c r="H35">
        <f t="shared" si="1"/>
        <v>111.6767278188333</v>
      </c>
    </row>
    <row r="36" spans="1:8" x14ac:dyDescent="0.25">
      <c r="A36">
        <v>24</v>
      </c>
      <c r="B36" s="29">
        <v>425.70273944356614</v>
      </c>
      <c r="C36" s="29">
        <v>-4.0187124435661303</v>
      </c>
      <c r="G36">
        <f t="shared" si="0"/>
        <v>212.76404154906692</v>
      </c>
      <c r="H36">
        <f t="shared" si="1"/>
        <v>16.150049704073258</v>
      </c>
    </row>
    <row r="37" spans="1:8" x14ac:dyDescent="0.25">
      <c r="A37">
        <v>25</v>
      </c>
      <c r="B37" s="29">
        <v>501.82113542290892</v>
      </c>
      <c r="C37" s="29">
        <v>-7.3891414229089492</v>
      </c>
      <c r="G37">
        <f t="shared" si="0"/>
        <v>11.359791504793876</v>
      </c>
      <c r="H37">
        <f t="shared" si="1"/>
        <v>54.599410967748888</v>
      </c>
    </row>
    <row r="38" spans="1:8" x14ac:dyDescent="0.25">
      <c r="A38">
        <v>26</v>
      </c>
      <c r="B38" s="29">
        <v>606.09237085500172</v>
      </c>
      <c r="C38" s="29">
        <v>3.0652071449983396</v>
      </c>
      <c r="G38">
        <f t="shared" si="0"/>
        <v>109.29340397930518</v>
      </c>
      <c r="H38">
        <f t="shared" si="1"/>
        <v>9.3954948417488726</v>
      </c>
    </row>
    <row r="39" spans="1:8" x14ac:dyDescent="0.25">
      <c r="A39">
        <v>27</v>
      </c>
      <c r="B39" s="29">
        <v>288.01794370376081</v>
      </c>
      <c r="C39" s="29">
        <v>5.2434172962392154</v>
      </c>
      <c r="G39">
        <f t="shared" si="0"/>
        <v>4.7445994629687993</v>
      </c>
      <c r="H39">
        <f t="shared" si="1"/>
        <v>27.493424942500564</v>
      </c>
    </row>
    <row r="40" spans="1:8" x14ac:dyDescent="0.25">
      <c r="A40">
        <v>28</v>
      </c>
      <c r="B40" s="29">
        <v>477.64557904392194</v>
      </c>
      <c r="C40" s="29">
        <v>18.010543956078038</v>
      </c>
      <c r="G40">
        <f t="shared" si="0"/>
        <v>162.99952314836722</v>
      </c>
      <c r="H40">
        <f t="shared" si="1"/>
        <v>324.37969359381913</v>
      </c>
    </row>
    <row r="41" spans="1:8" x14ac:dyDescent="0.25">
      <c r="A41">
        <v>29</v>
      </c>
      <c r="B41" s="29">
        <v>554.27872788745015</v>
      </c>
      <c r="C41" s="29">
        <v>25.248618112549934</v>
      </c>
      <c r="G41">
        <f t="shared" si="0"/>
        <v>52.38971749458635</v>
      </c>
      <c r="H41">
        <f t="shared" si="1"/>
        <v>637.49271659338456</v>
      </c>
    </row>
    <row r="42" spans="1:8" x14ac:dyDescent="0.25">
      <c r="A42">
        <v>30</v>
      </c>
      <c r="B42" s="29">
        <v>659.06471618372825</v>
      </c>
      <c r="C42" s="29">
        <v>26.919318816271698</v>
      </c>
      <c r="G42">
        <f t="shared" si="0"/>
        <v>2.7912408414163963</v>
      </c>
      <c r="H42">
        <f t="shared" si="1"/>
        <v>724.64972553207951</v>
      </c>
    </row>
    <row r="43" spans="1:8" x14ac:dyDescent="0.25">
      <c r="A43">
        <v>31</v>
      </c>
      <c r="B43" s="29">
        <v>341.50504189667265</v>
      </c>
      <c r="C43" s="29">
        <v>-26.932630896672663</v>
      </c>
      <c r="G43">
        <f t="shared" si="0"/>
        <v>2900.0324878854881</v>
      </c>
      <c r="H43">
        <f t="shared" si="1"/>
        <v>725.36660701640687</v>
      </c>
    </row>
    <row r="44" spans="1:8" x14ac:dyDescent="0.25">
      <c r="A44">
        <v>32</v>
      </c>
      <c r="B44" s="29">
        <v>531.64743010101904</v>
      </c>
      <c r="C44" s="29">
        <v>12.456950898980949</v>
      </c>
      <c r="G44">
        <f t="shared" si="0"/>
        <v>1551.5391540364865</v>
      </c>
      <c r="H44">
        <f t="shared" si="1"/>
        <v>155.17562569962229</v>
      </c>
    </row>
    <row r="45" spans="1:8" x14ac:dyDescent="0.25">
      <c r="A45">
        <v>33</v>
      </c>
      <c r="B45" s="29">
        <v>608.79533180873261</v>
      </c>
      <c r="C45" s="29">
        <v>45.180272191267363</v>
      </c>
      <c r="G45">
        <f t="shared" si="0"/>
        <v>1070.8157563982054</v>
      </c>
      <c r="H45">
        <f t="shared" si="1"/>
        <v>2041.256995277007</v>
      </c>
    </row>
    <row r="46" spans="1:8" x14ac:dyDescent="0.25">
      <c r="A46">
        <v>34</v>
      </c>
      <c r="B46" s="29">
        <v>714.09607296919603</v>
      </c>
      <c r="C46" s="29">
        <v>76.736802030804029</v>
      </c>
      <c r="G46">
        <f t="shared" si="0"/>
        <v>995.814575513568</v>
      </c>
      <c r="H46">
        <f t="shared" si="1"/>
        <v>5888.5367859148091</v>
      </c>
    </row>
    <row r="47" spans="1:8" x14ac:dyDescent="0.25">
      <c r="A47">
        <v>35</v>
      </c>
      <c r="B47" s="29">
        <v>397.05115154632574</v>
      </c>
      <c r="C47" s="29">
        <v>-56.467399546325737</v>
      </c>
      <c r="G47">
        <f t="shared" si="0"/>
        <v>17743.359317800619</v>
      </c>
      <c r="H47">
        <f t="shared" si="1"/>
        <v>3188.5672115243879</v>
      </c>
    </row>
    <row r="48" spans="1:8" x14ac:dyDescent="0.25">
      <c r="A48">
        <v>36</v>
      </c>
      <c r="B48" s="29">
        <v>587.70829261485756</v>
      </c>
      <c r="C48" s="29">
        <v>-46.486176614857527</v>
      </c>
      <c r="G48">
        <f>((C48-C47)^2)</f>
        <v>99.624811207666852</v>
      </c>
      <c r="H48">
        <f t="shared" si="1"/>
        <v>2160.9646162677268</v>
      </c>
    </row>
    <row r="49" spans="1:8" x14ac:dyDescent="0.25">
      <c r="A49">
        <v>37</v>
      </c>
      <c r="B49" s="29">
        <v>665.37094718675644</v>
      </c>
      <c r="C49" s="29">
        <v>-13.655807186756419</v>
      </c>
      <c r="G49">
        <f t="shared" ref="G49:G60" si="2">((C49-C48)^2)</f>
        <v>1077.8331567855957</v>
      </c>
      <c r="H49">
        <f t="shared" si="1"/>
        <v>186.48106992186828</v>
      </c>
    </row>
    <row r="50" spans="1:8" x14ac:dyDescent="0.25">
      <c r="A50">
        <v>38</v>
      </c>
      <c r="B50" s="29">
        <v>771.18644121140528</v>
      </c>
      <c r="C50" s="29">
        <v>73.469980788594739</v>
      </c>
      <c r="G50">
        <f t="shared" si="2"/>
        <v>7590.9029303258449</v>
      </c>
      <c r="H50">
        <f t="shared" si="1"/>
        <v>5397.8380770764797</v>
      </c>
    </row>
    <row r="51" spans="1:8" x14ac:dyDescent="0.25">
      <c r="A51">
        <v>39</v>
      </c>
      <c r="B51" s="29">
        <v>454.6562726527203</v>
      </c>
      <c r="C51" s="29">
        <v>-127.08647265272032</v>
      </c>
      <c r="G51">
        <f t="shared" si="2"/>
        <v>40222.891016958376</v>
      </c>
      <c r="H51">
        <f t="shared" si="1"/>
        <v>16150.97153131063</v>
      </c>
    </row>
    <row r="52" spans="1:8" x14ac:dyDescent="0.25">
      <c r="A52">
        <v>40</v>
      </c>
      <c r="B52" s="29">
        <v>645.82816658543732</v>
      </c>
      <c r="C52" s="29">
        <v>-25.328724585437271</v>
      </c>
      <c r="G52">
        <f t="shared" si="2"/>
        <v>10354.639291724647</v>
      </c>
      <c r="H52">
        <f t="shared" si="1"/>
        <v>641.54428912493449</v>
      </c>
    </row>
    <row r="53" spans="1:8" x14ac:dyDescent="0.25">
      <c r="A53">
        <v>41</v>
      </c>
      <c r="B53" s="29">
        <v>724.00557402152151</v>
      </c>
      <c r="C53" s="29">
        <v>27.065381978478513</v>
      </c>
      <c r="G53">
        <f t="shared" si="2"/>
        <v>2745.1424026309633</v>
      </c>
      <c r="H53">
        <f t="shared" si="1"/>
        <v>732.53490164094944</v>
      </c>
    </row>
    <row r="54" spans="1:8" x14ac:dyDescent="0.25">
      <c r="A54">
        <v>42</v>
      </c>
      <c r="B54" s="29">
        <v>830.33582091035566</v>
      </c>
      <c r="C54" s="29">
        <v>115.5083950896443</v>
      </c>
      <c r="G54">
        <f t="shared" si="2"/>
        <v>7822.1665681818422</v>
      </c>
      <c r="H54">
        <f t="shared" si="1"/>
        <v>13342.189336185362</v>
      </c>
    </row>
    <row r="55" spans="1:8" x14ac:dyDescent="0.25">
      <c r="A55">
        <v>43</v>
      </c>
      <c r="B55" s="29">
        <v>514.320405215856</v>
      </c>
      <c r="C55" s="29">
        <v>-101.13141521585601</v>
      </c>
      <c r="G55">
        <f t="shared" si="2"/>
        <v>46932.807409203153</v>
      </c>
      <c r="H55">
        <f t="shared" si="1"/>
        <v>10227.563143561872</v>
      </c>
    </row>
    <row r="56" spans="1:8" x14ac:dyDescent="0.25">
      <c r="A56">
        <v>44</v>
      </c>
      <c r="B56" s="29">
        <v>706.00705201275844</v>
      </c>
      <c r="C56" s="29">
        <v>-47.919234012758466</v>
      </c>
      <c r="G56">
        <f t="shared" si="2"/>
        <v>2831.5362283912873</v>
      </c>
      <c r="H56">
        <f t="shared" si="1"/>
        <v>2296.2529883695079</v>
      </c>
    </row>
    <row r="57" spans="1:8" x14ac:dyDescent="0.25">
      <c r="A57">
        <v>45</v>
      </c>
      <c r="B57" s="29">
        <v>784.69921231302806</v>
      </c>
      <c r="C57" s="29">
        <v>88.705176686971981</v>
      </c>
      <c r="G57">
        <f t="shared" si="2"/>
        <v>18666.22959904862</v>
      </c>
      <c r="H57">
        <f t="shared" si="1"/>
        <v>7868.6083710669172</v>
      </c>
    </row>
    <row r="58" spans="1:8" x14ac:dyDescent="0.25">
      <c r="A58">
        <v>46</v>
      </c>
      <c r="B58" s="29">
        <v>891.54421206604741</v>
      </c>
      <c r="C58" s="29">
        <v>133.07326393395249</v>
      </c>
      <c r="G58">
        <f t="shared" si="2"/>
        <v>1968.5271659556745</v>
      </c>
      <c r="H58">
        <f t="shared" si="1"/>
        <v>17708.493574035379</v>
      </c>
    </row>
    <row r="59" spans="1:8" ht="15.75" thickBot="1" x14ac:dyDescent="0.3">
      <c r="A59">
        <v>47</v>
      </c>
      <c r="B59" s="30">
        <v>576.04354923573317</v>
      </c>
      <c r="C59" s="30">
        <v>-134.29699723573322</v>
      </c>
      <c r="G59">
        <f t="shared" si="2"/>
        <v>71486.856557945939</v>
      </c>
      <c r="H59">
        <f t="shared" si="1"/>
        <v>18035.683466534534</v>
      </c>
    </row>
    <row r="75" spans="21:21" x14ac:dyDescent="0.25">
      <c r="U75" s="35" t="s">
        <v>90</v>
      </c>
    </row>
  </sheetData>
  <hyperlinks>
    <hyperlink ref="U75" r:id="rId1" xr:uid="{8566B37E-72F0-4A53-9732-C60389D3A32F}"/>
  </hyperlinks>
  <pageMargins left="0.7" right="0.7" top="0.75" bottom="0.75" header="0.3" footer="0.3"/>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68662-5A16-42AB-8EB2-AB4826D32CC3}">
  <dimension ref="A1:X62"/>
  <sheetViews>
    <sheetView topLeftCell="A6" zoomScaleNormal="100" workbookViewId="0">
      <selection activeCell="J3" sqref="J3"/>
    </sheetView>
  </sheetViews>
  <sheetFormatPr defaultRowHeight="15" x14ac:dyDescent="0.25"/>
  <cols>
    <col min="3" max="3" width="9.28515625" customWidth="1"/>
    <col min="4" max="4" width="13.85546875" bestFit="1" customWidth="1"/>
    <col min="8" max="8" width="10.85546875" bestFit="1" customWidth="1"/>
    <col min="10" max="10" width="20.140625" bestFit="1" customWidth="1"/>
    <col min="11" max="11" width="18.5703125" bestFit="1" customWidth="1"/>
    <col min="15" max="17" width="24" bestFit="1" customWidth="1"/>
    <col min="18" max="18" width="10.85546875" bestFit="1" customWidth="1"/>
    <col min="19" max="19" width="20.140625" bestFit="1" customWidth="1"/>
    <col min="20" max="20" width="28.7109375" bestFit="1" customWidth="1"/>
    <col min="21" max="21" width="24.5703125" bestFit="1" customWidth="1"/>
    <col min="22" max="22" width="18.85546875" bestFit="1" customWidth="1"/>
    <col min="23" max="23" width="14.42578125" bestFit="1" customWidth="1"/>
  </cols>
  <sheetData>
    <row r="1" spans="1:24" ht="15.75" thickBot="1" x14ac:dyDescent="0.3">
      <c r="A1" s="53" t="s">
        <v>12</v>
      </c>
      <c r="B1" s="53" t="s">
        <v>315</v>
      </c>
      <c r="C1" t="s">
        <v>23</v>
      </c>
      <c r="D1" t="s">
        <v>112</v>
      </c>
      <c r="E1" t="s">
        <v>310</v>
      </c>
      <c r="F1" t="s">
        <v>311</v>
      </c>
      <c r="G1" t="s">
        <v>312</v>
      </c>
      <c r="H1" t="s">
        <v>314</v>
      </c>
      <c r="J1" t="s">
        <v>316</v>
      </c>
      <c r="K1" t="s">
        <v>331</v>
      </c>
      <c r="N1" s="31"/>
      <c r="O1" s="29"/>
      <c r="P1" s="29"/>
      <c r="Q1" s="29"/>
      <c r="R1" t="s">
        <v>314</v>
      </c>
      <c r="S1" t="s">
        <v>316</v>
      </c>
      <c r="U1" t="s">
        <v>74</v>
      </c>
      <c r="V1" t="s">
        <v>76</v>
      </c>
      <c r="W1" t="s">
        <v>104</v>
      </c>
      <c r="X1" t="s">
        <v>105</v>
      </c>
    </row>
    <row r="2" spans="1:24" x14ac:dyDescent="0.25">
      <c r="A2" s="18" t="s">
        <v>298</v>
      </c>
      <c r="B2" s="18" t="s">
        <v>310</v>
      </c>
      <c r="C2">
        <v>1</v>
      </c>
      <c r="D2">
        <v>1</v>
      </c>
      <c r="E2">
        <v>1</v>
      </c>
      <c r="F2">
        <v>0</v>
      </c>
      <c r="G2">
        <v>0</v>
      </c>
      <c r="H2">
        <v>362</v>
      </c>
      <c r="J2" s="40">
        <f>$P$7+C2*$P$8+D2*$P$9+E2*$P$10+F2*$P$11+G2*$P$12</f>
        <v>157.284942432999</v>
      </c>
      <c r="N2" s="31"/>
      <c r="O2" s="29"/>
      <c r="P2" s="29"/>
      <c r="Q2" s="29"/>
      <c r="R2">
        <v>362</v>
      </c>
      <c r="S2" s="40">
        <v>157.284942432999</v>
      </c>
      <c r="U2" s="16">
        <f>ROUND((R2-$T$4)^2,3)</f>
        <v>229341.21900000001</v>
      </c>
      <c r="V2" s="40">
        <f>(R2-S2)^2</f>
        <v>41908.254794660534</v>
      </c>
      <c r="W2" s="40">
        <f>R2-S2</f>
        <v>204.715057567001</v>
      </c>
      <c r="X2" s="45">
        <f>W2/R2</f>
        <v>0.56551120874862149</v>
      </c>
    </row>
    <row r="3" spans="1:24" x14ac:dyDescent="0.25">
      <c r="A3" s="18" t="str">
        <f>A2</f>
        <v>1949</v>
      </c>
      <c r="B3" s="18" t="s">
        <v>311</v>
      </c>
      <c r="C3">
        <v>2</v>
      </c>
      <c r="D3">
        <v>4</v>
      </c>
      <c r="E3">
        <v>0</v>
      </c>
      <c r="F3">
        <v>1</v>
      </c>
      <c r="G3">
        <v>0</v>
      </c>
      <c r="H3">
        <v>385</v>
      </c>
      <c r="J3" s="40">
        <f>$P$7+C3*$P$8+D3*$P$9+E3*$P$10+F3*$P$11+G3*$P$12</f>
        <v>262.10205663830737</v>
      </c>
      <c r="K3" s="29">
        <v>230.31482122722983</v>
      </c>
      <c r="R3">
        <v>385</v>
      </c>
      <c r="S3" s="40">
        <v>262.10205663830737</v>
      </c>
      <c r="T3" s="36" t="s">
        <v>73</v>
      </c>
      <c r="U3" s="16">
        <f t="shared" ref="U3:U66" si="0">ROUND((R3-$T$4)^2,3)</f>
        <v>207841.011</v>
      </c>
      <c r="V3" s="40">
        <f t="shared" ref="V3:V49" si="1">(R3-S3)^2</f>
        <v>15103.904482533808</v>
      </c>
      <c r="W3" s="40">
        <f t="shared" ref="W3:W49" si="2">R3-S3</f>
        <v>122.89794336169263</v>
      </c>
      <c r="X3" s="45">
        <f t="shared" ref="X3:X49" si="3">W3/R3</f>
        <v>0.3192154373030977</v>
      </c>
    </row>
    <row r="4" spans="1:24" x14ac:dyDescent="0.25">
      <c r="A4" s="18" t="str">
        <f t="shared" ref="A4:A5" si="4">A3</f>
        <v>1949</v>
      </c>
      <c r="B4" s="18" t="s">
        <v>312</v>
      </c>
      <c r="C4">
        <v>3</v>
      </c>
      <c r="D4">
        <v>9</v>
      </c>
      <c r="E4">
        <v>0</v>
      </c>
      <c r="F4">
        <v>0</v>
      </c>
      <c r="G4">
        <v>1</v>
      </c>
      <c r="H4">
        <v>432</v>
      </c>
      <c r="J4" s="40">
        <f t="shared" ref="J4:J48" si="5">$P$7+C4*$P$8+D4*$P$9+E4*$P$10+F4*$P$11+G4*$P$12</f>
        <v>414.07841470938121</v>
      </c>
      <c r="K4" s="29">
        <v>331.49753947421067</v>
      </c>
      <c r="R4">
        <v>432</v>
      </c>
      <c r="S4" s="40">
        <v>414.07841470938121</v>
      </c>
      <c r="T4" s="37">
        <f>AVERAGE(R2:R49)</f>
        <v>840.89583333333337</v>
      </c>
      <c r="U4" s="16">
        <f t="shared" si="0"/>
        <v>167195.80300000001</v>
      </c>
      <c r="V4" s="40">
        <f t="shared" si="1"/>
        <v>321.18321932892388</v>
      </c>
      <c r="W4" s="40">
        <f t="shared" si="2"/>
        <v>17.921585290618793</v>
      </c>
      <c r="X4" s="45">
        <f t="shared" si="3"/>
        <v>4.148515113569165E-2</v>
      </c>
    </row>
    <row r="5" spans="1:24" ht="15.75" thickBot="1" x14ac:dyDescent="0.3">
      <c r="A5" s="18" t="str">
        <f t="shared" si="4"/>
        <v>1949</v>
      </c>
      <c r="B5" s="18" t="s">
        <v>313</v>
      </c>
      <c r="C5">
        <v>4</v>
      </c>
      <c r="D5">
        <v>16</v>
      </c>
      <c r="E5">
        <v>0</v>
      </c>
      <c r="F5">
        <v>0</v>
      </c>
      <c r="G5">
        <v>0</v>
      </c>
      <c r="H5">
        <v>341</v>
      </c>
      <c r="J5" s="40">
        <f t="shared" si="5"/>
        <v>166.56214965976417</v>
      </c>
      <c r="K5" s="29">
        <v>10.334595137857775</v>
      </c>
      <c r="R5">
        <v>341</v>
      </c>
      <c r="S5" s="40">
        <v>166.56214965976417</v>
      </c>
      <c r="T5" s="37"/>
      <c r="U5" s="16">
        <f t="shared" si="0"/>
        <v>249895.84400000001</v>
      </c>
      <c r="V5" s="40">
        <f t="shared" si="1"/>
        <v>30428.563631322511</v>
      </c>
      <c r="W5" s="40">
        <f t="shared" si="2"/>
        <v>174.43785034023583</v>
      </c>
      <c r="X5" s="45">
        <f t="shared" si="3"/>
        <v>0.51154794821183525</v>
      </c>
    </row>
    <row r="6" spans="1:24" x14ac:dyDescent="0.25">
      <c r="A6" s="18" t="s">
        <v>299</v>
      </c>
      <c r="B6" s="18" t="s">
        <v>310</v>
      </c>
      <c r="C6">
        <v>5</v>
      </c>
      <c r="D6">
        <v>25</v>
      </c>
      <c r="E6">
        <v>1</v>
      </c>
      <c r="F6">
        <v>0</v>
      </c>
      <c r="G6">
        <v>0</v>
      </c>
      <c r="H6">
        <v>382</v>
      </c>
      <c r="J6" s="40">
        <f t="shared" si="5"/>
        <v>233.15661838562423</v>
      </c>
      <c r="K6" s="29">
        <v>196.87371329290687</v>
      </c>
      <c r="O6" s="63"/>
      <c r="P6" s="63" t="s">
        <v>53</v>
      </c>
      <c r="R6">
        <v>382</v>
      </c>
      <c r="S6" s="40">
        <v>233.15661838562423</v>
      </c>
      <c r="T6" s="36" t="s">
        <v>75</v>
      </c>
      <c r="U6" s="16">
        <f t="shared" si="0"/>
        <v>210585.386</v>
      </c>
      <c r="V6" s="40">
        <f t="shared" si="1"/>
        <v>22154.352250402695</v>
      </c>
      <c r="W6" s="40">
        <f t="shared" si="2"/>
        <v>148.84338161437577</v>
      </c>
      <c r="X6" s="45">
        <f t="shared" si="3"/>
        <v>0.38964236024705701</v>
      </c>
    </row>
    <row r="7" spans="1:24" x14ac:dyDescent="0.25">
      <c r="A7" s="18" t="str">
        <f>A6</f>
        <v>1950</v>
      </c>
      <c r="B7" s="18" t="s">
        <v>311</v>
      </c>
      <c r="C7">
        <v>6</v>
      </c>
      <c r="D7">
        <v>36</v>
      </c>
      <c r="E7">
        <v>0</v>
      </c>
      <c r="F7">
        <v>1</v>
      </c>
      <c r="G7">
        <v>0</v>
      </c>
      <c r="H7">
        <v>409</v>
      </c>
      <c r="J7" s="40">
        <f t="shared" si="5"/>
        <v>338.97246342731108</v>
      </c>
      <c r="K7" s="29">
        <v>270.41834495132298</v>
      </c>
      <c r="O7" s="64" t="s">
        <v>47</v>
      </c>
      <c r="P7" s="64">
        <v>91.689204543517448</v>
      </c>
      <c r="R7">
        <v>409</v>
      </c>
      <c r="S7" s="40">
        <v>338.97246342731108</v>
      </c>
      <c r="T7" s="44">
        <f>SUM(U2:U49)</f>
        <v>5971038.487999999</v>
      </c>
      <c r="U7" s="16">
        <f t="shared" si="0"/>
        <v>186534.011</v>
      </c>
      <c r="V7" s="40">
        <f t="shared" si="1"/>
        <v>4903.8558784392835</v>
      </c>
      <c r="W7" s="40">
        <f t="shared" si="2"/>
        <v>70.027536572688916</v>
      </c>
      <c r="X7" s="45">
        <f t="shared" si="3"/>
        <v>0.1712164708378702</v>
      </c>
    </row>
    <row r="8" spans="1:24" x14ac:dyDescent="0.25">
      <c r="A8" s="18" t="str">
        <f t="shared" ref="A8:A9" si="6">A7</f>
        <v>1950</v>
      </c>
      <c r="B8" s="18" t="s">
        <v>312</v>
      </c>
      <c r="C8">
        <v>7</v>
      </c>
      <c r="D8">
        <v>49</v>
      </c>
      <c r="E8">
        <v>0</v>
      </c>
      <c r="F8">
        <v>0</v>
      </c>
      <c r="G8">
        <v>1</v>
      </c>
      <c r="H8">
        <v>498</v>
      </c>
      <c r="J8" s="40">
        <f t="shared" si="5"/>
        <v>491.94755233476337</v>
      </c>
      <c r="K8" s="29">
        <v>372.11581606248922</v>
      </c>
      <c r="O8" s="64" t="s">
        <v>325</v>
      </c>
      <c r="P8" s="64">
        <v>18.218870860872432</v>
      </c>
      <c r="R8">
        <v>498</v>
      </c>
      <c r="S8" s="40">
        <v>491.94755233476337</v>
      </c>
      <c r="T8" s="37"/>
      <c r="U8" s="16">
        <f t="shared" si="0"/>
        <v>117577.553</v>
      </c>
      <c r="V8" s="40">
        <f t="shared" si="1"/>
        <v>36.632122740428301</v>
      </c>
      <c r="W8" s="40">
        <f t="shared" si="2"/>
        <v>6.0524476652366275</v>
      </c>
      <c r="X8" s="45">
        <f t="shared" si="3"/>
        <v>1.2153509367945035E-2</v>
      </c>
    </row>
    <row r="9" spans="1:24" x14ac:dyDescent="0.25">
      <c r="A9" s="18" t="str">
        <f t="shared" si="6"/>
        <v>1950</v>
      </c>
      <c r="B9" s="18" t="s">
        <v>313</v>
      </c>
      <c r="C9">
        <v>8</v>
      </c>
      <c r="D9">
        <v>64</v>
      </c>
      <c r="E9">
        <v>0</v>
      </c>
      <c r="F9">
        <v>0</v>
      </c>
      <c r="G9">
        <v>0</v>
      </c>
      <c r="H9">
        <v>387</v>
      </c>
      <c r="J9" s="40">
        <f t="shared" si="5"/>
        <v>245.43001812152485</v>
      </c>
      <c r="K9" s="29">
        <v>51.467624590321606</v>
      </c>
      <c r="O9" s="64" t="s">
        <v>326</v>
      </c>
      <c r="P9" s="64">
        <v>0.12484135454731199</v>
      </c>
      <c r="R9">
        <v>387</v>
      </c>
      <c r="S9" s="40">
        <v>245.43001812152485</v>
      </c>
      <c r="T9" s="36" t="s">
        <v>77</v>
      </c>
      <c r="U9" s="16">
        <f t="shared" si="0"/>
        <v>206021.42800000001</v>
      </c>
      <c r="V9" s="40">
        <f t="shared" si="1"/>
        <v>20042.05976907178</v>
      </c>
      <c r="W9" s="40">
        <f t="shared" si="2"/>
        <v>141.56998187847515</v>
      </c>
      <c r="X9" s="45">
        <f t="shared" si="3"/>
        <v>0.36581390666272645</v>
      </c>
    </row>
    <row r="10" spans="1:24" x14ac:dyDescent="0.25">
      <c r="A10" s="18" t="s">
        <v>300</v>
      </c>
      <c r="B10" s="18" t="s">
        <v>310</v>
      </c>
      <c r="C10">
        <v>9</v>
      </c>
      <c r="D10">
        <v>81</v>
      </c>
      <c r="E10">
        <v>1</v>
      </c>
      <c r="F10">
        <v>0</v>
      </c>
      <c r="G10">
        <v>0</v>
      </c>
      <c r="H10">
        <v>473</v>
      </c>
      <c r="J10" s="40">
        <f t="shared" si="5"/>
        <v>313.02321768376345</v>
      </c>
      <c r="K10" s="29">
        <v>238.52149560955607</v>
      </c>
      <c r="O10" s="64" t="s">
        <v>327</v>
      </c>
      <c r="P10" s="64">
        <v>47.252025674061819</v>
      </c>
      <c r="R10">
        <v>473</v>
      </c>
      <c r="S10" s="40">
        <v>313.02321768376345</v>
      </c>
      <c r="T10" s="38">
        <f>SUM(V2:V49)</f>
        <v>581974.61595406558</v>
      </c>
      <c r="U10" s="16">
        <f t="shared" si="0"/>
        <v>135347.34400000001</v>
      </c>
      <c r="V10" s="40">
        <f t="shared" si="1"/>
        <v>25592.570880256535</v>
      </c>
      <c r="W10" s="40">
        <f t="shared" si="2"/>
        <v>159.97678231623655</v>
      </c>
      <c r="X10" s="45">
        <f t="shared" si="3"/>
        <v>0.33821729876582779</v>
      </c>
    </row>
    <row r="11" spans="1:24" x14ac:dyDescent="0.25">
      <c r="A11" s="18" t="str">
        <f>A10</f>
        <v>1951</v>
      </c>
      <c r="B11" s="18" t="s">
        <v>311</v>
      </c>
      <c r="C11">
        <v>10</v>
      </c>
      <c r="D11">
        <v>100</v>
      </c>
      <c r="E11">
        <v>0</v>
      </c>
      <c r="F11">
        <v>1</v>
      </c>
      <c r="G11">
        <v>0</v>
      </c>
      <c r="H11">
        <v>513</v>
      </c>
      <c r="J11" s="40">
        <f t="shared" si="5"/>
        <v>419.83779356182879</v>
      </c>
      <c r="K11" s="29">
        <v>312.58088013215752</v>
      </c>
      <c r="O11" s="64" t="s">
        <v>329</v>
      </c>
      <c r="P11" s="64">
        <v>133.4757449548558</v>
      </c>
      <c r="R11">
        <v>513</v>
      </c>
      <c r="S11" s="40">
        <v>419.83779356182879</v>
      </c>
      <c r="T11" s="37"/>
      <c r="U11" s="16">
        <f t="shared" si="0"/>
        <v>107515.678</v>
      </c>
      <c r="V11" s="40">
        <f t="shared" si="1"/>
        <v>8679.1967084284297</v>
      </c>
      <c r="W11" s="40">
        <f t="shared" si="2"/>
        <v>93.162206438171211</v>
      </c>
      <c r="X11" s="45">
        <f t="shared" si="3"/>
        <v>0.18160274159487566</v>
      </c>
    </row>
    <row r="12" spans="1:24" ht="15.75" thickBot="1" x14ac:dyDescent="0.3">
      <c r="A12" s="18" t="str">
        <f t="shared" ref="A12" si="7">A11</f>
        <v>1951</v>
      </c>
      <c r="B12" s="18" t="s">
        <v>312</v>
      </c>
      <c r="C12">
        <v>11</v>
      </c>
      <c r="D12">
        <v>121</v>
      </c>
      <c r="E12">
        <v>0</v>
      </c>
      <c r="F12">
        <v>0</v>
      </c>
      <c r="G12">
        <v>1</v>
      </c>
      <c r="H12">
        <v>582</v>
      </c>
      <c r="J12" s="40">
        <f t="shared" si="5"/>
        <v>573.81161330565965</v>
      </c>
      <c r="K12" s="29">
        <v>414.79310410750907</v>
      </c>
      <c r="O12" s="65" t="s">
        <v>330</v>
      </c>
      <c r="P12" s="65">
        <v>266.60902539232063</v>
      </c>
      <c r="R12">
        <v>582</v>
      </c>
      <c r="S12" s="40">
        <v>573.81161330565965</v>
      </c>
      <c r="T12" s="36" t="s">
        <v>83</v>
      </c>
      <c r="U12" s="16">
        <f t="shared" si="0"/>
        <v>67027.053</v>
      </c>
      <c r="V12" s="40">
        <f t="shared" si="1"/>
        <v>67.04967665605011</v>
      </c>
      <c r="W12" s="40">
        <f t="shared" si="2"/>
        <v>8.1883866943403518</v>
      </c>
      <c r="X12" s="45">
        <f t="shared" si="3"/>
        <v>1.4069392945601979E-2</v>
      </c>
    </row>
    <row r="13" spans="1:24" x14ac:dyDescent="0.25">
      <c r="A13" s="18" t="str">
        <f>A12</f>
        <v>1951</v>
      </c>
      <c r="B13" s="18" t="s">
        <v>313</v>
      </c>
      <c r="C13">
        <v>12</v>
      </c>
      <c r="D13">
        <v>144</v>
      </c>
      <c r="E13">
        <v>0</v>
      </c>
      <c r="F13">
        <v>0</v>
      </c>
      <c r="G13">
        <v>0</v>
      </c>
      <c r="H13">
        <v>474</v>
      </c>
      <c r="J13" s="40">
        <f t="shared" si="5"/>
        <v>328.29280992879956</v>
      </c>
      <c r="K13" s="29">
        <v>94.659665499526795</v>
      </c>
      <c r="R13">
        <v>474</v>
      </c>
      <c r="S13" s="40">
        <v>328.29280992879956</v>
      </c>
      <c r="T13" s="70">
        <f>AVERAGE(V2:V49)</f>
        <v>12124.4711657097</v>
      </c>
      <c r="U13" s="16">
        <f t="shared" si="0"/>
        <v>134612.55300000001</v>
      </c>
      <c r="V13" s="40">
        <f t="shared" si="1"/>
        <v>21230.585238444932</v>
      </c>
      <c r="W13" s="40">
        <f t="shared" si="2"/>
        <v>145.70719007120044</v>
      </c>
      <c r="X13" s="45">
        <f t="shared" si="3"/>
        <v>0.30739913517130896</v>
      </c>
    </row>
    <row r="14" spans="1:24" x14ac:dyDescent="0.25">
      <c r="A14" s="18" t="s">
        <v>301</v>
      </c>
      <c r="B14" s="18" t="s">
        <v>310</v>
      </c>
      <c r="C14">
        <v>13</v>
      </c>
      <c r="D14">
        <v>169</v>
      </c>
      <c r="E14">
        <v>1</v>
      </c>
      <c r="F14">
        <v>0</v>
      </c>
      <c r="G14">
        <v>0</v>
      </c>
      <c r="H14">
        <v>544</v>
      </c>
      <c r="J14" s="40">
        <f t="shared" si="5"/>
        <v>396.88474032741664</v>
      </c>
      <c r="K14" s="29">
        <v>282.22828938294657</v>
      </c>
      <c r="R14">
        <v>544</v>
      </c>
      <c r="S14" s="40">
        <v>396.88474032741664</v>
      </c>
      <c r="T14" s="37"/>
      <c r="U14" s="16">
        <f>ROUND((R14-$T$4)^2,3)</f>
        <v>88147.135999999999</v>
      </c>
      <c r="V14" s="40">
        <f t="shared" si="1"/>
        <v>21642.899628531632</v>
      </c>
      <c r="W14" s="40">
        <f t="shared" si="2"/>
        <v>147.11525967258336</v>
      </c>
      <c r="X14" s="45">
        <f t="shared" si="3"/>
        <v>0.2704324626334253</v>
      </c>
    </row>
    <row r="15" spans="1:24" x14ac:dyDescent="0.25">
      <c r="A15" s="18" t="str">
        <f>A14</f>
        <v>1952</v>
      </c>
      <c r="B15" s="18" t="s">
        <v>311</v>
      </c>
      <c r="C15">
        <v>14</v>
      </c>
      <c r="D15">
        <v>196</v>
      </c>
      <c r="E15">
        <v>0</v>
      </c>
      <c r="F15">
        <v>1</v>
      </c>
      <c r="G15">
        <v>0</v>
      </c>
      <c r="H15">
        <v>582</v>
      </c>
      <c r="J15" s="40">
        <f t="shared" si="5"/>
        <v>504.69804704186049</v>
      </c>
      <c r="K15" s="29">
        <v>356.80242676973342</v>
      </c>
      <c r="R15">
        <v>582</v>
      </c>
      <c r="S15" s="40">
        <v>504.69804704186049</v>
      </c>
      <c r="T15" s="36" t="s">
        <v>95</v>
      </c>
      <c r="U15" s="16">
        <f t="shared" si="0"/>
        <v>67027.053</v>
      </c>
      <c r="V15" s="40">
        <f t="shared" si="1"/>
        <v>5975.5919311424132</v>
      </c>
      <c r="W15" s="40">
        <f t="shared" si="2"/>
        <v>77.301952958139509</v>
      </c>
      <c r="X15" s="45">
        <f t="shared" si="3"/>
        <v>0.13282122501398541</v>
      </c>
    </row>
    <row r="16" spans="1:24" x14ac:dyDescent="0.25">
      <c r="A16" s="18" t="str">
        <f t="shared" ref="A16:A17" si="8">A15</f>
        <v>1952</v>
      </c>
      <c r="B16" s="18" t="s">
        <v>312</v>
      </c>
      <c r="C16">
        <v>15</v>
      </c>
      <c r="D16">
        <v>225</v>
      </c>
      <c r="E16">
        <v>0</v>
      </c>
      <c r="F16">
        <v>0</v>
      </c>
      <c r="G16">
        <v>1</v>
      </c>
      <c r="H16">
        <v>681</v>
      </c>
      <c r="J16" s="40">
        <f t="shared" si="5"/>
        <v>659.67059762206986</v>
      </c>
      <c r="K16" s="29">
        <v>459.52940360927028</v>
      </c>
      <c r="R16">
        <v>681</v>
      </c>
      <c r="S16" s="40">
        <v>659.67059762206986</v>
      </c>
      <c r="T16" s="39">
        <f>1-(T10/T7)</f>
        <v>0.9025337691050459</v>
      </c>
      <c r="U16" s="16">
        <f t="shared" si="0"/>
        <v>25566.678</v>
      </c>
      <c r="V16" s="40">
        <f t="shared" si="1"/>
        <v>454.94340579965177</v>
      </c>
      <c r="W16" s="40">
        <f t="shared" si="2"/>
        <v>21.329402377930137</v>
      </c>
      <c r="X16" s="45">
        <f t="shared" si="3"/>
        <v>3.1320708337636033E-2</v>
      </c>
    </row>
    <row r="17" spans="1:24" x14ac:dyDescent="0.25">
      <c r="A17" s="18" t="str">
        <f t="shared" si="8"/>
        <v>1952</v>
      </c>
      <c r="B17" s="18" t="s">
        <v>313</v>
      </c>
      <c r="C17">
        <v>16</v>
      </c>
      <c r="D17">
        <v>256</v>
      </c>
      <c r="E17">
        <v>0</v>
      </c>
      <c r="F17">
        <v>0</v>
      </c>
      <c r="G17">
        <v>0</v>
      </c>
      <c r="H17">
        <v>557</v>
      </c>
      <c r="J17" s="40">
        <f t="shared" si="5"/>
        <v>415.15052508158823</v>
      </c>
      <c r="K17" s="29">
        <v>139.91071786547329</v>
      </c>
      <c r="R17">
        <v>557</v>
      </c>
      <c r="S17" s="40">
        <v>415.15052508158823</v>
      </c>
      <c r="T17" s="37"/>
      <c r="U17" s="16">
        <f t="shared" si="0"/>
        <v>80596.843999999997</v>
      </c>
      <c r="V17" s="40">
        <f t="shared" si="1"/>
        <v>20121.27353462913</v>
      </c>
      <c r="W17" s="40">
        <f t="shared" si="2"/>
        <v>141.84947491841177</v>
      </c>
      <c r="X17" s="45">
        <f t="shared" si="3"/>
        <v>0.25466692085890802</v>
      </c>
    </row>
    <row r="18" spans="1:24" x14ac:dyDescent="0.25">
      <c r="A18" s="18" t="s">
        <v>302</v>
      </c>
      <c r="B18" s="18" t="s">
        <v>310</v>
      </c>
      <c r="C18">
        <v>17</v>
      </c>
      <c r="D18">
        <v>289</v>
      </c>
      <c r="E18">
        <v>1</v>
      </c>
      <c r="F18">
        <v>0</v>
      </c>
      <c r="G18">
        <v>0</v>
      </c>
      <c r="H18">
        <v>628</v>
      </c>
      <c r="J18" s="40">
        <f t="shared" si="5"/>
        <v>484.74118631658376</v>
      </c>
      <c r="K18" s="29">
        <v>327.9940946130784</v>
      </c>
      <c r="R18">
        <v>628</v>
      </c>
      <c r="S18" s="40">
        <v>484.74118631658376</v>
      </c>
      <c r="T18" s="36" t="s">
        <v>96</v>
      </c>
      <c r="U18" s="16">
        <f t="shared" si="0"/>
        <v>45324.635999999999</v>
      </c>
      <c r="V18" s="40">
        <f t="shared" si="1"/>
        <v>20523.087697979769</v>
      </c>
      <c r="W18" s="40">
        <f t="shared" si="2"/>
        <v>143.25881368341624</v>
      </c>
      <c r="X18" s="45">
        <f t="shared" si="3"/>
        <v>0.22811913006913415</v>
      </c>
    </row>
    <row r="19" spans="1:24" x14ac:dyDescent="0.25">
      <c r="A19" s="18" t="str">
        <f>A18</f>
        <v>1953</v>
      </c>
      <c r="B19" s="18" t="s">
        <v>311</v>
      </c>
      <c r="C19">
        <v>18</v>
      </c>
      <c r="D19">
        <v>324</v>
      </c>
      <c r="E19">
        <v>0</v>
      </c>
      <c r="F19">
        <v>1</v>
      </c>
      <c r="G19">
        <v>0</v>
      </c>
      <c r="H19">
        <v>707</v>
      </c>
      <c r="J19" s="40">
        <f t="shared" si="5"/>
        <v>593.55322386740613</v>
      </c>
      <c r="K19" s="29">
        <v>403.08298486405067</v>
      </c>
      <c r="R19">
        <v>707</v>
      </c>
      <c r="S19" s="40">
        <v>593.55322386740613</v>
      </c>
      <c r="T19" s="37">
        <f>1-(1-T16)*((T22-1)/(T22-T25-1))</f>
        <v>0.89093064637945618</v>
      </c>
      <c r="U19" s="16">
        <f t="shared" si="0"/>
        <v>17928.094000000001</v>
      </c>
      <c r="V19" s="40">
        <f t="shared" si="1"/>
        <v>12870.17101487887</v>
      </c>
      <c r="W19" s="40">
        <f t="shared" si="2"/>
        <v>113.44677613259387</v>
      </c>
      <c r="X19" s="45">
        <f t="shared" si="3"/>
        <v>0.16046220103620065</v>
      </c>
    </row>
    <row r="20" spans="1:24" x14ac:dyDescent="0.25">
      <c r="A20" s="18" t="str">
        <f t="shared" ref="A20:A21" si="9">A19</f>
        <v>1953</v>
      </c>
      <c r="B20" s="18" t="s">
        <v>312</v>
      </c>
      <c r="C20">
        <v>19</v>
      </c>
      <c r="D20">
        <v>361</v>
      </c>
      <c r="E20">
        <v>0</v>
      </c>
      <c r="F20">
        <v>0</v>
      </c>
      <c r="G20">
        <v>1</v>
      </c>
      <c r="H20">
        <v>773</v>
      </c>
      <c r="J20" s="40">
        <f t="shared" si="5"/>
        <v>749.5245052839939</v>
      </c>
      <c r="K20" s="29">
        <v>506.32471456777273</v>
      </c>
      <c r="R20">
        <v>773</v>
      </c>
      <c r="S20" s="40">
        <v>749.5245052839939</v>
      </c>
      <c r="T20" s="37"/>
      <c r="U20" s="16">
        <f t="shared" si="0"/>
        <v>4609.8440000000001</v>
      </c>
      <c r="V20" s="40">
        <f t="shared" si="1"/>
        <v>551.09885216123018</v>
      </c>
      <c r="W20" s="40">
        <f t="shared" si="2"/>
        <v>23.475494716006096</v>
      </c>
      <c r="X20" s="45">
        <f t="shared" si="3"/>
        <v>3.0369333397161833E-2</v>
      </c>
    </row>
    <row r="21" spans="1:24" x14ac:dyDescent="0.25">
      <c r="A21" s="18" t="str">
        <f t="shared" si="9"/>
        <v>1953</v>
      </c>
      <c r="B21" s="18" t="s">
        <v>313</v>
      </c>
      <c r="C21">
        <v>20</v>
      </c>
      <c r="D21">
        <v>400</v>
      </c>
      <c r="E21">
        <v>0</v>
      </c>
      <c r="F21">
        <v>0</v>
      </c>
      <c r="G21">
        <v>0</v>
      </c>
      <c r="H21">
        <v>592</v>
      </c>
      <c r="J21" s="40">
        <f t="shared" si="5"/>
        <v>506.0031635798909</v>
      </c>
      <c r="K21" s="29">
        <v>187.22078168816117</v>
      </c>
      <c r="R21">
        <v>592</v>
      </c>
      <c r="S21" s="40">
        <v>506.0031635798909</v>
      </c>
      <c r="T21" s="36" t="s">
        <v>97</v>
      </c>
      <c r="U21" s="16">
        <f t="shared" si="0"/>
        <v>61949.135999999999</v>
      </c>
      <c r="V21" s="40">
        <f t="shared" si="1"/>
        <v>7395.4558742670042</v>
      </c>
      <c r="W21" s="40">
        <f t="shared" si="2"/>
        <v>85.996836420109105</v>
      </c>
      <c r="X21" s="45">
        <f t="shared" si="3"/>
        <v>0.14526492638531943</v>
      </c>
    </row>
    <row r="22" spans="1:24" x14ac:dyDescent="0.25">
      <c r="A22" s="18" t="s">
        <v>303</v>
      </c>
      <c r="B22" s="18" t="s">
        <v>310</v>
      </c>
      <c r="C22">
        <v>21</v>
      </c>
      <c r="D22">
        <v>441</v>
      </c>
      <c r="E22">
        <v>1</v>
      </c>
      <c r="F22">
        <v>0</v>
      </c>
      <c r="G22">
        <v>0</v>
      </c>
      <c r="H22">
        <v>627</v>
      </c>
      <c r="J22" s="40">
        <f t="shared" si="5"/>
        <v>576.59255565126489</v>
      </c>
      <c r="K22" s="29">
        <v>375.81891129995159</v>
      </c>
      <c r="R22">
        <v>627</v>
      </c>
      <c r="S22" s="40">
        <v>576.59255565126489</v>
      </c>
      <c r="T22" s="37">
        <f>COUNTA(R2:R49)</f>
        <v>48</v>
      </c>
      <c r="U22" s="16">
        <f t="shared" si="0"/>
        <v>45751.428</v>
      </c>
      <c r="V22" s="40">
        <f t="shared" si="1"/>
        <v>2540.9104457708272</v>
      </c>
      <c r="W22" s="40">
        <f t="shared" si="2"/>
        <v>50.407444348735112</v>
      </c>
      <c r="X22" s="45">
        <f t="shared" si="3"/>
        <v>8.039464808410704E-2</v>
      </c>
    </row>
    <row r="23" spans="1:24" x14ac:dyDescent="0.25">
      <c r="A23" s="18" t="str">
        <f>A22</f>
        <v>1954</v>
      </c>
      <c r="B23" s="18" t="s">
        <v>311</v>
      </c>
      <c r="C23">
        <v>22</v>
      </c>
      <c r="D23">
        <v>484</v>
      </c>
      <c r="E23">
        <v>0</v>
      </c>
      <c r="F23">
        <v>1</v>
      </c>
      <c r="G23">
        <v>0</v>
      </c>
      <c r="H23">
        <v>725</v>
      </c>
      <c r="J23" s="40">
        <f t="shared" si="5"/>
        <v>686.40332403846583</v>
      </c>
      <c r="K23" s="29">
        <v>451.42255441510906</v>
      </c>
      <c r="R23">
        <v>725</v>
      </c>
      <c r="S23" s="40">
        <v>686.40332403846583</v>
      </c>
      <c r="T23" s="37"/>
      <c r="U23" s="16">
        <f t="shared" si="0"/>
        <v>13431.843999999999</v>
      </c>
      <c r="V23" s="40">
        <f t="shared" si="1"/>
        <v>1489.7033952796701</v>
      </c>
      <c r="W23" s="40">
        <f t="shared" si="2"/>
        <v>38.596675961534174</v>
      </c>
      <c r="X23" s="45">
        <f t="shared" si="3"/>
        <v>5.3236794429702312E-2</v>
      </c>
    </row>
    <row r="24" spans="1:24" x14ac:dyDescent="0.25">
      <c r="A24" s="18" t="str">
        <f t="shared" ref="A24:A25" si="10">A23</f>
        <v>1954</v>
      </c>
      <c r="B24" s="18" t="s">
        <v>312</v>
      </c>
      <c r="C24">
        <v>23</v>
      </c>
      <c r="D24">
        <v>529</v>
      </c>
      <c r="E24">
        <v>0</v>
      </c>
      <c r="F24">
        <v>0</v>
      </c>
      <c r="G24">
        <v>1</v>
      </c>
      <c r="H24">
        <v>854</v>
      </c>
      <c r="J24" s="40">
        <f t="shared" si="5"/>
        <v>843.37333629143211</v>
      </c>
      <c r="K24" s="29">
        <v>555.17903698301666</v>
      </c>
      <c r="R24">
        <v>854</v>
      </c>
      <c r="S24" s="40">
        <v>843.37333629143211</v>
      </c>
      <c r="T24" s="36" t="s">
        <v>98</v>
      </c>
      <c r="U24" s="16">
        <f t="shared" si="0"/>
        <v>171.71899999999999</v>
      </c>
      <c r="V24" s="40">
        <f t="shared" si="1"/>
        <v>112.92598157499386</v>
      </c>
      <c r="W24" s="40">
        <f t="shared" si="2"/>
        <v>10.626663708567889</v>
      </c>
      <c r="X24" s="45">
        <f t="shared" si="3"/>
        <v>1.2443400127128676E-2</v>
      </c>
    </row>
    <row r="25" spans="1:24" x14ac:dyDescent="0.25">
      <c r="A25" s="18" t="str">
        <f t="shared" si="10"/>
        <v>1954</v>
      </c>
      <c r="B25" s="18" t="s">
        <v>313</v>
      </c>
      <c r="C25">
        <v>24</v>
      </c>
      <c r="D25">
        <v>576</v>
      </c>
      <c r="E25">
        <v>0</v>
      </c>
      <c r="F25">
        <v>0</v>
      </c>
      <c r="G25">
        <v>0</v>
      </c>
      <c r="H25">
        <v>661</v>
      </c>
      <c r="J25" s="40">
        <f t="shared" si="5"/>
        <v>600.85072542370756</v>
      </c>
      <c r="K25" s="29">
        <v>236.58985696759035</v>
      </c>
      <c r="R25">
        <v>661</v>
      </c>
      <c r="S25" s="40">
        <v>600.85072542370756</v>
      </c>
      <c r="T25" s="37">
        <v>5</v>
      </c>
      <c r="U25" s="16">
        <f t="shared" si="0"/>
        <v>32362.510999999999</v>
      </c>
      <c r="V25" s="40">
        <f t="shared" si="1"/>
        <v>3617.9352320542203</v>
      </c>
      <c r="W25" s="40">
        <f t="shared" si="2"/>
        <v>60.149274576292441</v>
      </c>
      <c r="X25" s="45">
        <f t="shared" si="3"/>
        <v>9.0997389676690535E-2</v>
      </c>
    </row>
    <row r="26" spans="1:24" x14ac:dyDescent="0.25">
      <c r="A26" s="18" t="s">
        <v>304</v>
      </c>
      <c r="B26" s="18" t="s">
        <v>310</v>
      </c>
      <c r="C26">
        <v>25</v>
      </c>
      <c r="D26">
        <v>625</v>
      </c>
      <c r="E26">
        <v>1</v>
      </c>
      <c r="F26">
        <v>0</v>
      </c>
      <c r="G26">
        <v>0</v>
      </c>
      <c r="H26">
        <v>742</v>
      </c>
      <c r="J26" s="40">
        <f t="shared" si="5"/>
        <v>672.43884833146001</v>
      </c>
      <c r="K26" s="29">
        <v>425.70273944356614</v>
      </c>
      <c r="R26">
        <v>742</v>
      </c>
      <c r="S26" s="40">
        <v>672.43884833146001</v>
      </c>
      <c r="U26" s="16">
        <f t="shared" si="0"/>
        <v>9780.3860000000004</v>
      </c>
      <c r="V26" s="40">
        <f t="shared" si="1"/>
        <v>4838.7538214536244</v>
      </c>
      <c r="W26" s="40">
        <f t="shared" si="2"/>
        <v>69.561151668539992</v>
      </c>
      <c r="X26" s="45">
        <f t="shared" si="3"/>
        <v>9.3748182841698099E-2</v>
      </c>
    </row>
    <row r="27" spans="1:24" x14ac:dyDescent="0.25">
      <c r="A27" s="18" t="str">
        <f>A26</f>
        <v>1955</v>
      </c>
      <c r="B27" s="18" t="s">
        <v>311</v>
      </c>
      <c r="C27">
        <v>26</v>
      </c>
      <c r="D27">
        <v>676</v>
      </c>
      <c r="E27">
        <v>0</v>
      </c>
      <c r="F27">
        <v>1</v>
      </c>
      <c r="G27">
        <v>0</v>
      </c>
      <c r="H27">
        <v>854</v>
      </c>
      <c r="J27" s="40">
        <f t="shared" si="5"/>
        <v>783.24834755503946</v>
      </c>
      <c r="K27" s="29">
        <v>501.82113542290892</v>
      </c>
      <c r="R27">
        <v>854</v>
      </c>
      <c r="S27" s="40">
        <v>783.24834755503946</v>
      </c>
      <c r="T27" s="36" t="s">
        <v>103</v>
      </c>
      <c r="U27" s="16">
        <f t="shared" si="0"/>
        <v>171.71899999999999</v>
      </c>
      <c r="V27" s="40">
        <f t="shared" si="1"/>
        <v>5005.7963236924907</v>
      </c>
      <c r="W27" s="40">
        <f t="shared" si="2"/>
        <v>70.751652444960541</v>
      </c>
      <c r="X27" s="45">
        <f t="shared" si="3"/>
        <v>8.2847368202529914E-2</v>
      </c>
    </row>
    <row r="28" spans="1:24" x14ac:dyDescent="0.25">
      <c r="A28" s="18" t="str">
        <f t="shared" ref="A28:A29" si="11">A27</f>
        <v>1955</v>
      </c>
      <c r="B28" s="18" t="s">
        <v>312</v>
      </c>
      <c r="C28">
        <v>27</v>
      </c>
      <c r="D28">
        <v>729</v>
      </c>
      <c r="E28">
        <v>0</v>
      </c>
      <c r="F28">
        <v>0</v>
      </c>
      <c r="G28">
        <v>1</v>
      </c>
      <c r="H28">
        <v>1023</v>
      </c>
      <c r="J28" s="40">
        <f t="shared" si="5"/>
        <v>941.21709064438414</v>
      </c>
      <c r="K28" s="29">
        <v>606.09237085500172</v>
      </c>
      <c r="R28">
        <v>1023</v>
      </c>
      <c r="S28" s="40">
        <v>941.21709064438414</v>
      </c>
      <c r="T28" s="71" cm="1">
        <f t="array" ref="T28">AVERAGE(ABS((R2:R49-S2:S49))/R2:R49)</f>
        <v>0.1386494355730141</v>
      </c>
      <c r="U28" s="16">
        <f t="shared" si="0"/>
        <v>33161.928</v>
      </c>
      <c r="V28" s="40">
        <f t="shared" si="1"/>
        <v>6688.4442626688797</v>
      </c>
      <c r="W28" s="40">
        <f t="shared" si="2"/>
        <v>81.782909355615857</v>
      </c>
      <c r="X28" s="45">
        <f t="shared" si="3"/>
        <v>7.9944192918490573E-2</v>
      </c>
    </row>
    <row r="29" spans="1:24" x14ac:dyDescent="0.25">
      <c r="A29" s="18" t="str">
        <f t="shared" si="11"/>
        <v>1955</v>
      </c>
      <c r="B29" s="18" t="s">
        <v>313</v>
      </c>
      <c r="C29">
        <v>28</v>
      </c>
      <c r="D29">
        <v>784</v>
      </c>
      <c r="E29">
        <v>0</v>
      </c>
      <c r="F29">
        <v>0</v>
      </c>
      <c r="G29">
        <v>0</v>
      </c>
      <c r="H29">
        <v>789</v>
      </c>
      <c r="J29" s="40">
        <f t="shared" si="5"/>
        <v>699.6932106130381</v>
      </c>
      <c r="K29" s="29">
        <v>288.01794370376081</v>
      </c>
      <c r="R29">
        <v>789</v>
      </c>
      <c r="S29" s="40">
        <v>699.6932106130381</v>
      </c>
      <c r="U29" s="16">
        <f t="shared" si="0"/>
        <v>2693.1779999999999</v>
      </c>
      <c r="V29" s="40">
        <f t="shared" si="1"/>
        <v>7975.7026306071702</v>
      </c>
      <c r="W29" s="40">
        <f t="shared" si="2"/>
        <v>89.306789386961896</v>
      </c>
      <c r="X29" s="45">
        <f t="shared" si="3"/>
        <v>0.11318984713176412</v>
      </c>
    </row>
    <row r="30" spans="1:24" x14ac:dyDescent="0.25">
      <c r="A30" s="18" t="s">
        <v>305</v>
      </c>
      <c r="B30" s="18" t="s">
        <v>310</v>
      </c>
      <c r="C30">
        <v>29</v>
      </c>
      <c r="D30">
        <v>841</v>
      </c>
      <c r="E30">
        <v>1</v>
      </c>
      <c r="F30">
        <v>0</v>
      </c>
      <c r="G30">
        <v>0</v>
      </c>
      <c r="H30">
        <v>878</v>
      </c>
      <c r="J30" s="40">
        <f t="shared" si="5"/>
        <v>772.28006435716918</v>
      </c>
      <c r="K30" s="29">
        <v>477.64557904392194</v>
      </c>
      <c r="R30">
        <v>878</v>
      </c>
      <c r="S30" s="40">
        <v>772.28006435716918</v>
      </c>
      <c r="T30" s="71" cm="1">
        <f t="array" ref="T30">AVERAGE(ABS(X2:X49))</f>
        <v>0.1386494355730141</v>
      </c>
      <c r="U30" s="16">
        <f t="shared" si="0"/>
        <v>1376.7190000000001</v>
      </c>
      <c r="V30" s="40">
        <f t="shared" si="1"/>
        <v>11176.70479232429</v>
      </c>
      <c r="W30" s="40">
        <f t="shared" si="2"/>
        <v>105.71993564283082</v>
      </c>
      <c r="X30" s="45">
        <f t="shared" si="3"/>
        <v>0.12040994947930617</v>
      </c>
    </row>
    <row r="31" spans="1:24" x14ac:dyDescent="0.25">
      <c r="A31" s="18" t="str">
        <f>A30</f>
        <v>1956</v>
      </c>
      <c r="B31" s="18" t="s">
        <v>311</v>
      </c>
      <c r="C31">
        <v>30</v>
      </c>
      <c r="D31">
        <v>900</v>
      </c>
      <c r="E31">
        <v>0</v>
      </c>
      <c r="F31">
        <v>1</v>
      </c>
      <c r="G31">
        <v>0</v>
      </c>
      <c r="H31">
        <v>1005</v>
      </c>
      <c r="J31" s="40">
        <f t="shared" si="5"/>
        <v>884.08829441712703</v>
      </c>
      <c r="K31" s="29">
        <v>554.27872788745015</v>
      </c>
      <c r="R31">
        <v>1005</v>
      </c>
      <c r="S31" s="40">
        <v>884.08829441712703</v>
      </c>
      <c r="U31" s="16">
        <f t="shared" si="0"/>
        <v>26930.178</v>
      </c>
      <c r="V31" s="40">
        <f t="shared" si="1"/>
        <v>14619.640546959354</v>
      </c>
      <c r="W31" s="40">
        <f t="shared" si="2"/>
        <v>120.91170558287297</v>
      </c>
      <c r="X31" s="45">
        <f t="shared" si="3"/>
        <v>0.12031015480882883</v>
      </c>
    </row>
    <row r="32" spans="1:24" x14ac:dyDescent="0.25">
      <c r="A32" s="18" t="str">
        <f t="shared" ref="A32:A33" si="12">A31</f>
        <v>1956</v>
      </c>
      <c r="B32" s="18" t="s">
        <v>312</v>
      </c>
      <c r="C32">
        <v>31</v>
      </c>
      <c r="D32">
        <v>961</v>
      </c>
      <c r="E32">
        <v>0</v>
      </c>
      <c r="F32">
        <v>0</v>
      </c>
      <c r="G32">
        <v>1</v>
      </c>
      <c r="H32">
        <v>1173</v>
      </c>
      <c r="J32" s="40">
        <f t="shared" si="5"/>
        <v>1043.0557683428501</v>
      </c>
      <c r="K32" s="29">
        <v>659.06471618372825</v>
      </c>
      <c r="R32">
        <v>1173</v>
      </c>
      <c r="S32" s="40">
        <v>1043.0557683428501</v>
      </c>
      <c r="U32" s="16">
        <f t="shared" si="0"/>
        <v>110293.178</v>
      </c>
      <c r="V32" s="40">
        <f t="shared" si="1"/>
        <v>16885.503340967036</v>
      </c>
      <c r="W32" s="40">
        <f t="shared" si="2"/>
        <v>129.94423165714988</v>
      </c>
      <c r="X32" s="45">
        <f t="shared" si="3"/>
        <v>0.1107793961271525</v>
      </c>
    </row>
    <row r="33" spans="1:24" x14ac:dyDescent="0.25">
      <c r="A33" s="18" t="str">
        <f t="shared" si="12"/>
        <v>1956</v>
      </c>
      <c r="B33" s="18" t="s">
        <v>313</v>
      </c>
      <c r="C33">
        <v>32</v>
      </c>
      <c r="D33">
        <v>1024</v>
      </c>
      <c r="E33">
        <v>0</v>
      </c>
      <c r="F33">
        <v>0</v>
      </c>
      <c r="G33">
        <v>0</v>
      </c>
      <c r="H33">
        <v>883</v>
      </c>
      <c r="J33" s="40">
        <f t="shared" si="5"/>
        <v>802.53061914788282</v>
      </c>
      <c r="K33" s="29">
        <v>341.50504189667265</v>
      </c>
      <c r="R33">
        <v>883</v>
      </c>
      <c r="S33" s="40">
        <v>802.53061914788282</v>
      </c>
      <c r="U33" s="16">
        <f t="shared" si="0"/>
        <v>1772.761</v>
      </c>
      <c r="V33" s="40">
        <f t="shared" si="1"/>
        <v>6475.3212547230833</v>
      </c>
      <c r="W33" s="40">
        <f t="shared" si="2"/>
        <v>80.469380852117183</v>
      </c>
      <c r="X33" s="45">
        <f t="shared" si="3"/>
        <v>9.1131801644526819E-2</v>
      </c>
    </row>
    <row r="34" spans="1:24" x14ac:dyDescent="0.25">
      <c r="A34" s="18" t="s">
        <v>306</v>
      </c>
      <c r="B34" s="18" t="s">
        <v>310</v>
      </c>
      <c r="C34">
        <v>33</v>
      </c>
      <c r="D34">
        <v>1089</v>
      </c>
      <c r="E34">
        <v>1</v>
      </c>
      <c r="F34">
        <v>0</v>
      </c>
      <c r="G34">
        <v>0</v>
      </c>
      <c r="H34">
        <v>972</v>
      </c>
      <c r="J34" s="40">
        <f t="shared" si="5"/>
        <v>876.11620372839229</v>
      </c>
      <c r="K34" s="29">
        <v>531.64743010101904</v>
      </c>
      <c r="R34">
        <v>972</v>
      </c>
      <c r="S34" s="40">
        <v>876.11620372839229</v>
      </c>
      <c r="U34" s="16">
        <f t="shared" si="0"/>
        <v>17188.303</v>
      </c>
      <c r="V34" s="40">
        <f t="shared" si="1"/>
        <v>9193.7023874551724</v>
      </c>
      <c r="W34" s="40">
        <f t="shared" si="2"/>
        <v>95.883796271607707</v>
      </c>
      <c r="X34" s="45">
        <f t="shared" si="3"/>
        <v>9.8645880937868011E-2</v>
      </c>
    </row>
    <row r="35" spans="1:24" x14ac:dyDescent="0.25">
      <c r="A35" s="18" t="str">
        <f>A34</f>
        <v>1957</v>
      </c>
      <c r="B35" s="18" t="s">
        <v>311</v>
      </c>
      <c r="C35">
        <v>34</v>
      </c>
      <c r="D35">
        <v>1156</v>
      </c>
      <c r="E35">
        <v>0</v>
      </c>
      <c r="F35">
        <v>1</v>
      </c>
      <c r="G35">
        <v>0</v>
      </c>
      <c r="H35">
        <v>1125</v>
      </c>
      <c r="J35" s="40">
        <f t="shared" si="5"/>
        <v>988.92316462472854</v>
      </c>
      <c r="K35" s="29">
        <v>608.79533180873261</v>
      </c>
      <c r="R35">
        <v>1125</v>
      </c>
      <c r="S35" s="40">
        <v>988.92316462472854</v>
      </c>
      <c r="U35" s="16">
        <f t="shared" si="0"/>
        <v>80715.178</v>
      </c>
      <c r="V35" s="40">
        <f t="shared" si="1"/>
        <v>18516.90512574873</v>
      </c>
      <c r="W35" s="40">
        <f t="shared" si="2"/>
        <v>136.07683537527146</v>
      </c>
      <c r="X35" s="45">
        <f t="shared" si="3"/>
        <v>0.1209571870002413</v>
      </c>
    </row>
    <row r="36" spans="1:24" x14ac:dyDescent="0.25">
      <c r="A36" s="18" t="str">
        <f t="shared" ref="A36:A37" si="13">A35</f>
        <v>1957</v>
      </c>
      <c r="B36" s="18" t="s">
        <v>312</v>
      </c>
      <c r="C36">
        <v>35</v>
      </c>
      <c r="D36">
        <v>1225</v>
      </c>
      <c r="E36">
        <v>0</v>
      </c>
      <c r="F36">
        <v>0</v>
      </c>
      <c r="G36">
        <v>1</v>
      </c>
      <c r="H36">
        <v>1336</v>
      </c>
      <c r="J36" s="40">
        <f t="shared" si="5"/>
        <v>1148.8893693868304</v>
      </c>
      <c r="K36" s="29">
        <v>714.09607296919603</v>
      </c>
      <c r="R36">
        <v>1336</v>
      </c>
      <c r="S36" s="40">
        <v>1148.8893693868304</v>
      </c>
      <c r="U36" s="16">
        <f t="shared" si="0"/>
        <v>245128.136</v>
      </c>
      <c r="V36" s="40">
        <f t="shared" si="1"/>
        <v>35010.388088458014</v>
      </c>
      <c r="W36" s="40">
        <f t="shared" si="2"/>
        <v>187.11063061316963</v>
      </c>
      <c r="X36" s="45">
        <f t="shared" si="3"/>
        <v>0.14005286722542637</v>
      </c>
    </row>
    <row r="37" spans="1:24" x14ac:dyDescent="0.25">
      <c r="A37" s="18" t="str">
        <f t="shared" si="13"/>
        <v>1957</v>
      </c>
      <c r="B37" s="18" t="s">
        <v>313</v>
      </c>
      <c r="C37">
        <v>36</v>
      </c>
      <c r="D37">
        <v>1296</v>
      </c>
      <c r="E37">
        <v>0</v>
      </c>
      <c r="F37">
        <v>0</v>
      </c>
      <c r="G37">
        <v>0</v>
      </c>
      <c r="H37">
        <v>988</v>
      </c>
      <c r="J37" s="40">
        <f t="shared" si="5"/>
        <v>909.36295102824135</v>
      </c>
      <c r="K37" s="29">
        <v>397.05115154632574</v>
      </c>
      <c r="R37">
        <v>988</v>
      </c>
      <c r="S37" s="40">
        <v>909.36295102824135</v>
      </c>
      <c r="U37" s="16">
        <f t="shared" si="0"/>
        <v>21639.635999999999</v>
      </c>
      <c r="V37" s="40">
        <f t="shared" si="1"/>
        <v>6183.785470986767</v>
      </c>
      <c r="W37" s="40">
        <f t="shared" si="2"/>
        <v>78.637048971758645</v>
      </c>
      <c r="X37" s="45">
        <f t="shared" si="3"/>
        <v>7.9592154829715225E-2</v>
      </c>
    </row>
    <row r="38" spans="1:24" x14ac:dyDescent="0.25">
      <c r="A38" s="18" t="s">
        <v>307</v>
      </c>
      <c r="B38" s="18" t="s">
        <v>310</v>
      </c>
      <c r="C38">
        <v>37</v>
      </c>
      <c r="D38">
        <v>1369</v>
      </c>
      <c r="E38">
        <v>1</v>
      </c>
      <c r="F38">
        <v>0</v>
      </c>
      <c r="G38">
        <v>0</v>
      </c>
      <c r="H38">
        <v>1020</v>
      </c>
      <c r="J38" s="40">
        <f t="shared" si="5"/>
        <v>983.94726644512934</v>
      </c>
      <c r="K38" s="29">
        <v>587.70829261485756</v>
      </c>
      <c r="R38">
        <v>1020</v>
      </c>
      <c r="S38" s="40">
        <v>983.94726644512934</v>
      </c>
      <c r="U38" s="16">
        <f t="shared" si="0"/>
        <v>32078.303</v>
      </c>
      <c r="V38" s="40">
        <f t="shared" si="1"/>
        <v>1299.7995967784966</v>
      </c>
      <c r="W38" s="40">
        <f t="shared" si="2"/>
        <v>36.052733554870656</v>
      </c>
      <c r="X38" s="45">
        <f t="shared" si="3"/>
        <v>3.5345817210657507E-2</v>
      </c>
    </row>
    <row r="39" spans="1:24" x14ac:dyDescent="0.25">
      <c r="A39" s="18" t="str">
        <f>A38</f>
        <v>1958</v>
      </c>
      <c r="B39" s="18" t="s">
        <v>311</v>
      </c>
      <c r="C39">
        <v>38</v>
      </c>
      <c r="D39">
        <v>1444</v>
      </c>
      <c r="E39">
        <v>0</v>
      </c>
      <c r="F39">
        <v>1</v>
      </c>
      <c r="G39">
        <v>0</v>
      </c>
      <c r="H39">
        <v>1146</v>
      </c>
      <c r="J39" s="40">
        <f t="shared" si="5"/>
        <v>1097.7529581778442</v>
      </c>
      <c r="K39" s="29">
        <v>665.37094718675644</v>
      </c>
      <c r="R39">
        <v>1146</v>
      </c>
      <c r="S39" s="40">
        <v>1097.7529581778442</v>
      </c>
      <c r="U39" s="16">
        <f t="shared" si="0"/>
        <v>93088.553</v>
      </c>
      <c r="V39" s="40">
        <f t="shared" si="1"/>
        <v>2327.7770445888486</v>
      </c>
      <c r="W39" s="40">
        <f t="shared" si="2"/>
        <v>48.247041822155779</v>
      </c>
      <c r="X39" s="45">
        <f t="shared" si="3"/>
        <v>4.2100385534167346E-2</v>
      </c>
    </row>
    <row r="40" spans="1:24" x14ac:dyDescent="0.25">
      <c r="A40" s="18" t="str">
        <f t="shared" ref="A40:A41" si="14">A39</f>
        <v>1958</v>
      </c>
      <c r="B40" s="18" t="s">
        <v>312</v>
      </c>
      <c r="C40">
        <v>39</v>
      </c>
      <c r="D40">
        <v>1521</v>
      </c>
      <c r="E40">
        <v>0</v>
      </c>
      <c r="F40">
        <v>0</v>
      </c>
      <c r="G40">
        <v>1</v>
      </c>
      <c r="H40">
        <v>1400</v>
      </c>
      <c r="J40" s="40">
        <f t="shared" si="5"/>
        <v>1258.7178937763247</v>
      </c>
      <c r="K40" s="29">
        <v>771.18644121140528</v>
      </c>
      <c r="R40">
        <v>1400</v>
      </c>
      <c r="S40" s="40">
        <v>1258.7178937763247</v>
      </c>
      <c r="U40" s="16">
        <f t="shared" si="0"/>
        <v>312597.46899999998</v>
      </c>
      <c r="V40" s="40">
        <f t="shared" si="1"/>
        <v>19960.633538997878</v>
      </c>
      <c r="W40" s="40">
        <f t="shared" si="2"/>
        <v>141.28210622367533</v>
      </c>
      <c r="X40" s="45">
        <f t="shared" si="3"/>
        <v>0.10091579015976809</v>
      </c>
    </row>
    <row r="41" spans="1:24" x14ac:dyDescent="0.25">
      <c r="A41" s="18" t="str">
        <f t="shared" si="14"/>
        <v>1958</v>
      </c>
      <c r="B41" s="18" t="s">
        <v>313</v>
      </c>
      <c r="C41">
        <v>40</v>
      </c>
      <c r="D41">
        <v>1600</v>
      </c>
      <c r="E41">
        <v>0</v>
      </c>
      <c r="F41">
        <v>0</v>
      </c>
      <c r="G41">
        <v>0</v>
      </c>
      <c r="H41">
        <v>1006</v>
      </c>
      <c r="J41" s="40">
        <f t="shared" si="5"/>
        <v>1020.1902062541139</v>
      </c>
      <c r="K41" s="29">
        <v>454.6562726527203</v>
      </c>
      <c r="R41">
        <v>1006</v>
      </c>
      <c r="S41" s="40">
        <v>1020.1902062541139</v>
      </c>
      <c r="U41" s="16">
        <f t="shared" si="0"/>
        <v>27259.385999999999</v>
      </c>
      <c r="V41" s="40">
        <f t="shared" si="1"/>
        <v>201.36195353429454</v>
      </c>
      <c r="W41" s="40">
        <f t="shared" si="2"/>
        <v>-14.190206254113946</v>
      </c>
      <c r="X41" s="45">
        <f t="shared" si="3"/>
        <v>-1.4105572817210681E-2</v>
      </c>
    </row>
    <row r="42" spans="1:24" x14ac:dyDescent="0.25">
      <c r="A42" s="18" t="s">
        <v>308</v>
      </c>
      <c r="B42" s="18" t="s">
        <v>310</v>
      </c>
      <c r="C42">
        <v>41</v>
      </c>
      <c r="D42">
        <v>1681</v>
      </c>
      <c r="E42">
        <v>1</v>
      </c>
      <c r="F42">
        <v>0</v>
      </c>
      <c r="G42">
        <v>0</v>
      </c>
      <c r="H42">
        <v>1108</v>
      </c>
      <c r="J42" s="40">
        <f t="shared" si="5"/>
        <v>1095.7732525073804</v>
      </c>
      <c r="K42" s="29">
        <v>645.82816658543732</v>
      </c>
      <c r="R42">
        <v>1108</v>
      </c>
      <c r="S42" s="40">
        <v>1095.7732525073804</v>
      </c>
      <c r="U42" s="16">
        <f t="shared" si="0"/>
        <v>71344.635999999999</v>
      </c>
      <c r="V42" s="40">
        <f t="shared" si="1"/>
        <v>149.49335424827851</v>
      </c>
      <c r="W42" s="40">
        <f t="shared" si="2"/>
        <v>12.226747492619552</v>
      </c>
      <c r="X42" s="45">
        <f t="shared" si="3"/>
        <v>1.1034970661208982E-2</v>
      </c>
    </row>
    <row r="43" spans="1:24" x14ac:dyDescent="0.25">
      <c r="A43" s="18" t="str">
        <f>A42</f>
        <v>1959</v>
      </c>
      <c r="B43" s="18" t="s">
        <v>311</v>
      </c>
      <c r="C43">
        <v>42</v>
      </c>
      <c r="D43">
        <v>1764</v>
      </c>
      <c r="E43">
        <v>0</v>
      </c>
      <c r="F43">
        <v>1</v>
      </c>
      <c r="G43">
        <v>0</v>
      </c>
      <c r="H43">
        <v>1288</v>
      </c>
      <c r="J43" s="40">
        <f t="shared" si="5"/>
        <v>1210.5776750764737</v>
      </c>
      <c r="K43" s="29">
        <v>724.00557402152151</v>
      </c>
      <c r="R43">
        <v>1288</v>
      </c>
      <c r="S43" s="40">
        <v>1210.5776750764737</v>
      </c>
      <c r="U43" s="16">
        <f t="shared" si="0"/>
        <v>199902.136</v>
      </c>
      <c r="V43" s="40">
        <f t="shared" si="1"/>
        <v>5994.2163965640775</v>
      </c>
      <c r="W43" s="40">
        <f t="shared" si="2"/>
        <v>77.422324923526276</v>
      </c>
      <c r="X43" s="45">
        <f t="shared" si="3"/>
        <v>6.0110500717023507E-2</v>
      </c>
    </row>
    <row r="44" spans="1:24" x14ac:dyDescent="0.25">
      <c r="A44" s="18" t="str">
        <f t="shared" ref="A44:A45" si="15">A43</f>
        <v>1959</v>
      </c>
      <c r="B44" s="18" t="s">
        <v>312</v>
      </c>
      <c r="C44">
        <v>43</v>
      </c>
      <c r="D44">
        <v>1849</v>
      </c>
      <c r="E44">
        <v>0</v>
      </c>
      <c r="F44">
        <v>0</v>
      </c>
      <c r="G44">
        <v>1</v>
      </c>
      <c r="H44">
        <v>1570</v>
      </c>
      <c r="J44" s="40">
        <f t="shared" si="5"/>
        <v>1372.5413415113326</v>
      </c>
      <c r="K44" s="29">
        <v>830.33582091035566</v>
      </c>
      <c r="R44">
        <v>1570</v>
      </c>
      <c r="S44" s="40">
        <v>1372.5413415113326</v>
      </c>
      <c r="U44" s="16">
        <f t="shared" si="0"/>
        <v>531592.88600000006</v>
      </c>
      <c r="V44" s="40">
        <f t="shared" si="1"/>
        <v>38989.921812144195</v>
      </c>
      <c r="W44" s="40">
        <f t="shared" si="2"/>
        <v>197.45865848866742</v>
      </c>
      <c r="X44" s="45">
        <f t="shared" si="3"/>
        <v>0.12576984617112574</v>
      </c>
    </row>
    <row r="45" spans="1:24" x14ac:dyDescent="0.25">
      <c r="A45" s="18" t="str">
        <f t="shared" si="15"/>
        <v>1959</v>
      </c>
      <c r="B45" s="18" t="s">
        <v>313</v>
      </c>
      <c r="C45">
        <v>44</v>
      </c>
      <c r="D45">
        <v>1936</v>
      </c>
      <c r="E45">
        <v>0</v>
      </c>
      <c r="F45">
        <v>0</v>
      </c>
      <c r="G45">
        <v>0</v>
      </c>
      <c r="H45">
        <v>1174</v>
      </c>
      <c r="J45" s="40">
        <f t="shared" si="5"/>
        <v>1135.0123848255005</v>
      </c>
      <c r="K45" s="29">
        <v>514.320405215856</v>
      </c>
      <c r="R45">
        <v>1174</v>
      </c>
      <c r="S45" s="40">
        <v>1135.0123848255005</v>
      </c>
      <c r="U45" s="16">
        <f t="shared" si="0"/>
        <v>110958.386</v>
      </c>
      <c r="V45" s="40">
        <f t="shared" si="1"/>
        <v>1520.0341369948655</v>
      </c>
      <c r="W45" s="40">
        <f t="shared" si="2"/>
        <v>38.987615174499524</v>
      </c>
      <c r="X45" s="45">
        <f t="shared" si="3"/>
        <v>3.320921224403707E-2</v>
      </c>
    </row>
    <row r="46" spans="1:24" x14ac:dyDescent="0.25">
      <c r="A46" s="18" t="s">
        <v>309</v>
      </c>
      <c r="B46" s="18" t="s">
        <v>310</v>
      </c>
      <c r="C46">
        <v>45</v>
      </c>
      <c r="D46">
        <v>2025</v>
      </c>
      <c r="E46">
        <v>1</v>
      </c>
      <c r="F46">
        <v>0</v>
      </c>
      <c r="G46">
        <v>0</v>
      </c>
      <c r="H46">
        <v>1227</v>
      </c>
      <c r="J46" s="40">
        <f t="shared" si="5"/>
        <v>1211.5941619151454</v>
      </c>
      <c r="K46" s="29">
        <v>706.00705201275844</v>
      </c>
      <c r="R46">
        <v>1227</v>
      </c>
      <c r="S46" s="40">
        <v>1211.5941619151454</v>
      </c>
      <c r="U46" s="16">
        <f t="shared" si="0"/>
        <v>149076.42800000001</v>
      </c>
      <c r="V46" s="40">
        <f t="shared" si="1"/>
        <v>237.33984709675713</v>
      </c>
      <c r="W46" s="40">
        <f t="shared" si="2"/>
        <v>15.405838084854622</v>
      </c>
      <c r="X46" s="45">
        <f t="shared" si="3"/>
        <v>1.2555695260680214E-2</v>
      </c>
    </row>
    <row r="47" spans="1:24" x14ac:dyDescent="0.25">
      <c r="A47" s="18" t="str">
        <f>A46</f>
        <v>1960</v>
      </c>
      <c r="B47" s="18" t="s">
        <v>311</v>
      </c>
      <c r="C47">
        <v>46</v>
      </c>
      <c r="D47">
        <v>2116</v>
      </c>
      <c r="E47">
        <v>0</v>
      </c>
      <c r="F47">
        <v>1</v>
      </c>
      <c r="G47">
        <v>0</v>
      </c>
      <c r="H47">
        <v>1468</v>
      </c>
      <c r="J47" s="40">
        <f t="shared" si="5"/>
        <v>1327.3973153206173</v>
      </c>
      <c r="K47" s="29">
        <v>784.69921231302806</v>
      </c>
      <c r="R47">
        <v>1468</v>
      </c>
      <c r="S47" s="40">
        <v>1327.3973153206173</v>
      </c>
      <c r="U47" s="16">
        <f t="shared" si="0"/>
        <v>393259.636</v>
      </c>
      <c r="V47" s="40">
        <f t="shared" si="1"/>
        <v>19769.114939049923</v>
      </c>
      <c r="W47" s="40">
        <f t="shared" si="2"/>
        <v>140.60268467938272</v>
      </c>
      <c r="X47" s="45">
        <f t="shared" si="3"/>
        <v>9.5778395558162616E-2</v>
      </c>
    </row>
    <row r="48" spans="1:24" x14ac:dyDescent="0.25">
      <c r="A48" s="18" t="str">
        <f t="shared" ref="A48:A49" si="16">A47</f>
        <v>1960</v>
      </c>
      <c r="B48" s="18" t="s">
        <v>312</v>
      </c>
      <c r="C48">
        <v>47</v>
      </c>
      <c r="D48">
        <v>2209</v>
      </c>
      <c r="E48">
        <v>0</v>
      </c>
      <c r="F48">
        <v>0</v>
      </c>
      <c r="G48">
        <v>1</v>
      </c>
      <c r="H48">
        <v>1736</v>
      </c>
      <c r="J48" s="40">
        <f t="shared" si="5"/>
        <v>1490.3597125918545</v>
      </c>
      <c r="K48" s="29">
        <v>891.54421206604741</v>
      </c>
      <c r="R48">
        <v>1736</v>
      </c>
      <c r="S48" s="40">
        <v>1490.3597125918545</v>
      </c>
      <c r="U48" s="16">
        <f t="shared" si="0"/>
        <v>801211.46900000004</v>
      </c>
      <c r="V48" s="40">
        <f t="shared" si="1"/>
        <v>60339.15079795631</v>
      </c>
      <c r="W48" s="40">
        <f t="shared" si="2"/>
        <v>245.64028740814547</v>
      </c>
      <c r="X48" s="45">
        <f t="shared" si="3"/>
        <v>0.14149786141022205</v>
      </c>
    </row>
    <row r="49" spans="1:24" ht="15.75" thickBot="1" x14ac:dyDescent="0.3">
      <c r="A49" s="18" t="str">
        <f t="shared" si="16"/>
        <v>1960</v>
      </c>
      <c r="B49" s="18" t="s">
        <v>313</v>
      </c>
      <c r="C49">
        <v>48</v>
      </c>
      <c r="D49">
        <v>2304</v>
      </c>
      <c r="E49">
        <v>0</v>
      </c>
      <c r="F49">
        <v>0</v>
      </c>
      <c r="G49">
        <v>0</v>
      </c>
      <c r="H49">
        <v>1283</v>
      </c>
      <c r="J49" s="40">
        <f>$P$7+C49*$P$8+D49*$P$9+E49*$P$10+F49*$P$11+G49*$P$12</f>
        <v>1253.8294867424011</v>
      </c>
      <c r="K49" s="30">
        <v>576.04354923573317</v>
      </c>
      <c r="R49">
        <v>1283</v>
      </c>
      <c r="S49" s="40">
        <v>1253.8294867424011</v>
      </c>
      <c r="U49" s="16">
        <f>ROUND((R49-$T$4)^2,3)</f>
        <v>195456.09400000001</v>
      </c>
      <c r="V49" s="40">
        <f t="shared" si="1"/>
        <v>850.91884371175558</v>
      </c>
      <c r="W49" s="40">
        <f t="shared" si="2"/>
        <v>29.170513257598941</v>
      </c>
      <c r="X49" s="45">
        <f t="shared" si="3"/>
        <v>2.273617557100463E-2</v>
      </c>
    </row>
    <row r="50" spans="1:24" x14ac:dyDescent="0.25">
      <c r="C50" t="s">
        <v>71</v>
      </c>
      <c r="J50" s="40"/>
    </row>
    <row r="51" spans="1:24" x14ac:dyDescent="0.25">
      <c r="C51">
        <v>49</v>
      </c>
      <c r="D51">
        <f>C51^2</f>
        <v>2401</v>
      </c>
      <c r="E51">
        <v>1</v>
      </c>
      <c r="F51">
        <v>0</v>
      </c>
      <c r="G51">
        <v>0</v>
      </c>
      <c r="J51" s="40">
        <f>$P$7+C51*$P$8+D51*$P$9+E51*$P$10+F51*$P$11+G51*$P$12</f>
        <v>1331.4099946684246</v>
      </c>
    </row>
    <row r="52" spans="1:24" x14ac:dyDescent="0.25">
      <c r="C52">
        <v>50</v>
      </c>
      <c r="D52">
        <f t="shared" ref="D52:D62" si="17">C52^2</f>
        <v>2500</v>
      </c>
      <c r="E52">
        <v>0</v>
      </c>
      <c r="F52">
        <v>1</v>
      </c>
      <c r="G52">
        <v>0</v>
      </c>
      <c r="J52" s="40">
        <f t="shared" ref="J52:J62" si="18">$P$7+C52*$P$8+D52*$P$9+E52*$P$10+F52*$P$11+G52*$P$12</f>
        <v>1448.2118789102749</v>
      </c>
    </row>
    <row r="53" spans="1:24" x14ac:dyDescent="0.25">
      <c r="C53">
        <v>51</v>
      </c>
      <c r="D53">
        <f t="shared" si="17"/>
        <v>2601</v>
      </c>
      <c r="E53">
        <v>0</v>
      </c>
      <c r="F53">
        <v>0</v>
      </c>
      <c r="G53">
        <v>1</v>
      </c>
      <c r="J53" s="40">
        <f t="shared" si="18"/>
        <v>1612.1730070178905</v>
      </c>
    </row>
    <row r="54" spans="1:24" x14ac:dyDescent="0.25">
      <c r="C54">
        <v>52</v>
      </c>
      <c r="D54">
        <f t="shared" si="17"/>
        <v>2704</v>
      </c>
      <c r="E54">
        <v>0</v>
      </c>
      <c r="F54">
        <v>0</v>
      </c>
      <c r="G54">
        <v>0</v>
      </c>
      <c r="J54" s="40">
        <f t="shared" si="18"/>
        <v>1376.6415120048155</v>
      </c>
    </row>
    <row r="55" spans="1:24" x14ac:dyDescent="0.25">
      <c r="C55">
        <v>53</v>
      </c>
      <c r="D55">
        <f t="shared" si="17"/>
        <v>2809</v>
      </c>
      <c r="E55">
        <v>1</v>
      </c>
      <c r="F55">
        <v>0</v>
      </c>
      <c r="G55">
        <v>0</v>
      </c>
      <c r="J55" s="40">
        <f t="shared" si="18"/>
        <v>1455.2207507672174</v>
      </c>
    </row>
    <row r="56" spans="1:24" x14ac:dyDescent="0.25">
      <c r="C56">
        <v>54</v>
      </c>
      <c r="D56">
        <f t="shared" si="17"/>
        <v>2916</v>
      </c>
      <c r="E56">
        <v>0</v>
      </c>
      <c r="F56">
        <v>1</v>
      </c>
      <c r="G56">
        <v>0</v>
      </c>
      <c r="J56" s="40">
        <f t="shared" si="18"/>
        <v>1573.0213658454461</v>
      </c>
    </row>
    <row r="57" spans="1:24" x14ac:dyDescent="0.25">
      <c r="C57">
        <v>55</v>
      </c>
      <c r="D57">
        <f t="shared" si="17"/>
        <v>3025</v>
      </c>
      <c r="E57">
        <v>0</v>
      </c>
      <c r="F57">
        <v>0</v>
      </c>
      <c r="G57">
        <v>1</v>
      </c>
      <c r="J57" s="40">
        <f t="shared" si="18"/>
        <v>1737.9812247894406</v>
      </c>
    </row>
    <row r="58" spans="1:24" x14ac:dyDescent="0.25">
      <c r="C58">
        <v>56</v>
      </c>
      <c r="D58">
        <f t="shared" si="17"/>
        <v>3136</v>
      </c>
      <c r="E58">
        <v>0</v>
      </c>
      <c r="F58">
        <v>0</v>
      </c>
      <c r="G58">
        <v>0</v>
      </c>
      <c r="J58" s="40">
        <f t="shared" si="18"/>
        <v>1503.4484606127439</v>
      </c>
    </row>
    <row r="59" spans="1:24" x14ac:dyDescent="0.25">
      <c r="C59">
        <v>57</v>
      </c>
      <c r="D59">
        <f t="shared" si="17"/>
        <v>3249</v>
      </c>
      <c r="E59">
        <v>1</v>
      </c>
      <c r="F59">
        <v>0</v>
      </c>
      <c r="G59">
        <v>0</v>
      </c>
      <c r="J59" s="40">
        <f t="shared" si="18"/>
        <v>1583.0264302115247</v>
      </c>
    </row>
    <row r="60" spans="1:24" x14ac:dyDescent="0.25">
      <c r="C60">
        <v>58</v>
      </c>
      <c r="D60">
        <f t="shared" si="17"/>
        <v>3364</v>
      </c>
      <c r="E60">
        <v>0</v>
      </c>
      <c r="F60">
        <v>1</v>
      </c>
      <c r="G60">
        <v>0</v>
      </c>
      <c r="J60" s="40">
        <f t="shared" si="18"/>
        <v>1701.8257761261318</v>
      </c>
    </row>
    <row r="61" spans="1:24" x14ac:dyDescent="0.25">
      <c r="C61">
        <v>59</v>
      </c>
      <c r="D61">
        <f t="shared" si="17"/>
        <v>3481</v>
      </c>
      <c r="E61">
        <v>0</v>
      </c>
      <c r="F61">
        <v>0</v>
      </c>
      <c r="G61">
        <v>1</v>
      </c>
      <c r="J61" s="40">
        <f t="shared" si="18"/>
        <v>1867.7843659065047</v>
      </c>
    </row>
    <row r="62" spans="1:24" x14ac:dyDescent="0.25">
      <c r="C62">
        <v>60</v>
      </c>
      <c r="D62">
        <f t="shared" si="17"/>
        <v>3600</v>
      </c>
      <c r="E62">
        <v>0</v>
      </c>
      <c r="F62">
        <v>0</v>
      </c>
      <c r="G62">
        <v>0</v>
      </c>
      <c r="J62" s="40">
        <f t="shared" si="18"/>
        <v>1634.2503325661867</v>
      </c>
    </row>
  </sheetData>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D3229-008C-4D2D-85EC-07BE2625CD59}">
  <dimension ref="A3:U75"/>
  <sheetViews>
    <sheetView zoomScale="84" zoomScaleNormal="93" workbookViewId="0">
      <selection activeCell="M20" sqref="M20"/>
    </sheetView>
  </sheetViews>
  <sheetFormatPr defaultRowHeight="15" x14ac:dyDescent="0.25"/>
  <cols>
    <col min="1" max="1" width="13" customWidth="1"/>
    <col min="2" max="2" width="27" customWidth="1"/>
    <col min="3" max="3" width="31.42578125" bestFit="1" customWidth="1"/>
    <col min="6" max="6" width="32.5703125" customWidth="1"/>
    <col min="7" max="7" width="30.140625" customWidth="1"/>
    <col min="8" max="8" width="20.42578125" customWidth="1"/>
    <col min="10" max="10" width="21.7109375" customWidth="1"/>
    <col min="11" max="11" width="20" customWidth="1"/>
  </cols>
  <sheetData>
    <row r="3" spans="1:16" x14ac:dyDescent="0.25">
      <c r="A3" t="s">
        <v>60</v>
      </c>
    </row>
    <row r="11" spans="1:16" ht="15.75" thickBot="1" x14ac:dyDescent="0.3">
      <c r="C11" t="s">
        <v>339</v>
      </c>
      <c r="G11" t="s">
        <v>87</v>
      </c>
      <c r="H11" t="s">
        <v>92</v>
      </c>
    </row>
    <row r="12" spans="1:16" x14ac:dyDescent="0.25">
      <c r="A12" s="20" t="s">
        <v>61</v>
      </c>
      <c r="B12" t="s">
        <v>332</v>
      </c>
      <c r="C12" s="20" t="s">
        <v>62</v>
      </c>
      <c r="D12" s="20" t="s">
        <v>63</v>
      </c>
      <c r="G12" t="s">
        <v>88</v>
      </c>
      <c r="H12" t="s">
        <v>89</v>
      </c>
    </row>
    <row r="13" spans="1:16" x14ac:dyDescent="0.25">
      <c r="A13">
        <v>1</v>
      </c>
      <c r="B13">
        <v>362</v>
      </c>
      <c r="C13">
        <v>157.284942432999</v>
      </c>
      <c r="D13">
        <f>B13-C13</f>
        <v>204.715057567001</v>
      </c>
      <c r="H13">
        <f>(D13^2)</f>
        <v>41908.254794660534</v>
      </c>
    </row>
    <row r="14" spans="1:16" x14ac:dyDescent="0.25">
      <c r="A14">
        <v>2</v>
      </c>
      <c r="B14">
        <v>385</v>
      </c>
      <c r="C14">
        <v>262.10205663830737</v>
      </c>
      <c r="D14">
        <f t="shared" ref="D14:D60" si="0">B14-C14</f>
        <v>122.89794336169263</v>
      </c>
      <c r="G14">
        <f>((D14-D13)^2)</f>
        <v>6694.0401768844731</v>
      </c>
      <c r="H14">
        <f>(D14^2)</f>
        <v>15103.904482533808</v>
      </c>
    </row>
    <row r="15" spans="1:16" x14ac:dyDescent="0.25">
      <c r="A15">
        <v>3</v>
      </c>
      <c r="B15">
        <v>432</v>
      </c>
      <c r="C15">
        <v>414.07841470938121</v>
      </c>
      <c r="D15">
        <f t="shared" si="0"/>
        <v>17.921585290618793</v>
      </c>
      <c r="G15">
        <f>((D15-D14)^2)</f>
        <v>11020.035753866308</v>
      </c>
      <c r="H15">
        <f>(D15^2)</f>
        <v>321.18321932892388</v>
      </c>
      <c r="J15" s="1" t="s">
        <v>93</v>
      </c>
      <c r="P15" t="s">
        <v>107</v>
      </c>
    </row>
    <row r="16" spans="1:16" x14ac:dyDescent="0.25">
      <c r="A16">
        <v>4</v>
      </c>
      <c r="B16">
        <v>341</v>
      </c>
      <c r="C16">
        <v>166.56214965976417</v>
      </c>
      <c r="D16">
        <f t="shared" si="0"/>
        <v>174.43785034023583</v>
      </c>
      <c r="G16">
        <f>((D16-D15)^2)</f>
        <v>24497.341225081971</v>
      </c>
      <c r="H16">
        <f>(D16^2)</f>
        <v>30428.563631322511</v>
      </c>
      <c r="J16">
        <f>SUM(G14:G48)</f>
        <v>162062.39006764587</v>
      </c>
      <c r="K16" s="36" t="s">
        <v>106</v>
      </c>
      <c r="M16" s="1" t="s">
        <v>91</v>
      </c>
      <c r="N16">
        <v>1.718</v>
      </c>
      <c r="P16">
        <f>4-N16</f>
        <v>2.282</v>
      </c>
    </row>
    <row r="17" spans="1:19" x14ac:dyDescent="0.25">
      <c r="A17">
        <v>5</v>
      </c>
      <c r="B17">
        <v>382</v>
      </c>
      <c r="C17">
        <v>233.15661838562423</v>
      </c>
      <c r="D17">
        <f t="shared" si="0"/>
        <v>148.84338161437577</v>
      </c>
      <c r="G17">
        <f>((D17-D16)^2)</f>
        <v>655.07682935902835</v>
      </c>
      <c r="H17">
        <f>(D17^2)</f>
        <v>22154.352250402695</v>
      </c>
      <c r="J17" s="1" t="s">
        <v>94</v>
      </c>
      <c r="K17">
        <f>J16/J18</f>
        <v>0.59679699590392643</v>
      </c>
      <c r="M17" s="1"/>
      <c r="P17" t="s">
        <v>108</v>
      </c>
    </row>
    <row r="18" spans="1:19" x14ac:dyDescent="0.25">
      <c r="A18">
        <v>6</v>
      </c>
      <c r="B18">
        <v>409</v>
      </c>
      <c r="C18">
        <v>338.97246342731108</v>
      </c>
      <c r="D18">
        <f t="shared" si="0"/>
        <v>70.027536572688916</v>
      </c>
      <c r="G18">
        <f>((D18-D17)^2)</f>
        <v>6211.9374296351943</v>
      </c>
      <c r="H18">
        <f>(D18^2)</f>
        <v>4903.8558784392835</v>
      </c>
      <c r="J18">
        <f>SUM(H13:H48)</f>
        <v>430334.8536923998</v>
      </c>
      <c r="M18" s="1" t="s">
        <v>111</v>
      </c>
      <c r="N18" s="40">
        <v>1.82</v>
      </c>
      <c r="P18" s="40">
        <f>4-N18</f>
        <v>2.1799999999999997</v>
      </c>
    </row>
    <row r="19" spans="1:19" x14ac:dyDescent="0.25">
      <c r="A19">
        <v>7</v>
      </c>
      <c r="B19">
        <v>498</v>
      </c>
      <c r="C19">
        <v>491.94755233476337</v>
      </c>
      <c r="D19">
        <f t="shared" si="0"/>
        <v>6.0524476652366275</v>
      </c>
      <c r="G19">
        <f>((D19-D18)^2)</f>
        <v>4092.8120007164248</v>
      </c>
      <c r="H19">
        <f>(D19^2)</f>
        <v>36.632122740428301</v>
      </c>
    </row>
    <row r="20" spans="1:19" x14ac:dyDescent="0.25">
      <c r="A20">
        <v>8</v>
      </c>
      <c r="B20">
        <v>387</v>
      </c>
      <c r="C20">
        <v>245.43001812152485</v>
      </c>
      <c r="D20">
        <f t="shared" si="0"/>
        <v>141.56998187847515</v>
      </c>
      <c r="G20">
        <f>((D20-D19)^2)</f>
        <v>18365.002079236274</v>
      </c>
      <c r="H20">
        <f>(D20^2)</f>
        <v>20042.05976907178</v>
      </c>
      <c r="S20" t="s">
        <v>109</v>
      </c>
    </row>
    <row r="21" spans="1:19" x14ac:dyDescent="0.25">
      <c r="A21">
        <v>9</v>
      </c>
      <c r="B21">
        <v>473</v>
      </c>
      <c r="C21">
        <v>313.02321768376345</v>
      </c>
      <c r="D21">
        <f t="shared" si="0"/>
        <v>159.97678231623655</v>
      </c>
      <c r="G21">
        <f>((D21-D20)^2)</f>
        <v>338.81030235557341</v>
      </c>
      <c r="H21">
        <f>(D21^2)</f>
        <v>25592.570880256535</v>
      </c>
      <c r="S21">
        <f>N16*2</f>
        <v>3.4359999999999999</v>
      </c>
    </row>
    <row r="22" spans="1:19" x14ac:dyDescent="0.25">
      <c r="A22">
        <v>10</v>
      </c>
      <c r="B22">
        <v>513</v>
      </c>
      <c r="C22">
        <v>419.83779356182879</v>
      </c>
      <c r="D22">
        <f t="shared" si="0"/>
        <v>93.162206438171211</v>
      </c>
      <c r="G22">
        <f>((D22-D21)^2)</f>
        <v>4464.1875497657511</v>
      </c>
      <c r="H22">
        <f>(D22^2)</f>
        <v>8679.1967084284297</v>
      </c>
      <c r="S22" t="s">
        <v>110</v>
      </c>
    </row>
    <row r="23" spans="1:19" x14ac:dyDescent="0.25">
      <c r="A23">
        <v>11</v>
      </c>
      <c r="B23">
        <v>582</v>
      </c>
      <c r="C23">
        <v>573.81161330565965</v>
      </c>
      <c r="D23">
        <f t="shared" si="0"/>
        <v>8.1883866943403518</v>
      </c>
      <c r="G23">
        <f>((D23-D22)^2)</f>
        <v>7220.5500418570591</v>
      </c>
      <c r="H23">
        <f>(D23^2)</f>
        <v>67.04967665605011</v>
      </c>
      <c r="S23">
        <f>N18*2</f>
        <v>3.64</v>
      </c>
    </row>
    <row r="24" spans="1:19" x14ac:dyDescent="0.25">
      <c r="A24">
        <v>12</v>
      </c>
      <c r="B24">
        <v>474</v>
      </c>
      <c r="C24">
        <v>328.29280992879956</v>
      </c>
      <c r="D24">
        <f t="shared" si="0"/>
        <v>145.70719007120044</v>
      </c>
      <c r="G24">
        <f>((D24-D23)^2)</f>
        <v>18911.421282203508</v>
      </c>
      <c r="H24">
        <f>(D24^2)</f>
        <v>21230.585238444932</v>
      </c>
    </row>
    <row r="25" spans="1:19" x14ac:dyDescent="0.25">
      <c r="A25">
        <v>13</v>
      </c>
      <c r="B25">
        <v>544</v>
      </c>
      <c r="C25">
        <v>396.88474032741664</v>
      </c>
      <c r="D25">
        <f t="shared" si="0"/>
        <v>147.11525967258336</v>
      </c>
      <c r="G25">
        <f>((D25-D24)^2)</f>
        <v>1.9826600023386545</v>
      </c>
      <c r="H25">
        <f>(D25^2)</f>
        <v>21642.899628531632</v>
      </c>
    </row>
    <row r="26" spans="1:19" x14ac:dyDescent="0.25">
      <c r="A26">
        <v>14</v>
      </c>
      <c r="B26">
        <v>582</v>
      </c>
      <c r="C26">
        <v>504.69804704186049</v>
      </c>
      <c r="D26">
        <f t="shared" si="0"/>
        <v>77.301952958139509</v>
      </c>
      <c r="G26">
        <f>((D26-D25)^2)</f>
        <v>4873.8977944050112</v>
      </c>
      <c r="H26">
        <f>(D26^2)</f>
        <v>5975.5919311424132</v>
      </c>
    </row>
    <row r="27" spans="1:19" x14ac:dyDescent="0.25">
      <c r="A27">
        <v>15</v>
      </c>
      <c r="B27">
        <v>681</v>
      </c>
      <c r="C27">
        <v>659.67059762206986</v>
      </c>
      <c r="D27">
        <f t="shared" si="0"/>
        <v>21.329402377930137</v>
      </c>
      <c r="G27">
        <f>((D27-D26)^2)</f>
        <v>3132.9264184540966</v>
      </c>
      <c r="H27">
        <f>(D27^2)</f>
        <v>454.94340579965177</v>
      </c>
      <c r="S27">
        <v>0.46089999999999998</v>
      </c>
    </row>
    <row r="28" spans="1:19" x14ac:dyDescent="0.25">
      <c r="A28">
        <v>16</v>
      </c>
      <c r="B28">
        <v>557</v>
      </c>
      <c r="C28">
        <v>415.15052508158823</v>
      </c>
      <c r="D28">
        <f t="shared" si="0"/>
        <v>141.84947491841177</v>
      </c>
      <c r="G28">
        <f>((D28-D27)^2)</f>
        <v>14525.087885162955</v>
      </c>
      <c r="H28">
        <f>(D28^2)</f>
        <v>20121.27353462913</v>
      </c>
    </row>
    <row r="29" spans="1:19" x14ac:dyDescent="0.25">
      <c r="A29">
        <v>17</v>
      </c>
      <c r="B29">
        <v>628</v>
      </c>
      <c r="C29">
        <v>484.74118631658376</v>
      </c>
      <c r="D29">
        <f t="shared" si="0"/>
        <v>143.25881368341624</v>
      </c>
      <c r="G29">
        <f>((D29-D28)^2)</f>
        <v>1.9862357545443059</v>
      </c>
      <c r="H29">
        <f>(D29^2)</f>
        <v>20523.087697979769</v>
      </c>
    </row>
    <row r="30" spans="1:19" x14ac:dyDescent="0.25">
      <c r="A30">
        <v>18</v>
      </c>
      <c r="B30">
        <v>707</v>
      </c>
      <c r="C30">
        <v>593.55322386740613</v>
      </c>
      <c r="D30">
        <f t="shared" si="0"/>
        <v>113.44677613259387</v>
      </c>
      <c r="G30">
        <f>((D30-D29)^2)</f>
        <v>888.7575829316429</v>
      </c>
      <c r="H30">
        <f>(D30^2)</f>
        <v>12870.17101487887</v>
      </c>
    </row>
    <row r="31" spans="1:19" x14ac:dyDescent="0.25">
      <c r="A31">
        <v>19</v>
      </c>
      <c r="B31">
        <v>773</v>
      </c>
      <c r="C31">
        <v>749.5245052839939</v>
      </c>
      <c r="D31">
        <f t="shared" si="0"/>
        <v>23.475494716006096</v>
      </c>
      <c r="G31">
        <f>((D31-D30)^2)</f>
        <v>8094.831479742832</v>
      </c>
      <c r="H31">
        <f>(D31^2)</f>
        <v>551.09885216123018</v>
      </c>
    </row>
    <row r="32" spans="1:19" x14ac:dyDescent="0.25">
      <c r="A32">
        <v>20</v>
      </c>
      <c r="B32">
        <v>592</v>
      </c>
      <c r="C32">
        <v>506.0031635798909</v>
      </c>
      <c r="D32">
        <f t="shared" si="0"/>
        <v>85.996836420109105</v>
      </c>
      <c r="G32">
        <f>((D32-D31)^2)</f>
        <v>3908.9181684812102</v>
      </c>
      <c r="H32">
        <f>(D32^2)</f>
        <v>7395.4558742670042</v>
      </c>
    </row>
    <row r="33" spans="1:8" x14ac:dyDescent="0.25">
      <c r="A33">
        <v>21</v>
      </c>
      <c r="B33">
        <v>627</v>
      </c>
      <c r="C33">
        <v>576.59255565126489</v>
      </c>
      <c r="D33">
        <f t="shared" si="0"/>
        <v>50.407444348735112</v>
      </c>
      <c r="G33">
        <f>((D33-D32)^2)</f>
        <v>1266.6048280099781</v>
      </c>
      <c r="H33">
        <f>(D33^2)</f>
        <v>2540.9104457708272</v>
      </c>
    </row>
    <row r="34" spans="1:8" x14ac:dyDescent="0.25">
      <c r="A34">
        <v>22</v>
      </c>
      <c r="B34">
        <v>725</v>
      </c>
      <c r="C34">
        <v>686.40332403846583</v>
      </c>
      <c r="D34">
        <f t="shared" si="0"/>
        <v>38.596675961534174</v>
      </c>
      <c r="G34">
        <f>((D34-D33)^2)</f>
        <v>139.49424989610503</v>
      </c>
      <c r="H34">
        <f>(D34^2)</f>
        <v>1489.7033952796701</v>
      </c>
    </row>
    <row r="35" spans="1:8" x14ac:dyDescent="0.25">
      <c r="A35">
        <v>23</v>
      </c>
      <c r="B35">
        <v>854</v>
      </c>
      <c r="C35">
        <v>843.37333629143211</v>
      </c>
      <c r="D35">
        <f t="shared" si="0"/>
        <v>10.626663708567889</v>
      </c>
      <c r="G35">
        <f>((D35-D34)^2)</f>
        <v>782.32158543108415</v>
      </c>
      <c r="H35">
        <f>(D35^2)</f>
        <v>112.92598157499386</v>
      </c>
    </row>
    <row r="36" spans="1:8" x14ac:dyDescent="0.25">
      <c r="A36">
        <v>24</v>
      </c>
      <c r="B36">
        <v>661</v>
      </c>
      <c r="C36">
        <v>600.85072542370756</v>
      </c>
      <c r="D36">
        <f t="shared" si="0"/>
        <v>60.149274576292441</v>
      </c>
      <c r="G36">
        <f>((D36-D35)^2)</f>
        <v>2452.4889871560699</v>
      </c>
      <c r="H36">
        <f>(D36^2)</f>
        <v>3617.9352320542203</v>
      </c>
    </row>
    <row r="37" spans="1:8" x14ac:dyDescent="0.25">
      <c r="A37">
        <v>25</v>
      </c>
      <c r="B37">
        <v>742</v>
      </c>
      <c r="C37">
        <v>672.43884833146001</v>
      </c>
      <c r="D37">
        <f t="shared" si="0"/>
        <v>69.561151668539992</v>
      </c>
      <c r="G37">
        <f>((D37-D36)^2)</f>
        <v>88.583430399574212</v>
      </c>
      <c r="H37">
        <f>(D37^2)</f>
        <v>4838.7538214536244</v>
      </c>
    </row>
    <row r="38" spans="1:8" x14ac:dyDescent="0.25">
      <c r="A38">
        <v>26</v>
      </c>
      <c r="B38">
        <v>854</v>
      </c>
      <c r="C38">
        <v>783.24834755503946</v>
      </c>
      <c r="D38">
        <f t="shared" si="0"/>
        <v>70.751652444960541</v>
      </c>
      <c r="G38">
        <f>((D38-D37)^2)</f>
        <v>1.4172920986579307</v>
      </c>
      <c r="H38">
        <f>(D38^2)</f>
        <v>5005.7963236924907</v>
      </c>
    </row>
    <row r="39" spans="1:8" x14ac:dyDescent="0.25">
      <c r="A39">
        <v>27</v>
      </c>
      <c r="B39">
        <v>1023</v>
      </c>
      <c r="C39">
        <v>941.21709064438414</v>
      </c>
      <c r="D39">
        <f t="shared" si="0"/>
        <v>81.782909355615857</v>
      </c>
      <c r="G39">
        <f>((D39-D38)^2)</f>
        <v>121.68862902888065</v>
      </c>
      <c r="H39">
        <f>(D39^2)</f>
        <v>6688.4442626688797</v>
      </c>
    </row>
    <row r="40" spans="1:8" x14ac:dyDescent="0.25">
      <c r="A40">
        <v>28</v>
      </c>
      <c r="B40">
        <v>789</v>
      </c>
      <c r="C40">
        <v>699.6932106130381</v>
      </c>
      <c r="D40">
        <f t="shared" si="0"/>
        <v>89.306789386961896</v>
      </c>
      <c r="G40">
        <f>((D40-D39)^2)</f>
        <v>56.60877072608767</v>
      </c>
      <c r="H40">
        <f>(D40^2)</f>
        <v>7975.7026306071702</v>
      </c>
    </row>
    <row r="41" spans="1:8" x14ac:dyDescent="0.25">
      <c r="A41">
        <v>29</v>
      </c>
      <c r="B41">
        <v>878</v>
      </c>
      <c r="C41">
        <v>772.28006435716918</v>
      </c>
      <c r="D41">
        <f t="shared" si="0"/>
        <v>105.71993564283082</v>
      </c>
      <c r="G41">
        <f>((D41-D40)^2)</f>
        <v>269.39137001654404</v>
      </c>
      <c r="H41">
        <f>(D41^2)</f>
        <v>11176.70479232429</v>
      </c>
    </row>
    <row r="42" spans="1:8" x14ac:dyDescent="0.25">
      <c r="A42">
        <v>30</v>
      </c>
      <c r="B42">
        <v>1005</v>
      </c>
      <c r="C42">
        <v>884.08829441712703</v>
      </c>
      <c r="D42">
        <f t="shared" si="0"/>
        <v>120.91170558287297</v>
      </c>
      <c r="G42">
        <f>((D42-D41)^2)</f>
        <v>230.78987391116826</v>
      </c>
      <c r="H42">
        <f>(D42^2)</f>
        <v>14619.640546959354</v>
      </c>
    </row>
    <row r="43" spans="1:8" x14ac:dyDescent="0.25">
      <c r="A43">
        <v>31</v>
      </c>
      <c r="B43">
        <v>1173</v>
      </c>
      <c r="C43">
        <v>1043.0557683428501</v>
      </c>
      <c r="D43">
        <f t="shared" si="0"/>
        <v>129.94423165714988</v>
      </c>
      <c r="G43">
        <f>((D43-D42)^2)</f>
        <v>81.586527282492355</v>
      </c>
      <c r="H43">
        <f>(D43^2)</f>
        <v>16885.503340967036</v>
      </c>
    </row>
    <row r="44" spans="1:8" x14ac:dyDescent="0.25">
      <c r="A44">
        <v>32</v>
      </c>
      <c r="B44">
        <v>883</v>
      </c>
      <c r="C44">
        <v>802.53061914788282</v>
      </c>
      <c r="D44">
        <f t="shared" si="0"/>
        <v>80.469380852117183</v>
      </c>
      <c r="G44">
        <f>((D44-D43)^2)</f>
        <v>2447.7608621802451</v>
      </c>
      <c r="H44">
        <f>(D44^2)</f>
        <v>6475.3212547230833</v>
      </c>
    </row>
    <row r="45" spans="1:8" x14ac:dyDescent="0.25">
      <c r="A45">
        <v>33</v>
      </c>
      <c r="B45">
        <v>972</v>
      </c>
      <c r="C45">
        <v>876.11620372839229</v>
      </c>
      <c r="D45">
        <f t="shared" si="0"/>
        <v>95.883796271607707</v>
      </c>
      <c r="G45">
        <f>((D45-D44)^2)</f>
        <v>237.60420272462724</v>
      </c>
      <c r="H45">
        <f>(D45^2)</f>
        <v>9193.7023874551724</v>
      </c>
    </row>
    <row r="46" spans="1:8" x14ac:dyDescent="0.25">
      <c r="A46">
        <v>34</v>
      </c>
      <c r="B46">
        <v>1125</v>
      </c>
      <c r="C46">
        <v>988.92316462472854</v>
      </c>
      <c r="D46">
        <f t="shared" si="0"/>
        <v>136.07683537527146</v>
      </c>
      <c r="G46">
        <f>((D46-D45)^2)</f>
        <v>1615.4803923886434</v>
      </c>
      <c r="H46">
        <f>(D46^2)</f>
        <v>18516.90512574873</v>
      </c>
    </row>
    <row r="47" spans="1:8" x14ac:dyDescent="0.25">
      <c r="A47">
        <v>35</v>
      </c>
      <c r="B47">
        <v>1336</v>
      </c>
      <c r="C47">
        <v>1148.8893693868304</v>
      </c>
      <c r="D47">
        <f t="shared" si="0"/>
        <v>187.11063061316963</v>
      </c>
      <c r="G47">
        <f>((D47-D46)^2)</f>
        <v>2604.4482563837187</v>
      </c>
      <c r="H47">
        <f>(D47^2)</f>
        <v>35010.388088458014</v>
      </c>
    </row>
    <row r="48" spans="1:8" x14ac:dyDescent="0.25">
      <c r="A48">
        <v>36</v>
      </c>
      <c r="B48">
        <v>988</v>
      </c>
      <c r="C48">
        <v>909.36295102824135</v>
      </c>
      <c r="D48">
        <f t="shared" si="0"/>
        <v>78.637048971758645</v>
      </c>
      <c r="G48">
        <f>((D48-D47)^2)</f>
        <v>11766.517914115855</v>
      </c>
      <c r="H48">
        <f>(D48^2)</f>
        <v>6183.785470986767</v>
      </c>
    </row>
    <row r="49" spans="1:8" x14ac:dyDescent="0.25">
      <c r="A49">
        <v>37</v>
      </c>
      <c r="B49">
        <v>1020</v>
      </c>
      <c r="C49">
        <v>983.94726644512934</v>
      </c>
      <c r="D49">
        <f t="shared" si="0"/>
        <v>36.052733554870656</v>
      </c>
      <c r="G49">
        <f>((D49-D48)^2)</f>
        <v>1813.4239195250041</v>
      </c>
      <c r="H49">
        <f>(D49^2)</f>
        <v>1299.7995967784966</v>
      </c>
    </row>
    <row r="50" spans="1:8" x14ac:dyDescent="0.25">
      <c r="A50">
        <v>38</v>
      </c>
      <c r="B50">
        <v>1146</v>
      </c>
      <c r="C50">
        <v>1097.7529581778442</v>
      </c>
      <c r="D50">
        <f t="shared" si="0"/>
        <v>48.247041822155779</v>
      </c>
      <c r="G50">
        <f>((D50-D49)^2)</f>
        <v>148.70115411757831</v>
      </c>
      <c r="H50">
        <f>(D50^2)</f>
        <v>2327.7770445888486</v>
      </c>
    </row>
    <row r="51" spans="1:8" x14ac:dyDescent="0.25">
      <c r="A51">
        <v>39</v>
      </c>
      <c r="B51">
        <v>1400</v>
      </c>
      <c r="C51">
        <v>1258.7178937763247</v>
      </c>
      <c r="D51">
        <f t="shared" si="0"/>
        <v>141.28210622367533</v>
      </c>
      <c r="G51">
        <f>((D51-D50)^2)</f>
        <v>8655.5232081948907</v>
      </c>
      <c r="H51">
        <f>(D51^2)</f>
        <v>19960.633538997878</v>
      </c>
    </row>
    <row r="52" spans="1:8" x14ac:dyDescent="0.25">
      <c r="A52">
        <v>40</v>
      </c>
      <c r="B52">
        <v>1006</v>
      </c>
      <c r="C52">
        <v>1020.1902062541139</v>
      </c>
      <c r="D52">
        <f t="shared" si="0"/>
        <v>-14.190206254113946</v>
      </c>
      <c r="G52">
        <f>((D52-D51)^2)</f>
        <v>24171.63994719135</v>
      </c>
      <c r="H52">
        <f>(D52^2)</f>
        <v>201.36195353429454</v>
      </c>
    </row>
    <row r="53" spans="1:8" x14ac:dyDescent="0.25">
      <c r="A53">
        <v>41</v>
      </c>
      <c r="B53">
        <v>1108</v>
      </c>
      <c r="C53">
        <v>1095.7732525073804</v>
      </c>
      <c r="D53">
        <f t="shared" si="0"/>
        <v>12.226747492619552</v>
      </c>
      <c r="G53">
        <f>((D53-D52)^2)</f>
        <v>697.855445257057</v>
      </c>
      <c r="H53">
        <f>(D53^2)</f>
        <v>149.49335424827851</v>
      </c>
    </row>
    <row r="54" spans="1:8" x14ac:dyDescent="0.25">
      <c r="A54">
        <v>42</v>
      </c>
      <c r="B54">
        <v>1288</v>
      </c>
      <c r="C54">
        <v>1210.5776750764737</v>
      </c>
      <c r="D54">
        <f t="shared" si="0"/>
        <v>77.422324923526276</v>
      </c>
      <c r="G54">
        <f>((D54-D53)^2)</f>
        <v>4250.4633165493542</v>
      </c>
      <c r="H54">
        <f>(D54^2)</f>
        <v>5994.2163965640775</v>
      </c>
    </row>
    <row r="55" spans="1:8" x14ac:dyDescent="0.25">
      <c r="A55">
        <v>43</v>
      </c>
      <c r="B55">
        <v>1570</v>
      </c>
      <c r="C55">
        <v>1372.5413415113326</v>
      </c>
      <c r="D55">
        <f t="shared" si="0"/>
        <v>197.45865848866742</v>
      </c>
      <c r="G55">
        <f>((D55-D54)^2)</f>
        <v>14408.721375761832</v>
      </c>
      <c r="H55">
        <f>(D55^2)</f>
        <v>38989.921812144195</v>
      </c>
    </row>
    <row r="56" spans="1:8" x14ac:dyDescent="0.25">
      <c r="A56">
        <v>44</v>
      </c>
      <c r="B56">
        <v>1174</v>
      </c>
      <c r="C56">
        <v>1135.0123848255005</v>
      </c>
      <c r="D56">
        <f t="shared" si="0"/>
        <v>38.987615174499524</v>
      </c>
      <c r="G56">
        <f>((D56-D55)^2)</f>
        <v>25113.071569080879</v>
      </c>
      <c r="H56">
        <f>(D56^2)</f>
        <v>1520.0341369948655</v>
      </c>
    </row>
    <row r="57" spans="1:8" x14ac:dyDescent="0.25">
      <c r="A57">
        <v>45</v>
      </c>
      <c r="B57">
        <v>1227</v>
      </c>
      <c r="C57">
        <v>1211.5941619151454</v>
      </c>
      <c r="D57">
        <f t="shared" si="0"/>
        <v>15.405838084854622</v>
      </c>
      <c r="G57">
        <f>((D57-D56)^2)</f>
        <v>556.10021070570122</v>
      </c>
      <c r="H57">
        <f>(D57^2)</f>
        <v>237.33984709675713</v>
      </c>
    </row>
    <row r="58" spans="1:8" x14ac:dyDescent="0.25">
      <c r="A58">
        <v>46</v>
      </c>
      <c r="B58">
        <v>1468</v>
      </c>
      <c r="C58">
        <v>1327.3973153206173</v>
      </c>
      <c r="D58">
        <f t="shared" si="0"/>
        <v>140.60268467938272</v>
      </c>
      <c r="G58">
        <f>((D58-D57)^2)</f>
        <v>15674.250397213802</v>
      </c>
      <c r="H58">
        <f>(D58^2)</f>
        <v>19769.114939049923</v>
      </c>
    </row>
    <row r="59" spans="1:8" x14ac:dyDescent="0.25">
      <c r="A59">
        <v>47</v>
      </c>
      <c r="B59">
        <v>1736</v>
      </c>
      <c r="C59">
        <v>1490.3597125918545</v>
      </c>
      <c r="D59">
        <f t="shared" si="0"/>
        <v>245.64028740814547</v>
      </c>
      <c r="G59">
        <f>((D59-D58)^2)</f>
        <v>11032.897987005388</v>
      </c>
      <c r="H59">
        <f>(D59^2)</f>
        <v>60339.15079795631</v>
      </c>
    </row>
    <row r="60" spans="1:8" x14ac:dyDescent="0.25">
      <c r="B60">
        <v>1283</v>
      </c>
      <c r="C60">
        <v>1253.8294867424011</v>
      </c>
      <c r="D60">
        <f t="shared" si="0"/>
        <v>29.170513257598941</v>
      </c>
      <c r="G60">
        <f>((C60-D59)^2)</f>
        <v>1016445.4616542474</v>
      </c>
      <c r="H60">
        <f t="shared" ref="H15:H78" si="1">(C60^2)</f>
        <v>1572088.381824713</v>
      </c>
    </row>
    <row r="75" spans="21:21" x14ac:dyDescent="0.25">
      <c r="U75" s="35" t="s">
        <v>90</v>
      </c>
    </row>
  </sheetData>
  <hyperlinks>
    <hyperlink ref="U75" r:id="rId1" xr:uid="{747A24C8-47AF-4D3F-8315-B30C4F2BF9AF}"/>
  </hyperlinks>
  <pageMargins left="0.7" right="0.7" top="0.75" bottom="0.75" header="0.3" footer="0.3"/>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85D52-1E11-497E-8F1B-F91D36A12FA7}">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37</vt:i4>
      </vt:variant>
    </vt:vector>
  </HeadingPairs>
  <TitlesOfParts>
    <vt:vector size="37" baseType="lpstr">
      <vt:lpstr>air passengers</vt:lpstr>
      <vt:lpstr>transpose2long method 1 step1</vt:lpstr>
      <vt:lpstr>transpose method 1 step2</vt:lpstr>
      <vt:lpstr>transpose method 2</vt:lpstr>
      <vt:lpstr>air passengers long</vt:lpstr>
      <vt:lpstr>air passengers short date</vt:lpstr>
      <vt:lpstr>Pivot Table</vt:lpstr>
      <vt:lpstr>Time series data</vt:lpstr>
      <vt:lpstr>Excel Forecast</vt:lpstr>
      <vt:lpstr>Seasonality only (dummies)</vt:lpstr>
      <vt:lpstr>hello</vt:lpstr>
      <vt:lpstr>Seasonality results</vt:lpstr>
      <vt:lpstr>trend only</vt:lpstr>
      <vt:lpstr>Naive Forecast</vt:lpstr>
      <vt:lpstr>Seasonality and Trend</vt:lpstr>
      <vt:lpstr>Season and trend results</vt:lpstr>
      <vt:lpstr>durbin watson attempt</vt:lpstr>
      <vt:lpstr>nonlinear trend adressed</vt:lpstr>
      <vt:lpstr>durbin watson check 2</vt:lpstr>
      <vt:lpstr>autocorrelation adr. attempt</vt:lpstr>
      <vt:lpstr>durbin watson autocorr check3</vt:lpstr>
      <vt:lpstr>ACF determine additional lags </vt:lpstr>
      <vt:lpstr>autocorrelation addressed 2</vt:lpstr>
      <vt:lpstr>durbin watson autocorr check4</vt:lpstr>
      <vt:lpstr>lag 1, 4, 12 in model</vt:lpstr>
      <vt:lpstr>durbin watson autocorr check 5</vt:lpstr>
      <vt:lpstr>resample to quarterly</vt:lpstr>
      <vt:lpstr>Quarterly and lag 1,4,12 </vt:lpstr>
      <vt:lpstr>durbin watson autocorr check 6</vt:lpstr>
      <vt:lpstr>lagg 1, 4, 8, 11,12</vt:lpstr>
      <vt:lpstr>durbin watson autocorr check 7</vt:lpstr>
      <vt:lpstr>Cochrane–Orcutt  p(rho)</vt:lpstr>
      <vt:lpstr>Applying Cochrane Orcutt</vt:lpstr>
      <vt:lpstr>durbin watson check 8</vt:lpstr>
      <vt:lpstr> model performance &amp; forecast</vt:lpstr>
      <vt:lpstr>durbin watson check 9</vt:lpstr>
      <vt:lpstr>Sheet17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cristian88alvarez88@outlook.com</dc:creator>
  <cp:lastModifiedBy>Cristian Alvarez</cp:lastModifiedBy>
  <dcterms:created xsi:type="dcterms:W3CDTF">2023-12-15T00:01:14Z</dcterms:created>
  <dcterms:modified xsi:type="dcterms:W3CDTF">2026-04-11T01:26:11Z</dcterms:modified>
</cp:coreProperties>
</file>