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2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3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3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9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0.xml" ContentType="application/vnd.openxmlformats-officedocument.drawing+xml"/>
  <Override PartName="/xl/charts/chart5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1.xml" ContentType="application/vnd.openxmlformats-officedocument.drawing+xml"/>
  <Override PartName="/xl/charts/chart5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2\Documents\194 a fall 2021\(5) R files\"/>
    </mc:Choice>
  </mc:AlternateContent>
  <xr:revisionPtr revIDLastSave="0" documentId="13_ncr:1_{9F45E81D-882B-4B31-972C-58C02EEB1A41}" xr6:coauthVersionLast="47" xr6:coauthVersionMax="47" xr10:uidLastSave="{00000000-0000-0000-0000-000000000000}"/>
  <bookViews>
    <workbookView xWindow="-120" yWindow="-120" windowWidth="20730" windowHeight="11040" firstSheet="21" activeTab="23" xr2:uid="{AFE0EA57-3046-4DED-A873-902D23846438}"/>
  </bookViews>
  <sheets>
    <sheet name="Importing Tranformation" sheetId="1" r:id="rId1"/>
    <sheet name="Horizontal Pattern 18.1" sheetId="2" r:id="rId2"/>
    <sheet name="Naive Forecast 18.1" sheetId="8" r:id="rId3"/>
    <sheet name="Average of past values" sheetId="9" r:id="rId4"/>
    <sheet name="Moving Averages" sheetId="10" r:id="rId5"/>
    <sheet name="Weighted moving averages" sheetId="11" r:id="rId6"/>
    <sheet name="Exponential Smoothing" sheetId="12" r:id="rId7"/>
    <sheet name="Exponential with excel" sheetId="17" r:id="rId8"/>
    <sheet name="18.2" sheetId="3" r:id="rId9"/>
    <sheet name="18.3 Trend" sheetId="15" r:id="rId10"/>
    <sheet name="Trend and seasonal import" sheetId="6" r:id="rId11"/>
    <sheet name="trend and seasonal plot" sheetId="7" r:id="rId12"/>
    <sheet name="18.12" sheetId="13" r:id="rId13"/>
    <sheet name="Linear Trend with forecast" sheetId="14" r:id="rId14"/>
    <sheet name="Holts linear exponential" sheetId="16" r:id="rId15"/>
    <sheet name="Nonlinear Trend not adressed" sheetId="18" r:id="rId16"/>
    <sheet name="Nonlinear Trend Adressed" sheetId="19" r:id="rId17"/>
    <sheet name="Another way to adress nonlinear" sheetId="20" r:id="rId18"/>
    <sheet name="18.17 Seasonality not adressed" sheetId="23" r:id="rId19"/>
    <sheet name="Seasonality Adressed" sheetId="24" r:id="rId20"/>
    <sheet name="18.19 Seasonality and Trend" sheetId="25" r:id="rId21"/>
    <sheet name="Seasonality and Trend Adressed" sheetId="26" r:id="rId22"/>
    <sheet name="Decomposition seasonal indexes" sheetId="27" r:id="rId23"/>
    <sheet name="Deseasonalized" sheetId="28" r:id="rId24"/>
    <sheet name="Sheet1" sheetId="29" r:id="rId25"/>
  </sheets>
  <definedNames>
    <definedName name="_xlnm._FilterDatabase" localSheetId="18" hidden="1">'18.17 Seasonality not adressed'!$C$7:$C$51</definedName>
    <definedName name="solver_eng" localSheetId="7" hidden="1">1</definedName>
    <definedName name="solver_neg" localSheetId="7" hidden="1">1</definedName>
    <definedName name="solver_num" localSheetId="7" hidden="1">0</definedName>
    <definedName name="solver_opt" localSheetId="7" hidden="1">'Exponential with excel'!$A$1</definedName>
    <definedName name="solver_typ" localSheetId="7" hidden="1">1</definedName>
    <definedName name="solver_val" localSheetId="7" hidden="1">0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8" l="1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2" i="28"/>
  <c r="H19" i="28"/>
  <c r="G19" i="28"/>
  <c r="F2" i="28"/>
  <c r="F17" i="28"/>
  <c r="H20" i="28"/>
  <c r="H21" i="28"/>
  <c r="H22" i="28"/>
  <c r="G21" i="28" l="1"/>
  <c r="G22" i="28"/>
  <c r="G20" i="28"/>
  <c r="D7" i="27"/>
  <c r="E5" i="27" s="1"/>
  <c r="F5" i="27" s="1"/>
  <c r="E25" i="27" s="1"/>
  <c r="D8" i="27"/>
  <c r="E7" i="27" s="1"/>
  <c r="F7" i="27" s="1"/>
  <c r="E23" i="27" s="1"/>
  <c r="D9" i="27"/>
  <c r="D10" i="27"/>
  <c r="D11" i="27"/>
  <c r="D12" i="27"/>
  <c r="D13" i="27"/>
  <c r="E12" i="27" s="1"/>
  <c r="F12" i="27" s="1"/>
  <c r="G24" i="27" s="1"/>
  <c r="D14" i="27"/>
  <c r="D15" i="27"/>
  <c r="E14" i="27" s="1"/>
  <c r="F14" i="27" s="1"/>
  <c r="G22" i="27" s="1"/>
  <c r="D16" i="27"/>
  <c r="D17" i="27"/>
  <c r="D6" i="27"/>
  <c r="E10" i="27"/>
  <c r="F10" i="27" s="1"/>
  <c r="F22" i="27" s="1"/>
  <c r="D5" i="27"/>
  <c r="E9" i="27"/>
  <c r="F9" i="27" s="1"/>
  <c r="F25" i="27" s="1"/>
  <c r="F5" i="28"/>
  <c r="F6" i="28"/>
  <c r="F7" i="28"/>
  <c r="F8" i="28"/>
  <c r="F9" i="28"/>
  <c r="F10" i="28"/>
  <c r="F11" i="28"/>
  <c r="F12" i="28"/>
  <c r="F13" i="28"/>
  <c r="F14" i="28"/>
  <c r="F15" i="28"/>
  <c r="F16" i="28"/>
  <c r="F4" i="28"/>
  <c r="F3" i="28"/>
  <c r="G22" i="26"/>
  <c r="G21" i="26"/>
  <c r="G19" i="26"/>
  <c r="G20" i="26"/>
  <c r="E6" i="27" l="1"/>
  <c r="F6" i="27" s="1"/>
  <c r="E22" i="27" s="1"/>
  <c r="E15" i="27"/>
  <c r="F15" i="27" s="1"/>
  <c r="G23" i="27" s="1"/>
  <c r="E11" i="27"/>
  <c r="F11" i="27" s="1"/>
  <c r="F23" i="27" s="1"/>
  <c r="E13" i="27"/>
  <c r="F13" i="27" s="1"/>
  <c r="G25" i="27" s="1"/>
  <c r="H25" i="27" s="1"/>
  <c r="E8" i="27"/>
  <c r="F8" i="27" s="1"/>
  <c r="F24" i="27" s="1"/>
  <c r="H22" i="27"/>
  <c r="E4" i="27"/>
  <c r="F4" i="27" s="1"/>
  <c r="E24" i="27" s="1"/>
  <c r="H24" i="27" s="1"/>
  <c r="H23" i="27" l="1"/>
  <c r="D74" i="24" l="1"/>
  <c r="D73" i="24"/>
  <c r="D72" i="24"/>
  <c r="D71" i="24"/>
  <c r="E3" i="24" l="1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E2" i="24"/>
  <c r="D2" i="24"/>
  <c r="C2" i="24"/>
  <c r="E11" i="20" l="1"/>
  <c r="G16" i="20"/>
  <c r="G15" i="20"/>
  <c r="F15" i="20"/>
  <c r="D13" i="14"/>
  <c r="D4" i="20" l="1"/>
  <c r="F16" i="20"/>
  <c r="C11" i="20"/>
  <c r="E10" i="20"/>
  <c r="C10" i="20"/>
  <c r="E9" i="20"/>
  <c r="C9" i="20"/>
  <c r="E8" i="20"/>
  <c r="C8" i="20"/>
  <c r="E7" i="20"/>
  <c r="C7" i="20"/>
  <c r="E6" i="20"/>
  <c r="C6" i="20"/>
  <c r="E5" i="20"/>
  <c r="C5" i="20"/>
  <c r="E4" i="20"/>
  <c r="C4" i="20"/>
  <c r="E3" i="20"/>
  <c r="C3" i="20"/>
  <c r="E2" i="20"/>
  <c r="C2" i="20"/>
  <c r="B11" i="19"/>
  <c r="B10" i="19"/>
  <c r="B9" i="19"/>
  <c r="B8" i="19"/>
  <c r="B7" i="19"/>
  <c r="B6" i="19"/>
  <c r="B5" i="19"/>
  <c r="B4" i="19"/>
  <c r="B3" i="19"/>
  <c r="B2" i="19"/>
  <c r="F15" i="16"/>
  <c r="E15" i="16"/>
  <c r="C15" i="16"/>
  <c r="L13" i="16"/>
  <c r="I13" i="16"/>
  <c r="I11" i="16"/>
  <c r="H11" i="16"/>
  <c r="F11" i="16"/>
  <c r="E11" i="16"/>
  <c r="C11" i="16"/>
  <c r="I10" i="16"/>
  <c r="H10" i="16"/>
  <c r="F10" i="16"/>
  <c r="E10" i="16"/>
  <c r="C10" i="16"/>
  <c r="I9" i="16"/>
  <c r="H9" i="16"/>
  <c r="F9" i="16"/>
  <c r="E9" i="16"/>
  <c r="C9" i="16"/>
  <c r="I8" i="16"/>
  <c r="H8" i="16"/>
  <c r="F8" i="16"/>
  <c r="E8" i="16"/>
  <c r="C8" i="16"/>
  <c r="I7" i="16"/>
  <c r="H7" i="16"/>
  <c r="F7" i="16"/>
  <c r="E7" i="16"/>
  <c r="C7" i="16"/>
  <c r="I6" i="16"/>
  <c r="H6" i="16"/>
  <c r="F6" i="16"/>
  <c r="E6" i="16"/>
  <c r="C6" i="16"/>
  <c r="I5" i="16"/>
  <c r="H5" i="16"/>
  <c r="F5" i="16"/>
  <c r="E5" i="16"/>
  <c r="C5" i="16"/>
  <c r="I4" i="16"/>
  <c r="H4" i="16"/>
  <c r="F4" i="16"/>
  <c r="E4" i="16"/>
  <c r="C4" i="16"/>
  <c r="I3" i="16"/>
  <c r="H3" i="16"/>
  <c r="F3" i="16"/>
  <c r="E3" i="16"/>
  <c r="C3" i="16"/>
  <c r="F2" i="16"/>
  <c r="E2" i="16"/>
  <c r="D15" i="14"/>
  <c r="D14" i="14"/>
  <c r="G13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G2" i="14"/>
  <c r="F2" i="14"/>
  <c r="D11" i="13"/>
  <c r="C11" i="13"/>
  <c r="B11" i="13"/>
  <c r="B11" i="13" a="1"/>
  <c r="A11" i="13"/>
  <c r="A11" i="13" a="1"/>
  <c r="D10" i="13"/>
  <c r="C10" i="13"/>
  <c r="B10" i="13"/>
  <c r="B10" i="13" a="1"/>
  <c r="A10" i="13"/>
  <c r="A10" i="13" a="1"/>
  <c r="D9" i="13"/>
  <c r="C9" i="13"/>
  <c r="B9" i="13"/>
  <c r="B9" i="13" a="1"/>
  <c r="A9" i="13"/>
  <c r="A9" i="13" a="1"/>
  <c r="D8" i="13"/>
  <c r="C8" i="13"/>
  <c r="B8" i="13"/>
  <c r="B8" i="13" a="1"/>
  <c r="A8" i="13"/>
  <c r="A8" i="13" a="1"/>
  <c r="D7" i="13"/>
  <c r="C7" i="13"/>
  <c r="B7" i="13"/>
  <c r="B7" i="13" a="1"/>
  <c r="A7" i="13"/>
  <c r="A7" i="13" a="1"/>
  <c r="D6" i="13"/>
  <c r="C6" i="13"/>
  <c r="B6" i="13"/>
  <c r="B6" i="13" a="1"/>
  <c r="A6" i="13"/>
  <c r="A6" i="13" a="1"/>
  <c r="D5" i="13"/>
  <c r="C5" i="13"/>
  <c r="B5" i="13"/>
  <c r="B5" i="13" a="1"/>
  <c r="A5" i="13"/>
  <c r="A5" i="13" a="1"/>
  <c r="D4" i="13"/>
  <c r="C4" i="13"/>
  <c r="B4" i="13"/>
  <c r="B4" i="13" a="1"/>
  <c r="A4" i="13"/>
  <c r="A4" i="13" a="1"/>
  <c r="D3" i="13"/>
  <c r="C3" i="13"/>
  <c r="B3" i="13"/>
  <c r="B3" i="13" a="1"/>
  <c r="A3" i="13"/>
  <c r="A3" i="13" a="1"/>
  <c r="B2" i="13"/>
  <c r="B2" i="13" a="1"/>
  <c r="A2" i="13"/>
  <c r="A2" i="13" a="1"/>
  <c r="F17" i="6"/>
  <c r="E17" i="6"/>
  <c r="C17" i="6"/>
  <c r="C17" i="6" a="1"/>
  <c r="B17" i="6"/>
  <c r="B17" i="6" a="1"/>
  <c r="F16" i="6"/>
  <c r="E16" i="6"/>
  <c r="C16" i="6"/>
  <c r="C16" i="6" a="1"/>
  <c r="B16" i="6"/>
  <c r="B16" i="6" a="1"/>
  <c r="F15" i="6"/>
  <c r="E15" i="6"/>
  <c r="C15" i="6"/>
  <c r="C15" i="6" a="1"/>
  <c r="B15" i="6"/>
  <c r="B15" i="6" a="1"/>
  <c r="F14" i="6"/>
  <c r="E14" i="6"/>
  <c r="C14" i="6"/>
  <c r="C14" i="6" a="1"/>
  <c r="B14" i="6"/>
  <c r="B14" i="6" a="1"/>
  <c r="A14" i="6"/>
  <c r="A14" i="6" a="1"/>
  <c r="F13" i="6"/>
  <c r="E13" i="6"/>
  <c r="C13" i="6"/>
  <c r="C13" i="6" a="1"/>
  <c r="B13" i="6"/>
  <c r="B13" i="6" a="1"/>
  <c r="F12" i="6"/>
  <c r="E12" i="6"/>
  <c r="C12" i="6"/>
  <c r="C12" i="6" a="1"/>
  <c r="B12" i="6"/>
  <c r="B12" i="6" a="1"/>
  <c r="F11" i="6"/>
  <c r="E11" i="6"/>
  <c r="C11" i="6"/>
  <c r="C11" i="6" a="1"/>
  <c r="B11" i="6"/>
  <c r="B11" i="6" a="1"/>
  <c r="F10" i="6"/>
  <c r="E10" i="6"/>
  <c r="C10" i="6"/>
  <c r="C10" i="6" a="1"/>
  <c r="B10" i="6"/>
  <c r="B10" i="6" a="1"/>
  <c r="A10" i="6"/>
  <c r="A10" i="6" a="1"/>
  <c r="F9" i="6"/>
  <c r="E9" i="6"/>
  <c r="C9" i="6"/>
  <c r="C9" i="6" a="1"/>
  <c r="B9" i="6"/>
  <c r="B9" i="6" a="1"/>
  <c r="F8" i="6"/>
  <c r="E8" i="6"/>
  <c r="C8" i="6"/>
  <c r="C8" i="6" a="1"/>
  <c r="B8" i="6"/>
  <c r="B8" i="6" a="1"/>
  <c r="F7" i="6"/>
  <c r="E7" i="6"/>
  <c r="C7" i="6"/>
  <c r="C7" i="6" a="1"/>
  <c r="B7" i="6"/>
  <c r="B7" i="6" a="1"/>
  <c r="F6" i="6"/>
  <c r="E6" i="6"/>
  <c r="C6" i="6"/>
  <c r="C6" i="6" a="1"/>
  <c r="B6" i="6"/>
  <c r="B6" i="6" a="1"/>
  <c r="A6" i="6"/>
  <c r="A6" i="6" a="1"/>
  <c r="F5" i="6"/>
  <c r="E5" i="6"/>
  <c r="D5" i="6"/>
  <c r="C5" i="6"/>
  <c r="C5" i="6" a="1"/>
  <c r="B5" i="6"/>
  <c r="B5" i="6" a="1"/>
  <c r="F4" i="6"/>
  <c r="E4" i="6"/>
  <c r="D4" i="6"/>
  <c r="C4" i="6"/>
  <c r="C4" i="6" a="1"/>
  <c r="B4" i="6"/>
  <c r="B4" i="6" a="1"/>
  <c r="F3" i="6"/>
  <c r="E3" i="6"/>
  <c r="D3" i="6"/>
  <c r="C3" i="6"/>
  <c r="C3" i="6" a="1"/>
  <c r="B3" i="6"/>
  <c r="B3" i="6" a="1"/>
  <c r="C2" i="6"/>
  <c r="C2" i="6" a="1"/>
  <c r="B2" i="6"/>
  <c r="B2" i="6" a="1"/>
  <c r="A2" i="6"/>
  <c r="A2" i="6" a="1"/>
  <c r="D13" i="17"/>
  <c r="D12" i="17"/>
  <c r="D11" i="17"/>
  <c r="D10" i="17"/>
  <c r="D9" i="17"/>
  <c r="D8" i="17"/>
  <c r="D7" i="17"/>
  <c r="D6" i="17"/>
  <c r="D5" i="17"/>
  <c r="D4" i="17"/>
  <c r="D3" i="17"/>
  <c r="L14" i="12"/>
  <c r="K14" i="12"/>
  <c r="C14" i="12"/>
  <c r="L13" i="12"/>
  <c r="K13" i="12"/>
  <c r="C13" i="12"/>
  <c r="L12" i="12"/>
  <c r="K12" i="12"/>
  <c r="C12" i="12"/>
  <c r="L11" i="12"/>
  <c r="K11" i="12"/>
  <c r="C11" i="12"/>
  <c r="L10" i="12"/>
  <c r="K10" i="12"/>
  <c r="C10" i="12"/>
  <c r="L9" i="12"/>
  <c r="K9" i="12"/>
  <c r="C9" i="12"/>
  <c r="L8" i="12"/>
  <c r="K8" i="12"/>
  <c r="C8" i="12"/>
  <c r="L7" i="12"/>
  <c r="K7" i="12"/>
  <c r="C7" i="12"/>
  <c r="L6" i="12"/>
  <c r="K6" i="12"/>
  <c r="C6" i="12"/>
  <c r="L5" i="12"/>
  <c r="K5" i="12"/>
  <c r="C5" i="12"/>
  <c r="P4" i="12"/>
  <c r="L4" i="12"/>
  <c r="K4" i="12"/>
  <c r="C4" i="12"/>
  <c r="L3" i="12"/>
  <c r="K3" i="12"/>
  <c r="C3" i="12"/>
  <c r="P2" i="12"/>
  <c r="C19" i="11"/>
  <c r="C18" i="11"/>
  <c r="C17" i="11"/>
  <c r="C16" i="11"/>
  <c r="I15" i="11"/>
  <c r="H15" i="11"/>
  <c r="G15" i="11"/>
  <c r="F15" i="11"/>
  <c r="E15" i="11"/>
  <c r="I13" i="11"/>
  <c r="H13" i="11"/>
  <c r="G13" i="11"/>
  <c r="F13" i="11"/>
  <c r="E13" i="11"/>
  <c r="C13" i="11"/>
  <c r="I12" i="11"/>
  <c r="H12" i="11"/>
  <c r="G12" i="11"/>
  <c r="F12" i="11"/>
  <c r="E12" i="11"/>
  <c r="C12" i="11"/>
  <c r="I11" i="11"/>
  <c r="H11" i="11"/>
  <c r="G11" i="11"/>
  <c r="F11" i="11"/>
  <c r="E11" i="11"/>
  <c r="C11" i="11"/>
  <c r="I10" i="11"/>
  <c r="H10" i="11"/>
  <c r="G10" i="11"/>
  <c r="F10" i="11"/>
  <c r="E10" i="11"/>
  <c r="C10" i="11"/>
  <c r="I9" i="11"/>
  <c r="H9" i="11"/>
  <c r="G9" i="11"/>
  <c r="F9" i="11"/>
  <c r="E9" i="11"/>
  <c r="C9" i="11"/>
  <c r="I8" i="11"/>
  <c r="H8" i="11"/>
  <c r="G8" i="11"/>
  <c r="F8" i="11"/>
  <c r="E8" i="11"/>
  <c r="C8" i="11"/>
  <c r="I7" i="11"/>
  <c r="H7" i="11"/>
  <c r="G7" i="11"/>
  <c r="F7" i="11"/>
  <c r="E7" i="11"/>
  <c r="C7" i="11"/>
  <c r="I6" i="11"/>
  <c r="H6" i="11"/>
  <c r="G6" i="11"/>
  <c r="F6" i="11"/>
  <c r="E6" i="11"/>
  <c r="C6" i="11"/>
  <c r="L5" i="11"/>
  <c r="I5" i="11"/>
  <c r="H5" i="11"/>
  <c r="G5" i="11"/>
  <c r="F5" i="11"/>
  <c r="E5" i="11"/>
  <c r="C5" i="11"/>
  <c r="L4" i="11"/>
  <c r="L3" i="11"/>
  <c r="L2" i="11"/>
  <c r="I15" i="10"/>
  <c r="H15" i="10"/>
  <c r="G15" i="10"/>
  <c r="F15" i="10"/>
  <c r="E15" i="10"/>
  <c r="C14" i="10"/>
  <c r="I13" i="10"/>
  <c r="H13" i="10"/>
  <c r="G13" i="10"/>
  <c r="F13" i="10"/>
  <c r="E13" i="10"/>
  <c r="C13" i="10"/>
  <c r="I12" i="10"/>
  <c r="H12" i="10"/>
  <c r="G12" i="10"/>
  <c r="F12" i="10"/>
  <c r="E12" i="10"/>
  <c r="C12" i="10"/>
  <c r="I11" i="10"/>
  <c r="H11" i="10"/>
  <c r="G11" i="10"/>
  <c r="F11" i="10"/>
  <c r="E11" i="10"/>
  <c r="C11" i="10"/>
  <c r="I10" i="10"/>
  <c r="H10" i="10"/>
  <c r="G10" i="10"/>
  <c r="F10" i="10"/>
  <c r="E10" i="10"/>
  <c r="C10" i="10"/>
  <c r="I9" i="10"/>
  <c r="H9" i="10"/>
  <c r="G9" i="10"/>
  <c r="F9" i="10"/>
  <c r="E9" i="10"/>
  <c r="C9" i="10"/>
  <c r="I8" i="10"/>
  <c r="H8" i="10"/>
  <c r="G8" i="10"/>
  <c r="F8" i="10"/>
  <c r="E8" i="10"/>
  <c r="C8" i="10"/>
  <c r="I7" i="10"/>
  <c r="H7" i="10"/>
  <c r="G7" i="10"/>
  <c r="F7" i="10"/>
  <c r="E7" i="10"/>
  <c r="C7" i="10"/>
  <c r="I6" i="10"/>
  <c r="H6" i="10"/>
  <c r="G6" i="10"/>
  <c r="F6" i="10"/>
  <c r="E6" i="10"/>
  <c r="C6" i="10"/>
  <c r="L5" i="10"/>
  <c r="I5" i="10"/>
  <c r="H5" i="10"/>
  <c r="G5" i="10"/>
  <c r="F5" i="10"/>
  <c r="E5" i="10"/>
  <c r="C5" i="10"/>
  <c r="L4" i="10"/>
  <c r="L3" i="10"/>
  <c r="L2" i="10"/>
  <c r="I15" i="9"/>
  <c r="H15" i="9"/>
  <c r="G15" i="9"/>
  <c r="F15" i="9"/>
  <c r="E15" i="9"/>
  <c r="I13" i="9"/>
  <c r="H13" i="9"/>
  <c r="G13" i="9"/>
  <c r="F13" i="9"/>
  <c r="E13" i="9"/>
  <c r="C13" i="9"/>
  <c r="I12" i="9"/>
  <c r="H12" i="9"/>
  <c r="G12" i="9"/>
  <c r="F12" i="9"/>
  <c r="E12" i="9"/>
  <c r="C12" i="9"/>
  <c r="I11" i="9"/>
  <c r="H11" i="9"/>
  <c r="G11" i="9"/>
  <c r="F11" i="9"/>
  <c r="E11" i="9"/>
  <c r="C11" i="9"/>
  <c r="I10" i="9"/>
  <c r="H10" i="9"/>
  <c r="G10" i="9"/>
  <c r="F10" i="9"/>
  <c r="E10" i="9"/>
  <c r="C10" i="9"/>
  <c r="I9" i="9"/>
  <c r="H9" i="9"/>
  <c r="G9" i="9"/>
  <c r="F9" i="9"/>
  <c r="E9" i="9"/>
  <c r="C9" i="9"/>
  <c r="I8" i="9"/>
  <c r="H8" i="9"/>
  <c r="G8" i="9"/>
  <c r="F8" i="9"/>
  <c r="E8" i="9"/>
  <c r="C8" i="9"/>
  <c r="I7" i="9"/>
  <c r="H7" i="9"/>
  <c r="G7" i="9"/>
  <c r="F7" i="9"/>
  <c r="E7" i="9"/>
  <c r="C7" i="9"/>
  <c r="I6" i="9"/>
  <c r="H6" i="9"/>
  <c r="G6" i="9"/>
  <c r="F6" i="9"/>
  <c r="E6" i="9"/>
  <c r="C6" i="9"/>
  <c r="L5" i="9"/>
  <c r="I5" i="9"/>
  <c r="H5" i="9"/>
  <c r="G5" i="9"/>
  <c r="F5" i="9"/>
  <c r="E5" i="9"/>
  <c r="C5" i="9"/>
  <c r="L4" i="9"/>
  <c r="I4" i="9"/>
  <c r="H4" i="9"/>
  <c r="G4" i="9"/>
  <c r="F4" i="9"/>
  <c r="E4" i="9"/>
  <c r="C4" i="9"/>
  <c r="L3" i="9"/>
  <c r="I3" i="9"/>
  <c r="H3" i="9"/>
  <c r="G3" i="9"/>
  <c r="F3" i="9"/>
  <c r="E3" i="9"/>
  <c r="L2" i="9"/>
  <c r="I15" i="8"/>
  <c r="H15" i="8"/>
  <c r="G15" i="8"/>
  <c r="F15" i="8"/>
  <c r="E15" i="8"/>
  <c r="I13" i="8"/>
  <c r="H13" i="8"/>
  <c r="G13" i="8"/>
  <c r="F13" i="8"/>
  <c r="E13" i="8"/>
  <c r="C13" i="8"/>
  <c r="I12" i="8"/>
  <c r="H12" i="8"/>
  <c r="G12" i="8"/>
  <c r="F12" i="8"/>
  <c r="E12" i="8"/>
  <c r="C12" i="8"/>
  <c r="I11" i="8"/>
  <c r="H11" i="8"/>
  <c r="G11" i="8"/>
  <c r="F11" i="8"/>
  <c r="E11" i="8"/>
  <c r="C11" i="8"/>
  <c r="I10" i="8"/>
  <c r="H10" i="8"/>
  <c r="G10" i="8"/>
  <c r="F10" i="8"/>
  <c r="E10" i="8"/>
  <c r="C10" i="8"/>
  <c r="I9" i="8"/>
  <c r="H9" i="8"/>
  <c r="G9" i="8"/>
  <c r="F9" i="8"/>
  <c r="E9" i="8"/>
  <c r="C9" i="8"/>
  <c r="I8" i="8"/>
  <c r="H8" i="8"/>
  <c r="G8" i="8"/>
  <c r="F8" i="8"/>
  <c r="E8" i="8"/>
  <c r="C8" i="8"/>
  <c r="I7" i="8"/>
  <c r="H7" i="8"/>
  <c r="G7" i="8"/>
  <c r="F7" i="8"/>
  <c r="E7" i="8"/>
  <c r="C7" i="8"/>
  <c r="I6" i="8"/>
  <c r="H6" i="8"/>
  <c r="G6" i="8"/>
  <c r="F6" i="8"/>
  <c r="E6" i="8"/>
  <c r="C6" i="8"/>
  <c r="L5" i="8"/>
  <c r="I5" i="8"/>
  <c r="H5" i="8"/>
  <c r="G5" i="8"/>
  <c r="F5" i="8"/>
  <c r="E5" i="8"/>
  <c r="C5" i="8"/>
  <c r="L4" i="8"/>
  <c r="I4" i="8"/>
  <c r="H4" i="8"/>
  <c r="G4" i="8"/>
  <c r="F4" i="8"/>
  <c r="E4" i="8"/>
  <c r="C4" i="8"/>
  <c r="L3" i="8"/>
  <c r="I3" i="8"/>
  <c r="H3" i="8"/>
  <c r="G3" i="8"/>
  <c r="F3" i="8"/>
  <c r="E3" i="8"/>
  <c r="C3" i="8"/>
  <c r="L2" i="8"/>
  <c r="D16" i="1"/>
  <c r="C16" i="1"/>
  <c r="D15" i="1"/>
  <c r="C15" i="1"/>
  <c r="D14" i="1"/>
  <c r="C14" i="1"/>
  <c r="D13" i="1"/>
  <c r="C13" i="1"/>
  <c r="B13" i="1"/>
  <c r="B13" i="1" a="1"/>
  <c r="A13" i="1"/>
  <c r="A13" i="1" a="1"/>
  <c r="D12" i="1"/>
  <c r="C12" i="1"/>
  <c r="B12" i="1"/>
  <c r="B12" i="1" a="1"/>
  <c r="A12" i="1"/>
  <c r="A12" i="1" a="1"/>
  <c r="D11" i="1"/>
  <c r="C11" i="1"/>
  <c r="B11" i="1"/>
  <c r="B11" i="1" a="1"/>
  <c r="A11" i="1"/>
  <c r="A11" i="1" a="1"/>
  <c r="D10" i="1"/>
  <c r="C10" i="1"/>
  <c r="B10" i="1"/>
  <c r="B10" i="1" a="1"/>
  <c r="A10" i="1"/>
  <c r="A10" i="1" a="1"/>
  <c r="D9" i="1"/>
  <c r="C9" i="1"/>
  <c r="B9" i="1"/>
  <c r="B9" i="1" a="1"/>
  <c r="A9" i="1"/>
  <c r="A9" i="1" a="1"/>
  <c r="D8" i="1"/>
  <c r="C8" i="1"/>
  <c r="B8" i="1"/>
  <c r="B8" i="1" a="1"/>
  <c r="A8" i="1"/>
  <c r="A8" i="1" a="1"/>
  <c r="D7" i="1"/>
  <c r="C7" i="1"/>
  <c r="B7" i="1"/>
  <c r="B7" i="1" a="1"/>
  <c r="A7" i="1"/>
  <c r="A7" i="1" a="1"/>
  <c r="D6" i="1"/>
  <c r="C6" i="1"/>
  <c r="B6" i="1"/>
  <c r="B6" i="1" a="1"/>
  <c r="A6" i="1"/>
  <c r="A6" i="1" a="1"/>
  <c r="D5" i="1"/>
  <c r="C5" i="1"/>
  <c r="B5" i="1"/>
  <c r="B5" i="1" a="1"/>
  <c r="A5" i="1"/>
  <c r="A5" i="1" a="1"/>
  <c r="D4" i="1"/>
  <c r="C4" i="1"/>
  <c r="B4" i="1"/>
  <c r="B4" i="1" a="1"/>
  <c r="A4" i="1"/>
  <c r="A4" i="1" a="1"/>
  <c r="D3" i="1"/>
  <c r="C3" i="1"/>
  <c r="B3" i="1"/>
  <c r="B3" i="1" a="1"/>
  <c r="A3" i="1"/>
  <c r="A3" i="1" a="1"/>
  <c r="B2" i="1"/>
  <c r="B2" i="1" a="1"/>
  <c r="A2" i="1"/>
  <c r="A2" i="1" a="1"/>
  <c r="D12" i="20" l="1"/>
  <c r="D8" i="20"/>
  <c r="D10" i="20"/>
  <c r="D11" i="20"/>
  <c r="D5" i="20"/>
  <c r="D6" i="20"/>
  <c r="D9" i="20"/>
  <c r="D3" i="20"/>
  <c r="D2" i="20"/>
  <c r="D7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<sst xmlns="http://schemas.openxmlformats.org/spreadsheetml/2006/main" count="419" uniqueCount="116">
  <si>
    <t>Week</t>
  </si>
  <si>
    <t>Salesofgallons</t>
  </si>
  <si>
    <t>Year</t>
  </si>
  <si>
    <t>N=</t>
  </si>
  <si>
    <t>Quarter</t>
  </si>
  <si>
    <t>Sales(1000s)</t>
  </si>
  <si>
    <t>index</t>
  </si>
  <si>
    <t>Naïve Forecast</t>
  </si>
  <si>
    <t>Forecast error</t>
  </si>
  <si>
    <t>Totals</t>
  </si>
  <si>
    <t>Absolute value of forecast error</t>
  </si>
  <si>
    <t>Squared forecast error</t>
  </si>
  <si>
    <t>Percentage error</t>
  </si>
  <si>
    <t>Absolute of percentage error</t>
  </si>
  <si>
    <t>MAE</t>
  </si>
  <si>
    <t>Average forecast error</t>
  </si>
  <si>
    <t>MSE</t>
  </si>
  <si>
    <t>MAPE</t>
  </si>
  <si>
    <t>Ave of past forecast</t>
  </si>
  <si>
    <t>Standard Error</t>
  </si>
  <si>
    <t>Sum</t>
  </si>
  <si>
    <t>Weight</t>
  </si>
  <si>
    <t>Most recent</t>
  </si>
  <si>
    <t>2nd most recent</t>
  </si>
  <si>
    <t>3rd most recent</t>
  </si>
  <si>
    <t>sum</t>
  </si>
  <si>
    <t>Forecast</t>
  </si>
  <si>
    <t>F2=aY1+(1-a)F1</t>
  </si>
  <si>
    <t>aY1+(1-a)Y1</t>
  </si>
  <si>
    <t>Y1</t>
  </si>
  <si>
    <t>F3=0.2Y2+(1-0.2)F2</t>
  </si>
  <si>
    <t>0.2(21)+0.8(17)</t>
  </si>
  <si>
    <t>Forecast Equation</t>
  </si>
  <si>
    <t>F3=0.2Y3+(1-0.2)F3</t>
  </si>
  <si>
    <t>F3=0.2Y4+(1-0.2)F4</t>
  </si>
  <si>
    <t>Forecast Error</t>
  </si>
  <si>
    <t>Squared Forecast Error</t>
  </si>
  <si>
    <t>Salesofgallons (thousands)</t>
  </si>
  <si>
    <t>Forecast (thousands)</t>
  </si>
  <si>
    <t>a=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</si>
  <si>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</si>
  <si>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</si>
  <si>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</si>
  <si>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</si>
  <si>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</si>
  <si>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</si>
  <si>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</si>
  <si>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</si>
  <si>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</si>
  <si>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</si>
  <si>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</si>
  <si>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</si>
  <si>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</si>
  <si>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</si>
  <si>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</si>
  <si>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</si>
  <si>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</si>
  <si>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</si>
  <si>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</si>
  <si>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</si>
  <si>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</si>
  <si>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</si>
  <si>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</si>
  <si>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</si>
  <si>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</si>
  <si>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Sales(1000s)</t>
  </si>
  <si>
    <t>Residuals</t>
  </si>
  <si>
    <t>Future Forecast</t>
  </si>
  <si>
    <t>SSE</t>
  </si>
  <si>
    <t>a</t>
  </si>
  <si>
    <t>Lt</t>
  </si>
  <si>
    <t>B</t>
  </si>
  <si>
    <t>bt</t>
  </si>
  <si>
    <t>Forecast error squared</t>
  </si>
  <si>
    <t>Forecast ("Ft")</t>
  </si>
  <si>
    <t xml:space="preserve">Future </t>
  </si>
  <si>
    <t>Ignore</t>
  </si>
  <si>
    <t>Revenue ($millions)</t>
  </si>
  <si>
    <t xml:space="preserve"> </t>
  </si>
  <si>
    <t>Predicted Revenue ($millions)</t>
  </si>
  <si>
    <t>Standard Residuals</t>
  </si>
  <si>
    <t>Year Squared</t>
  </si>
  <si>
    <t>PROBABILITY OUTPUT</t>
  </si>
  <si>
    <t>Percentile</t>
  </si>
  <si>
    <t>Ln (observed values)</t>
  </si>
  <si>
    <t>Predicted Ln (observed values)</t>
  </si>
  <si>
    <t>Exponential Trend</t>
  </si>
  <si>
    <t>E</t>
  </si>
  <si>
    <t>B1:</t>
  </si>
  <si>
    <t>B0:</t>
  </si>
  <si>
    <t>Predicted Ln (y)</t>
  </si>
  <si>
    <t>Predicted from log</t>
  </si>
  <si>
    <t xml:space="preserve">Manually Predicted </t>
  </si>
  <si>
    <t>Future</t>
  </si>
  <si>
    <t>Sales</t>
  </si>
  <si>
    <t>Quarter1</t>
  </si>
  <si>
    <t>Quarter 2</t>
  </si>
  <si>
    <t>Quarter 3</t>
  </si>
  <si>
    <t>Predicted Sales</t>
  </si>
  <si>
    <t>Quarter (1000s)</t>
  </si>
  <si>
    <t>t</t>
  </si>
  <si>
    <t>Sales (1000s)</t>
  </si>
  <si>
    <t>4 Quarter moving average</t>
  </si>
  <si>
    <t>Centered Moving Average</t>
  </si>
  <si>
    <t>Seasonal Irregular Values</t>
  </si>
  <si>
    <t>Seasonal Irregular Value</t>
  </si>
  <si>
    <t>Seasonal Index</t>
  </si>
  <si>
    <t>Deseasonalized Sales</t>
  </si>
  <si>
    <t>Predicted Deseasonalized Sales</t>
  </si>
  <si>
    <t>Future Predictions</t>
  </si>
  <si>
    <t>ignore</t>
  </si>
  <si>
    <t>just to connect line</t>
  </si>
  <si>
    <t>X Variable 1</t>
  </si>
  <si>
    <t>Deseasonalized Trend Projection (thousands)</t>
  </si>
  <si>
    <t>Deseasonalized Sales (thousands)</t>
  </si>
  <si>
    <t>Quarterly Forecast (thousands) "Predicted Sales"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</si>
</sst>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0000000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0" fontId="0" fillId="0" borderId="0" xfId="2" applyNumberFormat="1" applyFont="1"/>
    <xf numFmtId="2" fontId="0" fillId="0" borderId="0" xfId="0" applyNumberFormat="1"/>
    <xf numFmtId="10" fontId="0" fillId="0" borderId="0" xfId="0" applyNumberFormat="1"/>
    <xf numFmtId="165" fontId="0" fillId="0" borderId="0" xfId="0" applyNumberFormat="1"/>
    <xf numFmtId="43" fontId="0" fillId="0" borderId="0" xfId="1" applyFont="1"/>
    <xf numFmtId="2" fontId="0" fillId="0" borderId="0" xfId="1" applyNumberFormat="1" applyFont="1"/>
    <xf numFmtId="43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1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0" fillId="3" borderId="0" xfId="0" applyFill="1"/>
    <xf numFmtId="0" fontId="0" fillId="4" borderId="0" xfId="0" applyFill="1"/>
    <xf numFmtId="2" fontId="2" fillId="0" borderId="0" xfId="1" applyNumberFormat="1" applyFont="1"/>
    <xf numFmtId="164" fontId="0" fillId="0" borderId="1" xfId="0" applyNumberFormat="1" applyBorder="1"/>
    <xf numFmtId="166" fontId="0" fillId="0" borderId="0" xfId="0" applyNumberFormat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5" borderId="0" xfId="0" applyFont="1" applyFill="1"/>
    <xf numFmtId="164" fontId="0" fillId="0" borderId="0" xfId="0" applyNumberFormat="1"/>
    <xf numFmtId="0" fontId="10" fillId="6" borderId="0" xfId="0" applyFont="1" applyFill="1"/>
    <xf numFmtId="0" fontId="10" fillId="0" borderId="0" xfId="0" applyFont="1"/>
    <xf numFmtId="0" fontId="0" fillId="5" borderId="0" xfId="0" applyFill="1"/>
    <xf numFmtId="2" fontId="0" fillId="5" borderId="0" xfId="0" applyNumberFormat="1" applyFill="1"/>
    <xf numFmtId="164" fontId="0" fillId="5" borderId="0" xfId="0" applyNumberFormat="1" applyFill="1"/>
    <xf numFmtId="0" fontId="0" fillId="5" borderId="0" xfId="0" applyFill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3" fillId="0" borderId="2" xfId="0" applyFont="1" applyBorder="1" applyAlignment="1">
      <alignment horizontal="center" wrapText="1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'Horizontal Pattern 18.1'!$B$1</c:f>
              <c:strCache>
                <c:ptCount val="1"/>
                <c:pt idx="0">
                  <c:v>Salesofgallons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'Horizontal Pattern 18.1'!$A$2:$A$13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'Horizontal Pattern 18.1'!$B$2:$B$13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A-43E9-BA0A-3C6BD23B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514976"/>
        <c:axId val="815957040"/>
      </c:scatterChart>
      <c:valAx>
        <c:axId val="72851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57040"/>
        <c:crosses val="autoZero"/>
        <c:crossBetween val="midCat"/>
      </c:valAx>
      <c:valAx>
        <c:axId val="8159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of Gallons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1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'Horizontal Pattern 18.1'!$B$1</c:f>
              <c:strCache>
                <c:ptCount val="1"/>
                <c:pt idx="0">
                  <c:v>Salesofgallons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'Horizontal Pattern 18.1'!$A$2:$A$13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'Horizontal Pattern 18.1'!$B$2:$B$13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B-4886-8C13-7327FE2D3F5F}"/>
            </c:ext>
          </c:extLst>
        </c:ser>
        <c:ser>
          <c:idx val="1"/>
          <c:order val="1"/>
          <c:tx>
            <c:v>Forecast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'Naive Forecast 18.1'!$A$2:$A$13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'Naive Forecast 18.1'!$C$2:$C$13</c:f>
              <c:numCache>
                <c:formatCode>General</c:formatCode>
                <c:ptCount val="12"/>
                <c:pt idx="1">
                  <c:v>17</c:v>
                </c:pt>
                <c:pt idx="2">
                  <c:v>21</c:v>
                </c:pt>
                <c:pt idx="3">
                  <c:v>19</c:v>
                </c:pt>
                <c:pt idx="4">
                  <c:v>23</c:v>
                </c:pt>
                <c:pt idx="5">
                  <c:v>18</c:v>
                </c:pt>
                <c:pt idx="6">
                  <c:v>16</c:v>
                </c:pt>
                <c:pt idx="7">
                  <c:v>20</c:v>
                </c:pt>
                <c:pt idx="8">
                  <c:v>18</c:v>
                </c:pt>
                <c:pt idx="9">
                  <c:v>22</c:v>
                </c:pt>
                <c:pt idx="10">
                  <c:v>20</c:v>
                </c:pt>
                <c:pt idx="1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9B-4886-8C13-7327FE2D3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514976"/>
        <c:axId val="815957040"/>
      </c:scatterChart>
      <c:valAx>
        <c:axId val="72851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57040"/>
        <c:crosses val="autoZero"/>
        <c:crossBetween val="midCat"/>
      </c:valAx>
      <c:valAx>
        <c:axId val="8159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of Gallons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1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Avereage of Past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of past values'!$A$2:$A$13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'Average of past values'!$B$2:$B$13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25-44E2-86DC-BC148ED7D89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of past values'!$A$3:$A$13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'Average of past values'!$C$3:$C$13</c:f>
              <c:numCache>
                <c:formatCode>0.00</c:formatCode>
                <c:ptCount val="11"/>
                <c:pt idx="0">
                  <c:v>17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19.600000000000001</c:v>
                </c:pt>
                <c:pt idx="5">
                  <c:v>19</c:v>
                </c:pt>
                <c:pt idx="6">
                  <c:v>19.142857142857142</c:v>
                </c:pt>
                <c:pt idx="7">
                  <c:v>19</c:v>
                </c:pt>
                <c:pt idx="8">
                  <c:v>19.333333333333332</c:v>
                </c:pt>
                <c:pt idx="9">
                  <c:v>19.399999999999999</c:v>
                </c:pt>
                <c:pt idx="10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25-44E2-86DC-BC148ED7D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10896"/>
        <c:axId val="2123379056"/>
      </c:scatterChart>
      <c:valAx>
        <c:axId val="71371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79056"/>
        <c:crosses val="autoZero"/>
        <c:crossBetween val="midCat"/>
      </c:valAx>
      <c:valAx>
        <c:axId val="212337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1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Averages'!$B$2:$B$13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8CC-824B-8D9BBA389302}"/>
            </c:ext>
          </c:extLst>
        </c:ser>
        <c:ser>
          <c:idx val="1"/>
          <c:order val="1"/>
          <c:tx>
            <c:v>Forecast</c:v>
          </c:tx>
          <c:val>
            <c:numRef>
              <c:f>'Moving Averages'!$C$2:$C$13</c:f>
              <c:numCache>
                <c:formatCode>General</c:formatCode>
                <c:ptCount val="12"/>
                <c:pt idx="1">
                  <c:v>#N/A</c:v>
                </c:pt>
                <c:pt idx="2">
                  <c:v>#N/A</c:v>
                </c:pt>
                <c:pt idx="3">
                  <c:v>19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20</c:v>
                </c:pt>
                <c:pt idx="10">
                  <c:v>20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4F-48CC-824B-8D9BBA389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142816"/>
        <c:axId val="56679728"/>
      </c:lineChart>
      <c:catAx>
        <c:axId val="27814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overlay val="0"/>
        </c:title>
        <c:majorTickMark val="out"/>
        <c:minorTickMark val="none"/>
        <c:tickLblPos val="nextTo"/>
        <c:crossAx val="56679728"/>
        <c:crosses val="autoZero"/>
        <c:auto val="1"/>
        <c:lblAlgn val="ctr"/>
        <c:lblOffset val="100"/>
        <c:noMultiLvlLbl val="0"/>
      </c:catAx>
      <c:valAx>
        <c:axId val="56679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8142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13648293963254E-2"/>
          <c:y val="4.6296296296296294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Observed Values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'Weighted moving averages'!$A$2:$A$13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'Weighted moving averages'!$B$2:$B$13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3-4895-85AE-8A05B8C478E3}"/>
            </c:ext>
          </c:extLst>
        </c:ser>
        <c:ser>
          <c:idx val="1"/>
          <c:order val="1"/>
          <c:tx>
            <c:v>Weighted Moving Averages Forecast</c:v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'Weighted moving averages'!$A$5:$A$13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'Weighted moving averages'!$C$5:$C$13</c:f>
              <c:numCache>
                <c:formatCode>General</c:formatCode>
                <c:ptCount val="9"/>
                <c:pt idx="0">
                  <c:v>19.333333333333332</c:v>
                </c:pt>
                <c:pt idx="1">
                  <c:v>21.333333333333332</c:v>
                </c:pt>
                <c:pt idx="2">
                  <c:v>19.833333333333332</c:v>
                </c:pt>
                <c:pt idx="3">
                  <c:v>17.833333333333332</c:v>
                </c:pt>
                <c:pt idx="4">
                  <c:v>18.333333333333332</c:v>
                </c:pt>
                <c:pt idx="5">
                  <c:v>18.333333333333332</c:v>
                </c:pt>
                <c:pt idx="6">
                  <c:v>20.333333333333332</c:v>
                </c:pt>
                <c:pt idx="7">
                  <c:v>20.333333333333332</c:v>
                </c:pt>
                <c:pt idx="8">
                  <c:v>17.833333333333332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3-4895-85AE-8A05B8C47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001616"/>
        <c:axId val="534989056"/>
      </c:scatterChart>
      <c:valAx>
        <c:axId val="9970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89056"/>
        <c:crosses val="autoZero"/>
        <c:crossBetween val="midCat"/>
      </c:valAx>
      <c:valAx>
        <c:axId val="5349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0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Smoothing'!$B$1</c:f>
              <c:strCache>
                <c:ptCount val="1"/>
                <c:pt idx="0">
                  <c:v>Salesofgallons (thousands)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'Exponential Smoothing'!$A$2:$A$14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'Exponential Smoothing'!$B$2:$B$14</c:f>
              <c:numCache>
                <c:formatCode>General</c:formatCode>
                <c:ptCount val="13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A-4443-B6F9-3D58227AB703}"/>
            </c:ext>
          </c:extLst>
        </c:ser>
        <c:ser>
          <c:idx val="1"/>
          <c:order val="1"/>
          <c:tx>
            <c:strRef>
              <c:f>'Exponential Smoothing'!$C$1</c:f>
              <c:strCache>
                <c:ptCount val="1"/>
                <c:pt idx="0">
                  <c:v>Forecast (thousands)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'Exponential Smoothing'!$A$2:$A$14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'Exponential Smoothing'!$C$2:$C$14</c:f>
              <c:numCache>
                <c:formatCode>General</c:formatCode>
                <c:ptCount val="13"/>
                <c:pt idx="1">
                  <c:v>17</c:v>
                </c:pt>
                <c:pt idx="2" formatCode="0.00">
                  <c:v>17.8</c:v>
                </c:pt>
                <c:pt idx="3" formatCode="0.00">
                  <c:v>18.040000000000003</c:v>
                </c:pt>
                <c:pt idx="4" formatCode="0.00">
                  <c:v>19.032000000000004</c:v>
                </c:pt>
                <c:pt idx="5" formatCode="0.00">
                  <c:v>18.825600000000005</c:v>
                </c:pt>
                <c:pt idx="6" formatCode="0.00">
                  <c:v>18.260480000000005</c:v>
                </c:pt>
                <c:pt idx="7" formatCode="0.00">
                  <c:v>18.608384000000004</c:v>
                </c:pt>
                <c:pt idx="8" formatCode="0.00">
                  <c:v>18.486707200000005</c:v>
                </c:pt>
                <c:pt idx="9" formatCode="0.00">
                  <c:v>19.189365760000005</c:v>
                </c:pt>
                <c:pt idx="10" formatCode="0.00">
                  <c:v>19.351492608000004</c:v>
                </c:pt>
                <c:pt idx="11" formatCode="0.00">
                  <c:v>18.481194086400002</c:v>
                </c:pt>
                <c:pt idx="12" formatCode="0.00">
                  <c:v>19.184955269120003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A-4443-B6F9-3D58227AB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69136"/>
        <c:axId val="2123369936"/>
      </c:scatterChart>
      <c:valAx>
        <c:axId val="5786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69936"/>
        <c:crosses val="autoZero"/>
        <c:crossBetween val="midCat"/>
      </c:valAx>
      <c:valAx>
        <c:axId val="21233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of Gallons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6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'Exponential with excel'!$B$2:$B$13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F-4C37-8393-38F562FCE388}"/>
            </c:ext>
          </c:extLst>
        </c:ser>
        <c:ser>
          <c:idx val="1"/>
          <c:order val="1"/>
          <c:tx>
            <c:v>Forecast</c:v>
          </c:tx>
          <c:val>
            <c:numRef>
              <c:f>'Exponential with excel'!$D$2:$D$13</c:f>
              <c:numCache>
                <c:formatCode>General</c:formatCode>
                <c:ptCount val="12"/>
                <c:pt idx="0">
                  <c:v>#N/A</c:v>
                </c:pt>
                <c:pt idx="1">
                  <c:v>17</c:v>
                </c:pt>
                <c:pt idx="2">
                  <c:v>17.8</c:v>
                </c:pt>
                <c:pt idx="3">
                  <c:v>18.040000000000003</c:v>
                </c:pt>
                <c:pt idx="4">
                  <c:v>19.032000000000004</c:v>
                </c:pt>
                <c:pt idx="5">
                  <c:v>18.825600000000005</c:v>
                </c:pt>
                <c:pt idx="6">
                  <c:v>18.260480000000005</c:v>
                </c:pt>
                <c:pt idx="7">
                  <c:v>18.608384000000004</c:v>
                </c:pt>
                <c:pt idx="8">
                  <c:v>18.486707200000005</c:v>
                </c:pt>
                <c:pt idx="9">
                  <c:v>19.189365760000005</c:v>
                </c:pt>
                <c:pt idx="10">
                  <c:v>19.351492608000004</c:v>
                </c:pt>
                <c:pt idx="11">
                  <c:v>18.481194086400002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F-4C37-8393-38F562FCE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494560"/>
        <c:axId val="2123359856"/>
      </c:lineChart>
      <c:catAx>
        <c:axId val="211949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123359856"/>
        <c:crosses val="autoZero"/>
        <c:auto val="1"/>
        <c:lblAlgn val="ctr"/>
        <c:lblOffset val="100"/>
        <c:noMultiLvlLbl val="0"/>
      </c:catAx>
      <c:valAx>
        <c:axId val="2123359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9494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'18.2'!$B$1</c:f>
              <c:strCache>
                <c:ptCount val="1"/>
                <c:pt idx="0">
                  <c:v>Salesofgallons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'18.2'!$A$2:$A$23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'18.2'!$B$2:$B$23</c:f>
              <c:numCache>
                <c:formatCode>General</c:formatCode>
                <c:ptCount val="2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6-46A3-A991-9C3DB5D19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011552"/>
        <c:axId val="997386320"/>
      </c:scatterChart>
      <c:valAx>
        <c:axId val="104501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386320"/>
        <c:crosses val="autoZero"/>
        <c:crossBetween val="midCat"/>
      </c:valAx>
      <c:valAx>
        <c:axId val="99738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01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'18.3 Trend'!$B$1</c:f>
              <c:strCache>
                <c:ptCount val="1"/>
                <c:pt idx="0">
                  <c:v>Sales(1000s)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'18.3 Trend'!$A$2:$A$11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'18.3 Trend'!$B$2:$B$11</c:f>
              <c:numCache>
                <c:formatCode>General</c:formatCode>
                <c:ptCount val="10"/>
                <c:pt idx="0">
                  <c:v>21.6</c:v>
                </c:pt>
                <c:pt idx="1">
                  <c:v>22.9</c:v>
                </c:pt>
                <c:pt idx="2">
                  <c:v>25.5</c:v>
                </c:pt>
                <c:pt idx="3">
                  <c:v>21.9</c:v>
                </c:pt>
                <c:pt idx="4">
                  <c:v>23.9</c:v>
                </c:pt>
                <c:pt idx="5">
                  <c:v>27.5</c:v>
                </c:pt>
                <c:pt idx="6">
                  <c:v>31.5</c:v>
                </c:pt>
                <c:pt idx="7">
                  <c:v>29.7</c:v>
                </c:pt>
                <c:pt idx="8">
                  <c:v>28.6</c:v>
                </c:pt>
                <c:pt idx="9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0-4914-960C-9F4A36E3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0848"/>
        <c:axId val="2123386736"/>
      </c:scatterChart>
      <c:valAx>
        <c:axId val="5363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86736"/>
        <c:crosses val="autoZero"/>
        <c:crossBetween val="midCat"/>
      </c:valAx>
      <c:valAx>
        <c:axId val="212338673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(1000s)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Yearly/</a:t>
            </a:r>
            <a:r>
              <a:rPr lang="en-US" baseline="0"/>
              <a:t>Quarterly Sales in thousands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lt1">
                  <a:shade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'trend and seasonal plot'!$D$2:$D$17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'trend and seasonal plot'!$C$2:$C$17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13-4D9A-9E06-FF3E0DFDD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4048"/>
        <c:axId val="56667728"/>
      </c:scatterChart>
      <c:valAx>
        <c:axId val="5887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7728"/>
        <c:crosses val="autoZero"/>
        <c:crossBetween val="midCat"/>
        <c:majorUnit val="1"/>
      </c:valAx>
      <c:valAx>
        <c:axId val="566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in thousands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Sales(1000s)</c:v>
          </c:tx>
          <c:spPr>
            <a:ln w="19050">
              <a:noFill/>
            </a:ln>
          </c:spPr>
          <c:xVal>
            <c:numRef>
              <c:f>'Linear Trend with forecast'!$A$2:$A$11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'Linear Trend with forecast'!$B$2:$B$11</c:f>
              <c:numCache>
                <c:formatCode>General</c:formatCode>
                <c:ptCount val="10"/>
                <c:pt idx="0">
                  <c:v>21.6</c:v>
                </c:pt>
                <c:pt idx="1">
                  <c:v>22.9</c:v>
                </c:pt>
                <c:pt idx="2">
                  <c:v>25.5</c:v>
                </c:pt>
                <c:pt idx="3">
                  <c:v>21.9</c:v>
                </c:pt>
                <c:pt idx="4">
                  <c:v>23.9</c:v>
                </c:pt>
                <c:pt idx="5">
                  <c:v>27.5</c:v>
                </c:pt>
                <c:pt idx="6">
                  <c:v>31.5</c:v>
                </c:pt>
                <c:pt idx="7">
                  <c:v>29.7</c:v>
                </c:pt>
                <c:pt idx="8">
                  <c:v>28.6</c:v>
                </c:pt>
                <c:pt idx="9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86-413D-99C4-98F76370BC7E}"/>
            </c:ext>
          </c:extLst>
        </c:ser>
        <c:ser>
          <c:idx val="1"/>
          <c:order val="1"/>
          <c:tx>
            <c:v>Predicted Sales(1000s)</c:v>
          </c:tx>
          <c:spPr>
            <a:ln w="19050">
              <a:noFill/>
            </a:ln>
          </c:spPr>
          <c:xVal>
            <c:numRef>
              <c:f>'Linear Trend with forecast'!$A$2:$A$11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'Linear Trend with forecast'!$B$43:$B$52</c:f>
              <c:numCache>
                <c:formatCode>General</c:formatCode>
                <c:ptCount val="10"/>
                <c:pt idx="0">
                  <c:v>21.5</c:v>
                </c:pt>
                <c:pt idx="1">
                  <c:v>22.6</c:v>
                </c:pt>
                <c:pt idx="2">
                  <c:v>23.7</c:v>
                </c:pt>
                <c:pt idx="3">
                  <c:v>24.8</c:v>
                </c:pt>
                <c:pt idx="4">
                  <c:v>25.900000000000002</c:v>
                </c:pt>
                <c:pt idx="5">
                  <c:v>27</c:v>
                </c:pt>
                <c:pt idx="6">
                  <c:v>28.1</c:v>
                </c:pt>
                <c:pt idx="7">
                  <c:v>29.200000000000003</c:v>
                </c:pt>
                <c:pt idx="8">
                  <c:v>30.300000000000004</c:v>
                </c:pt>
                <c:pt idx="9">
                  <c:v>31.400000000000006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86-413D-99C4-98F76370B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031776"/>
        <c:axId val="2123364656"/>
      </c:scatterChart>
      <c:valAx>
        <c:axId val="212903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3364656"/>
        <c:crosses val="autoZero"/>
        <c:crossBetween val="midCat"/>
      </c:valAx>
      <c:valAx>
        <c:axId val="2123364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Sales(1000s)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9031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Sales(1000s)</c:v>
          </c:tx>
          <c:spPr>
            <a:ln w="19050">
              <a:noFill/>
            </a:ln>
          </c:spPr>
          <c:xVal>
            <c:numRef>
              <c:f>'Linear Trend with forecast'!$A$2:$A$11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'Linear Trend with forecast'!$B$2:$B$11</c:f>
              <c:numCache>
                <c:formatCode>General</c:formatCode>
                <c:ptCount val="10"/>
                <c:pt idx="0">
                  <c:v>21.6</c:v>
                </c:pt>
                <c:pt idx="1">
                  <c:v>22.9</c:v>
                </c:pt>
                <c:pt idx="2">
                  <c:v>25.5</c:v>
                </c:pt>
                <c:pt idx="3">
                  <c:v>21.9</c:v>
                </c:pt>
                <c:pt idx="4">
                  <c:v>23.9</c:v>
                </c:pt>
                <c:pt idx="5">
                  <c:v>27.5</c:v>
                </c:pt>
                <c:pt idx="6">
                  <c:v>31.5</c:v>
                </c:pt>
                <c:pt idx="7">
                  <c:v>29.7</c:v>
                </c:pt>
                <c:pt idx="8">
                  <c:v>28.6</c:v>
                </c:pt>
                <c:pt idx="9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1-4326-A89E-FA38642AB089}"/>
            </c:ext>
          </c:extLst>
        </c:ser>
        <c:ser>
          <c:idx val="1"/>
          <c:order val="1"/>
          <c:tx>
            <c:v>Predicted Sales(1000s)</c:v>
          </c:tx>
          <c:spPr>
            <a:ln w="19050">
              <a:noFill/>
            </a:ln>
          </c:spPr>
          <c:xVal>
            <c:numRef>
              <c:f>'Linear Trend with forecast'!$A$2:$A$11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'Linear Trend with forecast'!$B$43:$B$52</c:f>
              <c:numCache>
                <c:formatCode>General</c:formatCode>
                <c:ptCount val="10"/>
                <c:pt idx="0">
                  <c:v>21.5</c:v>
                </c:pt>
                <c:pt idx="1">
                  <c:v>22.6</c:v>
                </c:pt>
                <c:pt idx="2">
                  <c:v>23.7</c:v>
                </c:pt>
                <c:pt idx="3">
                  <c:v>24.8</c:v>
                </c:pt>
                <c:pt idx="4">
                  <c:v>25.900000000000002</c:v>
                </c:pt>
                <c:pt idx="5">
                  <c:v>27</c:v>
                </c:pt>
                <c:pt idx="6">
                  <c:v>28.1</c:v>
                </c:pt>
                <c:pt idx="7">
                  <c:v>29.200000000000003</c:v>
                </c:pt>
                <c:pt idx="8">
                  <c:v>30.300000000000004</c:v>
                </c:pt>
                <c:pt idx="9">
                  <c:v>31.400000000000006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1-4326-A89E-FA38642AB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220768"/>
        <c:axId val="2123381936"/>
      </c:scatterChart>
      <c:valAx>
        <c:axId val="27822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3381936"/>
        <c:crosses val="autoZero"/>
        <c:crossBetween val="midCat"/>
      </c:valAx>
      <c:valAx>
        <c:axId val="2123381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Sales(1000s)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82207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Trend with forecast'!$B$1</c:f>
              <c:strCache>
                <c:ptCount val="1"/>
                <c:pt idx="0">
                  <c:v>Sales(1000s)</c:v>
                </c:pt>
              </c:strCache>
            </c:strRef>
          </c:tx>
          <c:spPr>
            <a:ln w="19050" cap="rnd">
              <a:solidFill>
                <a:schemeClr val="bg2">
                  <a:lumMod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'Linear Trend with forecast'!$A$2:$A$11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'Linear Trend with forecast'!$B$2:$B$11</c:f>
              <c:numCache>
                <c:formatCode>General</c:formatCode>
                <c:ptCount val="10"/>
                <c:pt idx="0">
                  <c:v>21.6</c:v>
                </c:pt>
                <c:pt idx="1">
                  <c:v>22.9</c:v>
                </c:pt>
                <c:pt idx="2">
                  <c:v>25.5</c:v>
                </c:pt>
                <c:pt idx="3">
                  <c:v>21.9</c:v>
                </c:pt>
                <c:pt idx="4">
                  <c:v>23.9</c:v>
                </c:pt>
                <c:pt idx="5">
                  <c:v>27.5</c:v>
                </c:pt>
                <c:pt idx="6">
                  <c:v>31.5</c:v>
                </c:pt>
                <c:pt idx="7">
                  <c:v>29.7</c:v>
                </c:pt>
                <c:pt idx="8">
                  <c:v>28.6</c:v>
                </c:pt>
                <c:pt idx="9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7-458A-9B79-7AC5E3B7B5A3}"/>
            </c:ext>
          </c:extLst>
        </c:ser>
        <c:ser>
          <c:idx val="1"/>
          <c:order val="1"/>
          <c:tx>
            <c:v>Forecast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'Linear Trend with forecast'!$A$2:$A$11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'Linear Trend with forecast'!$D$2:$D$11</c:f>
              <c:numCache>
                <c:formatCode>General</c:formatCode>
                <c:ptCount val="10"/>
                <c:pt idx="0">
                  <c:v>21.5</c:v>
                </c:pt>
                <c:pt idx="1">
                  <c:v>22.6</c:v>
                </c:pt>
                <c:pt idx="2">
                  <c:v>23.7</c:v>
                </c:pt>
                <c:pt idx="3">
                  <c:v>24.8</c:v>
                </c:pt>
                <c:pt idx="4">
                  <c:v>25.900000000000002</c:v>
                </c:pt>
                <c:pt idx="5">
                  <c:v>27</c:v>
                </c:pt>
                <c:pt idx="6">
                  <c:v>28.1</c:v>
                </c:pt>
                <c:pt idx="7">
                  <c:v>29.200000000000003</c:v>
                </c:pt>
                <c:pt idx="8">
                  <c:v>30.300000000000004</c:v>
                </c:pt>
                <c:pt idx="9">
                  <c:v>31.400000000000006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7-458A-9B79-7AC5E3B7B5A3}"/>
            </c:ext>
          </c:extLst>
        </c:ser>
        <c:ser>
          <c:idx val="2"/>
          <c:order val="2"/>
          <c:tx>
            <c:v>Future Forecast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6577-458A-9B79-7AC5E3B7B5A3}"/>
              </c:ext>
            </c:extLst>
          </c:dPt>
          <c:xVal>
            <c:numRef>
              <c:f>'Linear Trend with forecast'!$A$12:$A$15</c:f>
              <c:numCache>
                <c:formatCode>General</c:formatCode>
                <c:ptCount val="4"/>
                <c:pt idx="0">
                  <c:v>10.1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xVal>
          <c:yVal>
            <c:numRef>
              <c:f>'Linear Trend with forecast'!$D$12:$D$15</c:f>
              <c:numCache>
                <c:formatCode>General</c:formatCode>
                <c:ptCount val="4"/>
                <c:pt idx="0">
                  <c:v>31.5</c:v>
                </c:pt>
                <c:pt idx="1">
                  <c:v>32.5</c:v>
                </c:pt>
                <c:pt idx="2">
                  <c:v>33.600000000000009</c:v>
                </c:pt>
                <c:pt idx="3">
                  <c:v>34.700000000000003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77-458A-9B79-7AC5E3B7B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269984"/>
        <c:axId val="56660528"/>
      </c:scatterChart>
      <c:valAx>
        <c:axId val="10052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0528"/>
        <c:crosses val="autoZero"/>
        <c:crossBetween val="midCat"/>
      </c:valAx>
      <c:valAx>
        <c:axId val="566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6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'Holts linear exponential'!$B$1</c:f>
              <c:strCache>
                <c:ptCount val="1"/>
                <c:pt idx="0">
                  <c:v>Sales(1000s)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'Holts linear exponential'!$A$2:$A$11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'Holts linear exponential'!$B$2:$B$11</c:f>
              <c:numCache>
                <c:formatCode>General</c:formatCode>
                <c:ptCount val="10"/>
                <c:pt idx="0">
                  <c:v>21.6</c:v>
                </c:pt>
                <c:pt idx="1">
                  <c:v>22.9</c:v>
                </c:pt>
                <c:pt idx="2">
                  <c:v>25.5</c:v>
                </c:pt>
                <c:pt idx="3">
                  <c:v>21.9</c:v>
                </c:pt>
                <c:pt idx="4">
                  <c:v>23.9</c:v>
                </c:pt>
                <c:pt idx="5">
                  <c:v>27.5</c:v>
                </c:pt>
                <c:pt idx="6">
                  <c:v>31.5</c:v>
                </c:pt>
                <c:pt idx="7">
                  <c:v>29.7</c:v>
                </c:pt>
                <c:pt idx="8">
                  <c:v>28.6</c:v>
                </c:pt>
                <c:pt idx="9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6-4381-B7A9-9ADB8A68E20F}"/>
            </c:ext>
          </c:extLst>
        </c:ser>
        <c:ser>
          <c:idx val="1"/>
          <c:order val="1"/>
          <c:tx>
            <c:v>Forecast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'Holts linear exponential'!$A$3:$A$11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'Holts linear exponential'!$C$3:$C$11</c:f>
              <c:numCache>
                <c:formatCode>General</c:formatCode>
                <c:ptCount val="9"/>
                <c:pt idx="0">
                  <c:v>22.9</c:v>
                </c:pt>
                <c:pt idx="1">
                  <c:v>24.199999999999996</c:v>
                </c:pt>
                <c:pt idx="2">
                  <c:v>25.655999999999995</c:v>
                </c:pt>
                <c:pt idx="3">
                  <c:v>26.531279999999995</c:v>
                </c:pt>
                <c:pt idx="4">
                  <c:v>27.466406399999997</c:v>
                </c:pt>
                <c:pt idx="5">
                  <c:v>28.668692031999996</c:v>
                </c:pt>
                <c:pt idx="6">
                  <c:v>30.207375260159996</c:v>
                </c:pt>
                <c:pt idx="7">
                  <c:v>31.402042660300793</c:v>
                </c:pt>
                <c:pt idx="8">
                  <c:v>32.311202467221499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6-4381-B7A9-9ADB8A68E20F}"/>
            </c:ext>
          </c:extLst>
        </c:ser>
        <c:ser>
          <c:idx val="2"/>
          <c:order val="2"/>
          <c:tx>
            <c:v>Future Forecast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56-4381-B7A9-9ADB8A68E20F}"/>
              </c:ext>
            </c:extLst>
          </c:dPt>
          <c:xVal>
            <c:numRef>
              <c:f>'Holts linear exponential'!$A$14:$A$15</c:f>
              <c:numCache>
                <c:formatCode>General</c:formatCode>
                <c:ptCount val="2"/>
                <c:pt idx="0">
                  <c:v>10.1</c:v>
                </c:pt>
                <c:pt idx="1">
                  <c:v>11</c:v>
                </c:pt>
              </c:numCache>
            </c:numRef>
          </c:xVal>
          <c:yVal>
            <c:numRef>
              <c:f>'Holts linear exponential'!$C$14:$C$15</c:f>
              <c:numCache>
                <c:formatCode>General</c:formatCode>
                <c:ptCount val="2"/>
                <c:pt idx="0">
                  <c:v>31.5</c:v>
                </c:pt>
                <c:pt idx="1">
                  <c:v>33.391222244105705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6-4381-B7A9-9ADB8A68E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240256"/>
        <c:axId val="56687408"/>
      </c:scatterChart>
      <c:valAx>
        <c:axId val="27824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7408"/>
        <c:crosses val="autoZero"/>
        <c:crossBetween val="midCat"/>
      </c:valAx>
      <c:valAx>
        <c:axId val="56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4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'Nonlinear Trend not adressed'!$B$1</c:f>
              <c:strCache>
                <c:ptCount val="1"/>
                <c:pt idx="0">
                  <c:v>Revenue ($millions)</c:v>
                </c:pt>
              </c:strCache>
            </c:strRef>
          </c:tx>
          <c:spPr>
            <a:ln w="19050" cap="rnd">
              <a:solidFill>
                <a:schemeClr val="bg2">
                  <a:lumMod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'Nonlinear Trend not adressed'!$A$2:$A$11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Trend not adressed'!$B$2:$B$11</c:f>
              <c:numCache>
                <c:formatCode>General</c:formatCode>
                <c:ptCount val="10"/>
                <c:pt idx="0">
                  <c:v>23.1</c:v>
                </c:pt>
                <c:pt idx="1">
                  <c:v>21.3</c:v>
                </c:pt>
                <c:pt idx="2">
                  <c:v>27.4</c:v>
                </c:pt>
                <c:pt idx="3">
                  <c:v>34.6</c:v>
                </c:pt>
                <c:pt idx="4">
                  <c:v>33.799999999999997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8-40BF-B6CD-F92596BF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95712"/>
        <c:axId val="1174108063"/>
      </c:scatterChart>
      <c:valAx>
        <c:axId val="212949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108063"/>
        <c:crosses val="autoZero"/>
        <c:crossBetween val="midCat"/>
      </c:valAx>
      <c:valAx>
        <c:axId val="11741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9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Revenue ($millions)</c:v>
          </c:tx>
          <c:spPr>
            <a:ln w="19050">
              <a:noFill/>
            </a:ln>
          </c:spPr>
          <c:xVal>
            <c:numRef>
              <c:f>'Nonlinear Trend not adressed'!$A$2:$A$11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Trend not adressed'!$B$2:$B$11</c:f>
              <c:numCache>
                <c:formatCode>General</c:formatCode>
                <c:ptCount val="10"/>
                <c:pt idx="0">
                  <c:v>23.1</c:v>
                </c:pt>
                <c:pt idx="1">
                  <c:v>21.3</c:v>
                </c:pt>
                <c:pt idx="2">
                  <c:v>27.4</c:v>
                </c:pt>
                <c:pt idx="3">
                  <c:v>34.6</c:v>
                </c:pt>
                <c:pt idx="4">
                  <c:v>33.799999999999997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D2-48CE-855F-D0E4AD3DF397}"/>
            </c:ext>
          </c:extLst>
        </c:ser>
        <c:ser>
          <c:idx val="1"/>
          <c:order val="1"/>
          <c:tx>
            <c:v>Predicted Revenue ($millions)</c:v>
          </c:tx>
          <c:spPr>
            <a:ln w="19050">
              <a:noFill/>
            </a:ln>
          </c:spPr>
          <c:xVal>
            <c:numRef>
              <c:f>'Nonlinear Trend not adressed'!$A$2:$A$11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Trend not adressed'!$B$38:$B$47</c:f>
              <c:numCache>
                <c:formatCode>General</c:formatCode>
                <c:ptCount val="10"/>
                <c:pt idx="0">
                  <c:v>11.938181818181812</c:v>
                </c:pt>
                <c:pt idx="1">
                  <c:v>19.969696969696965</c:v>
                </c:pt>
                <c:pt idx="2">
                  <c:v>28.00121212121212</c:v>
                </c:pt>
                <c:pt idx="3">
                  <c:v>36.032727272727271</c:v>
                </c:pt>
                <c:pt idx="4">
                  <c:v>44.064242424242423</c:v>
                </c:pt>
                <c:pt idx="5">
                  <c:v>52.095757575757581</c:v>
                </c:pt>
                <c:pt idx="6">
                  <c:v>60.127272727272732</c:v>
                </c:pt>
                <c:pt idx="7">
                  <c:v>68.158787878787876</c:v>
                </c:pt>
                <c:pt idx="8">
                  <c:v>76.190303030303028</c:v>
                </c:pt>
                <c:pt idx="9">
                  <c:v>84.221818181818179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D2-48CE-855F-D0E4AD3D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231904"/>
        <c:axId val="1174099903"/>
      </c:scatterChart>
      <c:valAx>
        <c:axId val="27823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4099903"/>
        <c:crosses val="autoZero"/>
        <c:crossBetween val="midCat"/>
      </c:valAx>
      <c:valAx>
        <c:axId val="11740999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($millions)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82319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</a:t>
            </a:r>
            <a:r>
              <a:rPr lang="en-US"/>
              <a:t>Residual</a:t>
            </a:r>
            <a:r>
              <a:rPr lang="en-US" baseline="0"/>
              <a:t> Plot (not standardized)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'Nonlinear Trend not adressed'!$B$38:$B$47</c:f>
              <c:numCache>
                <c:formatCode>General</c:formatCode>
                <c:ptCount val="10"/>
                <c:pt idx="0">
                  <c:v>11.938181818181812</c:v>
                </c:pt>
                <c:pt idx="1">
                  <c:v>19.969696969696965</c:v>
                </c:pt>
                <c:pt idx="2">
                  <c:v>28.00121212121212</c:v>
                </c:pt>
                <c:pt idx="3">
                  <c:v>36.032727272727271</c:v>
                </c:pt>
                <c:pt idx="4">
                  <c:v>44.064242424242423</c:v>
                </c:pt>
                <c:pt idx="5">
                  <c:v>52.095757575757581</c:v>
                </c:pt>
                <c:pt idx="6">
                  <c:v>60.127272727272732</c:v>
                </c:pt>
                <c:pt idx="7">
                  <c:v>68.158787878787876</c:v>
                </c:pt>
                <c:pt idx="8">
                  <c:v>76.190303030303028</c:v>
                </c:pt>
                <c:pt idx="9">
                  <c:v>84.221818181818179</c:v>
                </c:pt>
              </c:numCache>
            </c:numRef>
          </c:xVal>
          <c:yVal>
            <c:numRef>
              <c:f>'Nonlinear Trend not adressed'!$D$38:$D$47</c:f>
              <c:numCache>
                <c:formatCode>General</c:formatCode>
                <c:ptCount val="10"/>
                <c:pt idx="0">
                  <c:v>1.4161646821291347</c:v>
                </c:pt>
                <c:pt idx="1">
                  <c:v>0.1687832696570267</c:v>
                </c:pt>
                <c:pt idx="2">
                  <c:v>-7.6279272665043238E-2</c:v>
                </c:pt>
                <c:pt idx="3">
                  <c:v>-0.18177842800419533</c:v>
                </c:pt>
                <c:pt idx="4">
                  <c:v>-1.3022840341281974</c:v>
                </c:pt>
                <c:pt idx="5">
                  <c:v>-1.1286564155015166</c:v>
                </c:pt>
                <c:pt idx="6">
                  <c:v>-7.9585733072903578E-2</c:v>
                </c:pt>
                <c:pt idx="7">
                  <c:v>-0.47689924301269854</c:v>
                </c:pt>
                <c:pt idx="8">
                  <c:v>-0.2525213018467754</c:v>
                </c:pt>
                <c:pt idx="9">
                  <c:v>1.9130564764451712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3-49FC-BB2B-6BCD6A277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076816"/>
        <c:axId val="1174109023"/>
      </c:scatterChart>
      <c:valAx>
        <c:axId val="28207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109023"/>
        <c:crosses val="autoZero"/>
        <c:crossBetween val="midCat"/>
      </c:valAx>
      <c:valAx>
        <c:axId val="11741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7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'Nonlinear Trend not adressed'!$A$2:$A$11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Trend not adressed'!$C$38:$C$47</c:f>
              <c:numCache>
                <c:formatCode>General</c:formatCode>
                <c:ptCount val="10"/>
                <c:pt idx="0">
                  <c:v>11.161818181818189</c:v>
                </c:pt>
                <c:pt idx="1">
                  <c:v>1.3303030303030354</c:v>
                </c:pt>
                <c:pt idx="2">
                  <c:v>-0.60121212121212153</c:v>
                </c:pt>
                <c:pt idx="3">
                  <c:v>-1.43272727272727</c:v>
                </c:pt>
                <c:pt idx="4">
                  <c:v>-10.264242424242425</c:v>
                </c:pt>
                <c:pt idx="5">
                  <c:v>-8.8957575757575782</c:v>
                </c:pt>
                <c:pt idx="6">
                  <c:v>-0.62727272727273231</c:v>
                </c:pt>
                <c:pt idx="7">
                  <c:v>-3.7587878787878708</c:v>
                </c:pt>
                <c:pt idx="8">
                  <c:v>-1.9903030303030249</c:v>
                </c:pt>
                <c:pt idx="9">
                  <c:v>15.078181818181818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77-47CF-8571-73C896529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61583"/>
        <c:axId val="1186992623"/>
      </c:scatterChart>
      <c:valAx>
        <c:axId val="1183161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6992623"/>
        <c:crosses val="autoZero"/>
        <c:crossBetween val="midCat"/>
      </c:valAx>
      <c:valAx>
        <c:axId val="11869926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1615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'Nonlinear Trend not adressed'!$F$38:$F$47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'Nonlinear Trend not adressed'!$G$38:$G$47</c:f>
              <c:numCache>
                <c:formatCode>General</c:formatCode>
                <c:ptCount val="10"/>
                <c:pt idx="0">
                  <c:v>21.3</c:v>
                </c:pt>
                <c:pt idx="1">
                  <c:v>23.1</c:v>
                </c:pt>
                <c:pt idx="2">
                  <c:v>27.4</c:v>
                </c:pt>
                <c:pt idx="3">
                  <c:v>33.799999999999997</c:v>
                </c:pt>
                <c:pt idx="4">
                  <c:v>34.6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46-4813-9AAD-9651FD9D5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08223"/>
        <c:axId val="1186978703"/>
      </c:scatterChart>
      <c:valAx>
        <c:axId val="118310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6978703"/>
        <c:crosses val="autoZero"/>
        <c:crossBetween val="midCat"/>
      </c:valAx>
      <c:valAx>
        <c:axId val="1186978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($millions)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108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'Nonlinear Trend Adressed'!$A$2:$A$11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Trend Adressed'!$C$39:$C$48</c:f>
              <c:numCache>
                <c:formatCode>General</c:formatCode>
                <c:ptCount val="10"/>
                <c:pt idx="0">
                  <c:v>0.10272727272727877</c:v>
                </c:pt>
                <c:pt idx="1">
                  <c:v>-2.356060606060602</c:v>
                </c:pt>
                <c:pt idx="2">
                  <c:v>1.2419696969697007</c:v>
                </c:pt>
                <c:pt idx="3">
                  <c:v>4.0968181818181861</c:v>
                </c:pt>
                <c:pt idx="4">
                  <c:v>-2.8915151515151578</c:v>
                </c:pt>
                <c:pt idx="5">
                  <c:v>-1.5230303030302963</c:v>
                </c:pt>
                <c:pt idx="6">
                  <c:v>4.9022727272727238</c:v>
                </c:pt>
                <c:pt idx="7">
                  <c:v>-1.9156060606060521</c:v>
                </c:pt>
                <c:pt idx="8">
                  <c:v>-5.6766666666666623</c:v>
                </c:pt>
                <c:pt idx="9">
                  <c:v>4.0190909090908917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83-4564-8553-0FFF610ED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69088"/>
        <c:axId val="1183879759"/>
      </c:scatterChart>
      <c:valAx>
        <c:axId val="9188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879759"/>
        <c:crosses val="autoZero"/>
        <c:crossBetween val="midCat"/>
      </c:valAx>
      <c:valAx>
        <c:axId val="1183879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88690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Squared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'Nonlinear Trend Adressed'!$B$2:$B$11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xVal>
          <c:yVal>
            <c:numRef>
              <c:f>'Nonlinear Trend Adressed'!$C$39:$C$48</c:f>
              <c:numCache>
                <c:formatCode>General</c:formatCode>
                <c:ptCount val="10"/>
                <c:pt idx="0">
                  <c:v>0.10272727272727877</c:v>
                </c:pt>
                <c:pt idx="1">
                  <c:v>-2.356060606060602</c:v>
                </c:pt>
                <c:pt idx="2">
                  <c:v>1.2419696969697007</c:v>
                </c:pt>
                <c:pt idx="3">
                  <c:v>4.0968181818181861</c:v>
                </c:pt>
                <c:pt idx="4">
                  <c:v>-2.8915151515151578</c:v>
                </c:pt>
                <c:pt idx="5">
                  <c:v>-1.5230303030302963</c:v>
                </c:pt>
                <c:pt idx="6">
                  <c:v>4.9022727272727238</c:v>
                </c:pt>
                <c:pt idx="7">
                  <c:v>-1.9156060606060521</c:v>
                </c:pt>
                <c:pt idx="8">
                  <c:v>-5.6766666666666623</c:v>
                </c:pt>
                <c:pt idx="9">
                  <c:v>4.0190909090908917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37-420F-99AF-5CDF21BC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49983"/>
        <c:axId val="1183901359"/>
      </c:scatterChart>
      <c:valAx>
        <c:axId val="1183149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 Squared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901359"/>
        <c:crosses val="autoZero"/>
        <c:crossBetween val="midCat"/>
      </c:valAx>
      <c:valAx>
        <c:axId val="1183901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1499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Revenue ($millions)</c:v>
          </c:tx>
          <c:spPr>
            <a:ln w="19050">
              <a:noFill/>
            </a:ln>
          </c:spPr>
          <c:xVal>
            <c:numRef>
              <c:f>'Nonlinear Trend Adressed'!$A$2:$A$11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Trend Adressed'!$C$2:$C$11</c:f>
              <c:numCache>
                <c:formatCode>General</c:formatCode>
                <c:ptCount val="10"/>
                <c:pt idx="0">
                  <c:v>23.1</c:v>
                </c:pt>
                <c:pt idx="1">
                  <c:v>21.3</c:v>
                </c:pt>
                <c:pt idx="2">
                  <c:v>27.4</c:v>
                </c:pt>
                <c:pt idx="3">
                  <c:v>34.6</c:v>
                </c:pt>
                <c:pt idx="4">
                  <c:v>33.799999999999997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49-4157-95D0-E837BBFC99E3}"/>
            </c:ext>
          </c:extLst>
        </c:ser>
        <c:ser>
          <c:idx val="1"/>
          <c:order val="1"/>
          <c:tx>
            <c:v>Predicted Revenue ($millions)</c:v>
          </c:tx>
          <c:spPr>
            <a:ln w="19050">
              <a:noFill/>
            </a:ln>
          </c:spPr>
          <c:xVal>
            <c:numRef>
              <c:f>'Nonlinear Trend Adressed'!$A$2:$A$11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Trend Adressed'!$B$39:$B$48</c:f>
              <c:numCache>
                <c:formatCode>General</c:formatCode>
                <c:ptCount val="10"/>
                <c:pt idx="0">
                  <c:v>22.997272727272723</c:v>
                </c:pt>
                <c:pt idx="1">
                  <c:v>23.656060606060603</c:v>
                </c:pt>
                <c:pt idx="2">
                  <c:v>26.158030303030298</c:v>
                </c:pt>
                <c:pt idx="3">
                  <c:v>30.503181818181815</c:v>
                </c:pt>
                <c:pt idx="4">
                  <c:v>36.691515151515155</c:v>
                </c:pt>
                <c:pt idx="5">
                  <c:v>44.723030303030299</c:v>
                </c:pt>
                <c:pt idx="6">
                  <c:v>54.597727272727276</c:v>
                </c:pt>
                <c:pt idx="7">
                  <c:v>66.315606060606058</c:v>
                </c:pt>
                <c:pt idx="8">
                  <c:v>79.876666666666665</c:v>
                </c:pt>
                <c:pt idx="9">
                  <c:v>95.280909090909105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49-4157-95D0-E837BBFC9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49983"/>
        <c:axId val="1183897039"/>
      </c:scatterChart>
      <c:valAx>
        <c:axId val="1183149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897039"/>
        <c:crosses val="autoZero"/>
        <c:crossBetween val="midCat"/>
      </c:valAx>
      <c:valAx>
        <c:axId val="1183897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($millions)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1499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Squared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Revenue ($millions)</c:v>
          </c:tx>
          <c:spPr>
            <a:ln w="19050">
              <a:noFill/>
            </a:ln>
          </c:spPr>
          <c:xVal>
            <c:numRef>
              <c:f>'Nonlinear Trend Adressed'!$B$2:$B$11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xVal>
          <c:yVal>
            <c:numRef>
              <c:f>'Nonlinear Trend Adressed'!$C$2:$C$11</c:f>
              <c:numCache>
                <c:formatCode>General</c:formatCode>
                <c:ptCount val="10"/>
                <c:pt idx="0">
                  <c:v>23.1</c:v>
                </c:pt>
                <c:pt idx="1">
                  <c:v>21.3</c:v>
                </c:pt>
                <c:pt idx="2">
                  <c:v>27.4</c:v>
                </c:pt>
                <c:pt idx="3">
                  <c:v>34.6</c:v>
                </c:pt>
                <c:pt idx="4">
                  <c:v>33.799999999999997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0B-4937-A768-FA01EE2E631F}"/>
            </c:ext>
          </c:extLst>
        </c:ser>
        <c:ser>
          <c:idx val="1"/>
          <c:order val="1"/>
          <c:tx>
            <c:v>Predicted Revenue ($millions)</c:v>
          </c:tx>
          <c:spPr>
            <a:ln w="19050">
              <a:noFill/>
            </a:ln>
          </c:spPr>
          <c:xVal>
            <c:numRef>
              <c:f>'Nonlinear Trend Adressed'!$B$2:$B$11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xVal>
          <c:yVal>
            <c:numRef>
              <c:f>'Nonlinear Trend Adressed'!$B$39:$B$48</c:f>
              <c:numCache>
                <c:formatCode>General</c:formatCode>
                <c:ptCount val="10"/>
                <c:pt idx="0">
                  <c:v>22.997272727272723</c:v>
                </c:pt>
                <c:pt idx="1">
                  <c:v>23.656060606060603</c:v>
                </c:pt>
                <c:pt idx="2">
                  <c:v>26.158030303030298</c:v>
                </c:pt>
                <c:pt idx="3">
                  <c:v>30.503181818181815</c:v>
                </c:pt>
                <c:pt idx="4">
                  <c:v>36.691515151515155</c:v>
                </c:pt>
                <c:pt idx="5">
                  <c:v>44.723030303030299</c:v>
                </c:pt>
                <c:pt idx="6">
                  <c:v>54.597727272727276</c:v>
                </c:pt>
                <c:pt idx="7">
                  <c:v>66.315606060606058</c:v>
                </c:pt>
                <c:pt idx="8">
                  <c:v>79.876666666666665</c:v>
                </c:pt>
                <c:pt idx="9">
                  <c:v>95.280909090909105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0B-4937-A768-FA01EE2E6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33743"/>
        <c:axId val="1183882159"/>
      </c:scatterChart>
      <c:valAx>
        <c:axId val="1183133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 Squared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882159"/>
        <c:crosses val="autoZero"/>
        <c:crossBetween val="midCat"/>
      </c:valAx>
      <c:valAx>
        <c:axId val="1183882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($millions)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1337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'Nonlinear Trend Adressed'!$F$39:$F$48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'Nonlinear Trend Adressed'!$G$39:$G$48</c:f>
              <c:numCache>
                <c:formatCode>General</c:formatCode>
                <c:ptCount val="10"/>
                <c:pt idx="0">
                  <c:v>21.3</c:v>
                </c:pt>
                <c:pt idx="1">
                  <c:v>23.1</c:v>
                </c:pt>
                <c:pt idx="2">
                  <c:v>27.4</c:v>
                </c:pt>
                <c:pt idx="3">
                  <c:v>33.799999999999997</c:v>
                </c:pt>
                <c:pt idx="4">
                  <c:v>34.6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DA-4BAB-B83A-D978B1DB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67232"/>
        <c:axId val="1183908559"/>
      </c:scatterChart>
      <c:valAx>
        <c:axId val="91886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908559"/>
        <c:crosses val="autoZero"/>
        <c:crossBetween val="midCat"/>
      </c:valAx>
      <c:valAx>
        <c:axId val="1183908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($millions)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8867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Residuals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'Nonlinear Trend Adressed'!$B$39:$B$48</c:f>
              <c:numCache>
                <c:formatCode>General</c:formatCode>
                <c:ptCount val="10"/>
                <c:pt idx="0">
                  <c:v>22.997272727272723</c:v>
                </c:pt>
                <c:pt idx="1">
                  <c:v>23.656060606060603</c:v>
                </c:pt>
                <c:pt idx="2">
                  <c:v>26.158030303030298</c:v>
                </c:pt>
                <c:pt idx="3">
                  <c:v>30.503181818181815</c:v>
                </c:pt>
                <c:pt idx="4">
                  <c:v>36.691515151515155</c:v>
                </c:pt>
                <c:pt idx="5">
                  <c:v>44.723030303030299</c:v>
                </c:pt>
                <c:pt idx="6">
                  <c:v>54.597727272727276</c:v>
                </c:pt>
                <c:pt idx="7">
                  <c:v>66.315606060606058</c:v>
                </c:pt>
                <c:pt idx="8">
                  <c:v>79.876666666666665</c:v>
                </c:pt>
                <c:pt idx="9">
                  <c:v>95.280909090909105</c:v>
                </c:pt>
              </c:numCache>
            </c:numRef>
          </c:xVal>
          <c:yVal>
            <c:numRef>
              <c:f>'Nonlinear Trend Adressed'!$D$39:$D$48</c:f>
              <c:numCache>
                <c:formatCode>General</c:formatCode>
                <c:ptCount val="10"/>
                <c:pt idx="0">
                  <c:v>2.9297824796827587E-2</c:v>
                </c:pt>
                <c:pt idx="1">
                  <c:v>-0.67194863656436776</c:v>
                </c:pt>
                <c:pt idx="2">
                  <c:v>0.35420983755100638</c:v>
                </c:pt>
                <c:pt idx="3">
                  <c:v>1.1684128092645654</c:v>
                </c:pt>
                <c:pt idx="4">
                  <c:v>-0.82466030740800289</c:v>
                </c:pt>
                <c:pt idx="5">
                  <c:v>-0.43436834049807121</c:v>
                </c:pt>
                <c:pt idx="6">
                  <c:v>1.3981284974945429</c:v>
                </c:pt>
                <c:pt idx="7">
                  <c:v>-0.54633097183815305</c:v>
                </c:pt>
                <c:pt idx="8">
                  <c:v>-1.6189856988759246</c:v>
                </c:pt>
                <c:pt idx="9">
                  <c:v>1.1462449860775803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B8-4283-BB71-9B68E2D7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0367"/>
        <c:axId val="1183889839"/>
      </c:scatterChart>
      <c:valAx>
        <c:axId val="4156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89839"/>
        <c:crosses val="autoZero"/>
        <c:crossBetween val="midCat"/>
      </c:valAx>
      <c:valAx>
        <c:axId val="11838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'Another way to adress nonlinear'!$B$1</c:f>
              <c:strCache>
                <c:ptCount val="1"/>
                <c:pt idx="0">
                  <c:v>Revenue ($millions)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'Another way to adress nonlinear'!$A$2:$A$11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'Another way to adress nonlinear'!$B$2:$B$11</c:f>
              <c:numCache>
                <c:formatCode>General</c:formatCode>
                <c:ptCount val="10"/>
                <c:pt idx="0">
                  <c:v>23.1</c:v>
                </c:pt>
                <c:pt idx="1">
                  <c:v>21.3</c:v>
                </c:pt>
                <c:pt idx="2">
                  <c:v>27.4</c:v>
                </c:pt>
                <c:pt idx="3">
                  <c:v>34.6</c:v>
                </c:pt>
                <c:pt idx="4">
                  <c:v>33.799999999999997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C-4C70-9635-1EBDC6132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9808"/>
        <c:axId val="2123385296"/>
      </c:scatterChart>
      <c:valAx>
        <c:axId val="578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85296"/>
        <c:crosses val="autoZero"/>
        <c:crossBetween val="midCat"/>
      </c:valAx>
      <c:valAx>
        <c:axId val="21233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'Another way to adress nonlinear'!$A$2:$A$11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'Another way to adress nonlinear'!$C$37:$C$46</c:f>
              <c:numCache>
                <c:formatCode>General</c:formatCode>
                <c:ptCount val="10"/>
                <c:pt idx="0">
                  <c:v>0.15410388631482519</c:v>
                </c:pt>
                <c:pt idx="1">
                  <c:v>-9.6753881568587552E-2</c:v>
                </c:pt>
                <c:pt idx="2">
                  <c:v>-1.4650163960986617E-2</c:v>
                </c:pt>
                <c:pt idx="3">
                  <c:v>4.8928281637623083E-2</c:v>
                </c:pt>
                <c:pt idx="4">
                  <c:v>-0.14419682100812725</c:v>
                </c:pt>
                <c:pt idx="5">
                  <c:v>-6.8549351318079488E-2</c:v>
                </c:pt>
                <c:pt idx="6">
                  <c:v>8.1854242912394959E-2</c:v>
                </c:pt>
                <c:pt idx="7">
                  <c:v>-8.7406595999253156E-3</c:v>
                </c:pt>
                <c:pt idx="8">
                  <c:v>-3.6822365607942942E-2</c:v>
                </c:pt>
                <c:pt idx="9">
                  <c:v>8.4826832198804603E-2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76-460A-A834-9AA729792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75439"/>
        <c:axId val="2123374256"/>
      </c:scatterChart>
      <c:valAx>
        <c:axId val="34275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3374256"/>
        <c:crosses val="autoZero"/>
        <c:crossBetween val="midCat"/>
      </c:valAx>
      <c:valAx>
        <c:axId val="212337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754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'Another way to adress nonlinear'!$F$37:$F$46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'Another way to adress nonlinear'!$G$37:$G$46</c:f>
              <c:numCache>
                <c:formatCode>General</c:formatCode>
                <c:ptCount val="10"/>
                <c:pt idx="0">
                  <c:v>3.0587070727153796</c:v>
                </c:pt>
                <c:pt idx="1">
                  <c:v>3.1398326175277478</c:v>
                </c:pt>
                <c:pt idx="2">
                  <c:v>3.3105430133940246</c:v>
                </c:pt>
                <c:pt idx="3">
                  <c:v>3.520460802488973</c:v>
                </c:pt>
                <c:pt idx="4">
                  <c:v>3.5438536820636788</c:v>
                </c:pt>
                <c:pt idx="5">
                  <c:v>3.7658404952500648</c:v>
                </c:pt>
                <c:pt idx="6">
                  <c:v>4.0859763125515842</c:v>
                </c:pt>
                <c:pt idx="7">
                  <c:v>4.165113633110308</c:v>
                </c:pt>
                <c:pt idx="8">
                  <c:v>4.3067641501733345</c:v>
                </c:pt>
                <c:pt idx="9">
                  <c:v>4.598145571051127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C-4D6A-B2E9-374678327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21104"/>
        <c:axId val="2123360336"/>
      </c:scatterChart>
      <c:valAx>
        <c:axId val="5792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3360336"/>
        <c:crosses val="autoZero"/>
        <c:crossBetween val="midCat"/>
      </c:valAx>
      <c:valAx>
        <c:axId val="2123360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(observed values)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9211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'Another way to adress nonlinear'!$A$2:$A$11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'Another way to adress nonlinear'!$C$37:$C$46</c:f>
              <c:numCache>
                <c:formatCode>General</c:formatCode>
                <c:ptCount val="10"/>
                <c:pt idx="0">
                  <c:v>0.15410388631482519</c:v>
                </c:pt>
                <c:pt idx="1">
                  <c:v>-9.6753881568587552E-2</c:v>
                </c:pt>
                <c:pt idx="2">
                  <c:v>-1.4650163960986617E-2</c:v>
                </c:pt>
                <c:pt idx="3">
                  <c:v>4.8928281637623083E-2</c:v>
                </c:pt>
                <c:pt idx="4">
                  <c:v>-0.14419682100812725</c:v>
                </c:pt>
                <c:pt idx="5">
                  <c:v>-6.8549351318079488E-2</c:v>
                </c:pt>
                <c:pt idx="6">
                  <c:v>8.1854242912394959E-2</c:v>
                </c:pt>
                <c:pt idx="7">
                  <c:v>-8.7406595999253156E-3</c:v>
                </c:pt>
                <c:pt idx="8">
                  <c:v>-3.6822365607942942E-2</c:v>
                </c:pt>
                <c:pt idx="9">
                  <c:v>8.4826832198804603E-2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7E-493D-85A0-9B505F976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92143"/>
        <c:axId val="56676848"/>
      </c:scatterChart>
      <c:valAx>
        <c:axId val="34292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76848"/>
        <c:crosses val="autoZero"/>
        <c:crossBetween val="midCat"/>
      </c:valAx>
      <c:valAx>
        <c:axId val="56676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921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(observed values)</c:v>
          </c:tx>
          <c:spPr>
            <a:ln w="19050">
              <a:noFill/>
            </a:ln>
          </c:spPr>
          <c:xVal>
            <c:numRef>
              <c:f>'Another way to adress nonlinear'!$A$2:$A$11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'Another way to adress nonlinear'!$C$2:$C$11</c:f>
              <c:numCache>
                <c:formatCode>General</c:formatCode>
                <c:ptCount val="10"/>
                <c:pt idx="0">
                  <c:v>3.1398326175277478</c:v>
                </c:pt>
                <c:pt idx="1">
                  <c:v>3.0587070727153796</c:v>
                </c:pt>
                <c:pt idx="2">
                  <c:v>3.3105430133940246</c:v>
                </c:pt>
                <c:pt idx="3">
                  <c:v>3.5438536820636788</c:v>
                </c:pt>
                <c:pt idx="4">
                  <c:v>3.520460802488973</c:v>
                </c:pt>
                <c:pt idx="5">
                  <c:v>3.7658404952500648</c:v>
                </c:pt>
                <c:pt idx="6">
                  <c:v>4.0859763125515842</c:v>
                </c:pt>
                <c:pt idx="7">
                  <c:v>4.165113633110308</c:v>
                </c:pt>
                <c:pt idx="8">
                  <c:v>4.3067641501733345</c:v>
                </c:pt>
                <c:pt idx="9">
                  <c:v>4.598145571051127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C-4613-8942-D9E68E5B67E2}"/>
            </c:ext>
          </c:extLst>
        </c:ser>
        <c:ser>
          <c:idx val="1"/>
          <c:order val="1"/>
          <c:tx>
            <c:v>Predicted Ln (observed values)</c:v>
          </c:tx>
          <c:spPr>
            <a:ln w="19050">
              <a:noFill/>
            </a:ln>
          </c:spPr>
          <c:xVal>
            <c:numRef>
              <c:f>'Another way to adress nonlinear'!$A$2:$A$11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'Another way to adress nonlinear'!$B$37:$B$46</c:f>
              <c:numCache>
                <c:formatCode>General</c:formatCode>
                <c:ptCount val="10"/>
                <c:pt idx="0">
                  <c:v>2.9857287312129226</c:v>
                </c:pt>
                <c:pt idx="1">
                  <c:v>3.1554609542839671</c:v>
                </c:pt>
                <c:pt idx="2">
                  <c:v>3.3251931773550112</c:v>
                </c:pt>
                <c:pt idx="3">
                  <c:v>3.4949254004260557</c:v>
                </c:pt>
                <c:pt idx="4">
                  <c:v>3.6646576234971002</c:v>
                </c:pt>
                <c:pt idx="5">
                  <c:v>3.8343898465681443</c:v>
                </c:pt>
                <c:pt idx="6">
                  <c:v>4.0041220696391893</c:v>
                </c:pt>
                <c:pt idx="7">
                  <c:v>4.1738542927102333</c:v>
                </c:pt>
                <c:pt idx="8">
                  <c:v>4.3435865157812774</c:v>
                </c:pt>
                <c:pt idx="9">
                  <c:v>4.5133187388523224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FC-4613-8942-D9E68E5B6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5183"/>
        <c:axId val="56658608"/>
      </c:scatterChart>
      <c:valAx>
        <c:axId val="34285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58608"/>
        <c:crosses val="autoZero"/>
        <c:crossBetween val="midCat"/>
      </c:valAx>
      <c:valAx>
        <c:axId val="56658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(observed values)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851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'Another way to adress nonlinear'!$F$37:$F$46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'Another way to adress nonlinear'!$G$37:$G$46</c:f>
              <c:numCache>
                <c:formatCode>General</c:formatCode>
                <c:ptCount val="10"/>
                <c:pt idx="0">
                  <c:v>3.0587070727153796</c:v>
                </c:pt>
                <c:pt idx="1">
                  <c:v>3.1398326175277478</c:v>
                </c:pt>
                <c:pt idx="2">
                  <c:v>3.3105430133940246</c:v>
                </c:pt>
                <c:pt idx="3">
                  <c:v>3.520460802488973</c:v>
                </c:pt>
                <c:pt idx="4">
                  <c:v>3.5438536820636788</c:v>
                </c:pt>
                <c:pt idx="5">
                  <c:v>3.7658404952500648</c:v>
                </c:pt>
                <c:pt idx="6">
                  <c:v>4.0859763125515842</c:v>
                </c:pt>
                <c:pt idx="7">
                  <c:v>4.165113633110308</c:v>
                </c:pt>
                <c:pt idx="8">
                  <c:v>4.3067641501733345</c:v>
                </c:pt>
                <c:pt idx="9">
                  <c:v>4.598145571051127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C6-40D6-B0FE-425112107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2399"/>
        <c:axId val="2123388176"/>
      </c:scatterChart>
      <c:valAx>
        <c:axId val="34282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388176"/>
        <c:crosses val="autoZero"/>
        <c:crossBetween val="midCat"/>
      </c:valAx>
      <c:valAx>
        <c:axId val="21233881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2823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Fit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'Another way to adress nonlinear'!$A$2:$A$11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'Another way to adress nonlinear'!$B$2:$B$11</c:f>
              <c:numCache>
                <c:formatCode>General</c:formatCode>
                <c:ptCount val="10"/>
                <c:pt idx="0">
                  <c:v>23.1</c:v>
                </c:pt>
                <c:pt idx="1">
                  <c:v>21.3</c:v>
                </c:pt>
                <c:pt idx="2">
                  <c:v>27.4</c:v>
                </c:pt>
                <c:pt idx="3">
                  <c:v>34.6</c:v>
                </c:pt>
                <c:pt idx="4">
                  <c:v>33.799999999999997</c:v>
                </c:pt>
                <c:pt idx="5">
                  <c:v>43.2</c:v>
                </c:pt>
                <c:pt idx="6">
                  <c:v>59.5</c:v>
                </c:pt>
                <c:pt idx="7">
                  <c:v>64.400000000000006</c:v>
                </c:pt>
                <c:pt idx="8">
                  <c:v>74.2</c:v>
                </c:pt>
                <c:pt idx="9">
                  <c:v>99.3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3-4398-AC84-66330B790B8D}"/>
            </c:ext>
          </c:extLst>
        </c:ser>
        <c:ser>
          <c:idx val="1"/>
          <c:order val="1"/>
          <c:spPr>
            <a:ln w="25400" cap="rnd">
              <a:solidFill>
                <a:srgbClr val="FFC000">
                  <a:alpha val="3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'Another way to adress nonlinear'!$A$2:$A$11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'Another way to adress nonlinear'!$E$2:$E$11</c:f>
              <c:numCache>
                <c:formatCode>General</c:formatCode>
                <c:ptCount val="10"/>
                <c:pt idx="0">
                  <c:v>19.800926533223876</c:v>
                </c:pt>
                <c:pt idx="1">
                  <c:v>23.46385036137044</c:v>
                </c:pt>
                <c:pt idx="2">
                  <c:v>27.804369298427247</c:v>
                </c:pt>
                <c:pt idx="3">
                  <c:v>32.947829967245454</c:v>
                </c:pt>
                <c:pt idx="4">
                  <c:v>39.042766548634582</c:v>
                </c:pt>
                <c:pt idx="5">
                  <c:v>46.265190189659648</c:v>
                </c:pt>
                <c:pt idx="6">
                  <c:v>54.823671898840857</c:v>
                </c:pt>
                <c:pt idx="7">
                  <c:v>64.965365713410918</c:v>
                </c:pt>
                <c:pt idx="8">
                  <c:v>76.983146077205035</c:v>
                </c:pt>
                <c:pt idx="9">
                  <c:v>91.22406554421805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53-4398-AC84-66330B790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565104"/>
        <c:axId val="1019637536"/>
      </c:scatterChart>
      <c:valAx>
        <c:axId val="140456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637536"/>
        <c:crosses val="autoZero"/>
        <c:crossBetween val="midCat"/>
      </c:valAx>
      <c:valAx>
        <c:axId val="10196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56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'Another way to adress nonlinear'!$B$37:$B$46</c:f>
              <c:numCache>
                <c:formatCode>General</c:formatCode>
                <c:ptCount val="10"/>
                <c:pt idx="0">
                  <c:v>2.9857287312129226</c:v>
                </c:pt>
                <c:pt idx="1">
                  <c:v>3.1554609542839671</c:v>
                </c:pt>
                <c:pt idx="2">
                  <c:v>3.3251931773550112</c:v>
                </c:pt>
                <c:pt idx="3">
                  <c:v>3.4949254004260557</c:v>
                </c:pt>
                <c:pt idx="4">
                  <c:v>3.6646576234971002</c:v>
                </c:pt>
                <c:pt idx="5">
                  <c:v>3.8343898465681443</c:v>
                </c:pt>
                <c:pt idx="6">
                  <c:v>4.0041220696391893</c:v>
                </c:pt>
                <c:pt idx="7">
                  <c:v>4.1738542927102333</c:v>
                </c:pt>
                <c:pt idx="8">
                  <c:v>4.3435865157812774</c:v>
                </c:pt>
                <c:pt idx="9">
                  <c:v>4.5133187388523224</c:v>
                </c:pt>
              </c:numCache>
            </c:numRef>
          </c:xVal>
          <c:yVal>
            <c:numRef>
              <c:f>'Another way to adress nonlinear'!$D$37:$D$46</c:f>
              <c:numCache>
                <c:formatCode>General</c:formatCode>
                <c:ptCount val="10"/>
                <c:pt idx="0">
                  <c:v>1.6710800937511083</c:v>
                </c:pt>
                <c:pt idx="1">
                  <c:v>-1.0491849968800206</c:v>
                </c:pt>
                <c:pt idx="2">
                  <c:v>-0.15886424379577396</c:v>
                </c:pt>
                <c:pt idx="3">
                  <c:v>0.53057115833563506</c:v>
                </c:pt>
                <c:pt idx="4">
                  <c:v>-1.563649320800365</c:v>
                </c:pt>
                <c:pt idx="5">
                  <c:v>-0.74333917960493245</c:v>
                </c:pt>
                <c:pt idx="6">
                  <c:v>0.88761548583224725</c:v>
                </c:pt>
                <c:pt idx="7">
                  <c:v>-9.4782439385401498E-2</c:v>
                </c:pt>
                <c:pt idx="8">
                  <c:v>-0.39929636846763439</c:v>
                </c:pt>
                <c:pt idx="9">
                  <c:v>0.91984981101512286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5-4B13-B607-50E925F39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06272"/>
        <c:axId val="1410548752"/>
      </c:scatterChart>
      <c:valAx>
        <c:axId val="15098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48752"/>
        <c:crosses val="autoZero"/>
        <c:crossBetween val="midCat"/>
      </c:valAx>
      <c:valAx>
        <c:axId val="14105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0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lt1">
                  <a:shade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'18.17 Seasonality not adressed'!$C$2:$C$21</c:f>
              <c:numCache>
                <c:formatCode>General</c:formatCode>
                <c:ptCount val="20"/>
                <c:pt idx="0">
                  <c:v>125</c:v>
                </c:pt>
                <c:pt idx="1">
                  <c:v>153</c:v>
                </c:pt>
                <c:pt idx="2">
                  <c:v>106</c:v>
                </c:pt>
                <c:pt idx="3">
                  <c:v>88</c:v>
                </c:pt>
                <c:pt idx="4">
                  <c:v>118</c:v>
                </c:pt>
                <c:pt idx="5">
                  <c:v>161</c:v>
                </c:pt>
                <c:pt idx="6">
                  <c:v>133</c:v>
                </c:pt>
                <c:pt idx="7">
                  <c:v>102</c:v>
                </c:pt>
                <c:pt idx="8">
                  <c:v>138</c:v>
                </c:pt>
                <c:pt idx="9">
                  <c:v>144</c:v>
                </c:pt>
                <c:pt idx="10">
                  <c:v>113</c:v>
                </c:pt>
                <c:pt idx="11">
                  <c:v>80</c:v>
                </c:pt>
                <c:pt idx="12">
                  <c:v>109</c:v>
                </c:pt>
                <c:pt idx="13">
                  <c:v>137</c:v>
                </c:pt>
                <c:pt idx="14">
                  <c:v>125</c:v>
                </c:pt>
                <c:pt idx="15">
                  <c:v>109</c:v>
                </c:pt>
                <c:pt idx="16">
                  <c:v>130</c:v>
                </c:pt>
                <c:pt idx="17">
                  <c:v>165</c:v>
                </c:pt>
                <c:pt idx="18">
                  <c:v>128</c:v>
                </c:pt>
                <c:pt idx="19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1E-4300-B2E2-D6FCA8939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00240"/>
        <c:axId val="1410539632"/>
      </c:scatterChart>
      <c:valAx>
        <c:axId val="150980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39632"/>
        <c:crosses val="autoZero"/>
        <c:crossBetween val="midCat"/>
      </c:valAx>
      <c:valAx>
        <c:axId val="14105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0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Adressed'!$C$2:$C$21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'Seasonality Adressed'!$E$50:$E$69</c:f>
              <c:numCache>
                <c:formatCode>General</c:formatCode>
                <c:ptCount val="20"/>
                <c:pt idx="0">
                  <c:v>1</c:v>
                </c:pt>
                <c:pt idx="1">
                  <c:v>1.0000000000000284</c:v>
                </c:pt>
                <c:pt idx="2">
                  <c:v>-15</c:v>
                </c:pt>
                <c:pt idx="3">
                  <c:v>-7</c:v>
                </c:pt>
                <c:pt idx="4">
                  <c:v>-6</c:v>
                </c:pt>
                <c:pt idx="5">
                  <c:v>9.0000000000000284</c:v>
                </c:pt>
                <c:pt idx="6">
                  <c:v>12</c:v>
                </c:pt>
                <c:pt idx="7">
                  <c:v>7</c:v>
                </c:pt>
                <c:pt idx="8">
                  <c:v>14</c:v>
                </c:pt>
                <c:pt idx="9">
                  <c:v>-7.9999999999999716</c:v>
                </c:pt>
                <c:pt idx="10">
                  <c:v>-8</c:v>
                </c:pt>
                <c:pt idx="11">
                  <c:v>-15</c:v>
                </c:pt>
                <c:pt idx="12">
                  <c:v>-15</c:v>
                </c:pt>
                <c:pt idx="13">
                  <c:v>-14.999999999999972</c:v>
                </c:pt>
                <c:pt idx="14">
                  <c:v>4</c:v>
                </c:pt>
                <c:pt idx="15">
                  <c:v>14</c:v>
                </c:pt>
                <c:pt idx="16">
                  <c:v>6</c:v>
                </c:pt>
                <c:pt idx="17">
                  <c:v>13.000000000000028</c:v>
                </c:pt>
                <c:pt idx="18">
                  <c:v>7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33-4400-A99D-5AACA492A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31760"/>
        <c:axId val="1410562672"/>
      </c:scatterChart>
      <c:valAx>
        <c:axId val="160203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562672"/>
        <c:crosses val="autoZero"/>
        <c:crossBetween val="midCat"/>
      </c:valAx>
      <c:valAx>
        <c:axId val="1410562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31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Adressed'!$D$2:$D$21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'Seasonality Adressed'!$E$50:$E$69</c:f>
              <c:numCache>
                <c:formatCode>General</c:formatCode>
                <c:ptCount val="20"/>
                <c:pt idx="0">
                  <c:v>1</c:v>
                </c:pt>
                <c:pt idx="1">
                  <c:v>1.0000000000000284</c:v>
                </c:pt>
                <c:pt idx="2">
                  <c:v>-15</c:v>
                </c:pt>
                <c:pt idx="3">
                  <c:v>-7</c:v>
                </c:pt>
                <c:pt idx="4">
                  <c:v>-6</c:v>
                </c:pt>
                <c:pt idx="5">
                  <c:v>9.0000000000000284</c:v>
                </c:pt>
                <c:pt idx="6">
                  <c:v>12</c:v>
                </c:pt>
                <c:pt idx="7">
                  <c:v>7</c:v>
                </c:pt>
                <c:pt idx="8">
                  <c:v>14</c:v>
                </c:pt>
                <c:pt idx="9">
                  <c:v>-7.9999999999999716</c:v>
                </c:pt>
                <c:pt idx="10">
                  <c:v>-8</c:v>
                </c:pt>
                <c:pt idx="11">
                  <c:v>-15</c:v>
                </c:pt>
                <c:pt idx="12">
                  <c:v>-15</c:v>
                </c:pt>
                <c:pt idx="13">
                  <c:v>-14.999999999999972</c:v>
                </c:pt>
                <c:pt idx="14">
                  <c:v>4</c:v>
                </c:pt>
                <c:pt idx="15">
                  <c:v>14</c:v>
                </c:pt>
                <c:pt idx="16">
                  <c:v>6</c:v>
                </c:pt>
                <c:pt idx="17">
                  <c:v>13.000000000000028</c:v>
                </c:pt>
                <c:pt idx="18">
                  <c:v>7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01-4804-83AA-1D178E086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35472"/>
        <c:axId val="1410550192"/>
      </c:scatterChart>
      <c:valAx>
        <c:axId val="160203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550192"/>
        <c:crosses val="autoZero"/>
        <c:crossBetween val="midCat"/>
      </c:valAx>
      <c:valAx>
        <c:axId val="1410550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35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Adressed'!$E$2:$E$21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xVal>
          <c:yVal>
            <c:numRef>
              <c:f>'Seasonality Adressed'!$E$50:$E$69</c:f>
              <c:numCache>
                <c:formatCode>General</c:formatCode>
                <c:ptCount val="20"/>
                <c:pt idx="0">
                  <c:v>1</c:v>
                </c:pt>
                <c:pt idx="1">
                  <c:v>1.0000000000000284</c:v>
                </c:pt>
                <c:pt idx="2">
                  <c:v>-15</c:v>
                </c:pt>
                <c:pt idx="3">
                  <c:v>-7</c:v>
                </c:pt>
                <c:pt idx="4">
                  <c:v>-6</c:v>
                </c:pt>
                <c:pt idx="5">
                  <c:v>9.0000000000000284</c:v>
                </c:pt>
                <c:pt idx="6">
                  <c:v>12</c:v>
                </c:pt>
                <c:pt idx="7">
                  <c:v>7</c:v>
                </c:pt>
                <c:pt idx="8">
                  <c:v>14</c:v>
                </c:pt>
                <c:pt idx="9">
                  <c:v>-7.9999999999999716</c:v>
                </c:pt>
                <c:pt idx="10">
                  <c:v>-8</c:v>
                </c:pt>
                <c:pt idx="11">
                  <c:v>-15</c:v>
                </c:pt>
                <c:pt idx="12">
                  <c:v>-15</c:v>
                </c:pt>
                <c:pt idx="13">
                  <c:v>-14.999999999999972</c:v>
                </c:pt>
                <c:pt idx="14">
                  <c:v>4</c:v>
                </c:pt>
                <c:pt idx="15">
                  <c:v>14</c:v>
                </c:pt>
                <c:pt idx="16">
                  <c:v>6</c:v>
                </c:pt>
                <c:pt idx="17">
                  <c:v>13.000000000000028</c:v>
                </c:pt>
                <c:pt idx="18">
                  <c:v>7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8-4DC6-A557-BD6494FEC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35472"/>
        <c:axId val="1410554032"/>
      </c:scatterChart>
      <c:valAx>
        <c:axId val="160203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554032"/>
        <c:crosses val="autoZero"/>
        <c:crossBetween val="midCat"/>
      </c:valAx>
      <c:valAx>
        <c:axId val="141055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35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'Seasonality Adressed'!$C$2:$C$21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'Seasonality Adressed'!$F$2:$F$21</c:f>
              <c:numCache>
                <c:formatCode>General</c:formatCode>
                <c:ptCount val="20"/>
                <c:pt idx="0">
                  <c:v>125</c:v>
                </c:pt>
                <c:pt idx="1">
                  <c:v>153</c:v>
                </c:pt>
                <c:pt idx="2">
                  <c:v>106</c:v>
                </c:pt>
                <c:pt idx="3">
                  <c:v>88</c:v>
                </c:pt>
                <c:pt idx="4">
                  <c:v>118</c:v>
                </c:pt>
                <c:pt idx="5">
                  <c:v>161</c:v>
                </c:pt>
                <c:pt idx="6">
                  <c:v>133</c:v>
                </c:pt>
                <c:pt idx="7">
                  <c:v>102</c:v>
                </c:pt>
                <c:pt idx="8">
                  <c:v>138</c:v>
                </c:pt>
                <c:pt idx="9">
                  <c:v>144</c:v>
                </c:pt>
                <c:pt idx="10">
                  <c:v>113</c:v>
                </c:pt>
                <c:pt idx="11">
                  <c:v>80</c:v>
                </c:pt>
                <c:pt idx="12">
                  <c:v>109</c:v>
                </c:pt>
                <c:pt idx="13">
                  <c:v>137</c:v>
                </c:pt>
                <c:pt idx="14">
                  <c:v>125</c:v>
                </c:pt>
                <c:pt idx="15">
                  <c:v>109</c:v>
                </c:pt>
                <c:pt idx="16">
                  <c:v>130</c:v>
                </c:pt>
                <c:pt idx="17">
                  <c:v>165</c:v>
                </c:pt>
                <c:pt idx="18">
                  <c:v>128</c:v>
                </c:pt>
                <c:pt idx="19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42-45AA-A2C8-7F5BC099997C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'Seasonality Adressed'!$C$2:$C$21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'Seasonality Adressed'!$D$50:$D$69</c:f>
              <c:numCache>
                <c:formatCode>General</c:formatCode>
                <c:ptCount val="20"/>
                <c:pt idx="0">
                  <c:v>124</c:v>
                </c:pt>
                <c:pt idx="1">
                  <c:v>151.99999999999997</c:v>
                </c:pt>
                <c:pt idx="2">
                  <c:v>121</c:v>
                </c:pt>
                <c:pt idx="3">
                  <c:v>95</c:v>
                </c:pt>
                <c:pt idx="4">
                  <c:v>124</c:v>
                </c:pt>
                <c:pt idx="5">
                  <c:v>151.99999999999997</c:v>
                </c:pt>
                <c:pt idx="6">
                  <c:v>121</c:v>
                </c:pt>
                <c:pt idx="7">
                  <c:v>95</c:v>
                </c:pt>
                <c:pt idx="8">
                  <c:v>124</c:v>
                </c:pt>
                <c:pt idx="9">
                  <c:v>151.99999999999997</c:v>
                </c:pt>
                <c:pt idx="10">
                  <c:v>121</c:v>
                </c:pt>
                <c:pt idx="11">
                  <c:v>95</c:v>
                </c:pt>
                <c:pt idx="12">
                  <c:v>124</c:v>
                </c:pt>
                <c:pt idx="13">
                  <c:v>151.99999999999997</c:v>
                </c:pt>
                <c:pt idx="14">
                  <c:v>121</c:v>
                </c:pt>
                <c:pt idx="15">
                  <c:v>95</c:v>
                </c:pt>
                <c:pt idx="16">
                  <c:v>124</c:v>
                </c:pt>
                <c:pt idx="17">
                  <c:v>151.99999999999997</c:v>
                </c:pt>
                <c:pt idx="18">
                  <c:v>121</c:v>
                </c:pt>
                <c:pt idx="1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42-45AA-A2C8-7F5BC0999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20160"/>
        <c:axId val="1410542992"/>
      </c:scatterChart>
      <c:valAx>
        <c:axId val="102092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542992"/>
        <c:crosses val="autoZero"/>
        <c:crossBetween val="midCat"/>
      </c:valAx>
      <c:valAx>
        <c:axId val="1410542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0920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'Seasonality Adressed'!$D$2:$D$21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'Seasonality Adressed'!$F$2:$F$21</c:f>
              <c:numCache>
                <c:formatCode>General</c:formatCode>
                <c:ptCount val="20"/>
                <c:pt idx="0">
                  <c:v>125</c:v>
                </c:pt>
                <c:pt idx="1">
                  <c:v>153</c:v>
                </c:pt>
                <c:pt idx="2">
                  <c:v>106</c:v>
                </c:pt>
                <c:pt idx="3">
                  <c:v>88</c:v>
                </c:pt>
                <c:pt idx="4">
                  <c:v>118</c:v>
                </c:pt>
                <c:pt idx="5">
                  <c:v>161</c:v>
                </c:pt>
                <c:pt idx="6">
                  <c:v>133</c:v>
                </c:pt>
                <c:pt idx="7">
                  <c:v>102</c:v>
                </c:pt>
                <c:pt idx="8">
                  <c:v>138</c:v>
                </c:pt>
                <c:pt idx="9">
                  <c:v>144</c:v>
                </c:pt>
                <c:pt idx="10">
                  <c:v>113</c:v>
                </c:pt>
                <c:pt idx="11">
                  <c:v>80</c:v>
                </c:pt>
                <c:pt idx="12">
                  <c:v>109</c:v>
                </c:pt>
                <c:pt idx="13">
                  <c:v>137</c:v>
                </c:pt>
                <c:pt idx="14">
                  <c:v>125</c:v>
                </c:pt>
                <c:pt idx="15">
                  <c:v>109</c:v>
                </c:pt>
                <c:pt idx="16">
                  <c:v>130</c:v>
                </c:pt>
                <c:pt idx="17">
                  <c:v>165</c:v>
                </c:pt>
                <c:pt idx="18">
                  <c:v>128</c:v>
                </c:pt>
                <c:pt idx="19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6C-4B20-9D62-44A83DB5736F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'Seasonality Adressed'!$D$2:$D$21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'Seasonality Adressed'!$D$50:$D$69</c:f>
              <c:numCache>
                <c:formatCode>General</c:formatCode>
                <c:ptCount val="20"/>
                <c:pt idx="0">
                  <c:v>124</c:v>
                </c:pt>
                <c:pt idx="1">
                  <c:v>151.99999999999997</c:v>
                </c:pt>
                <c:pt idx="2">
                  <c:v>121</c:v>
                </c:pt>
                <c:pt idx="3">
                  <c:v>95</c:v>
                </c:pt>
                <c:pt idx="4">
                  <c:v>124</c:v>
                </c:pt>
                <c:pt idx="5">
                  <c:v>151.99999999999997</c:v>
                </c:pt>
                <c:pt idx="6">
                  <c:v>121</c:v>
                </c:pt>
                <c:pt idx="7">
                  <c:v>95</c:v>
                </c:pt>
                <c:pt idx="8">
                  <c:v>124</c:v>
                </c:pt>
                <c:pt idx="9">
                  <c:v>151.99999999999997</c:v>
                </c:pt>
                <c:pt idx="10">
                  <c:v>121</c:v>
                </c:pt>
                <c:pt idx="11">
                  <c:v>95</c:v>
                </c:pt>
                <c:pt idx="12">
                  <c:v>124</c:v>
                </c:pt>
                <c:pt idx="13">
                  <c:v>151.99999999999997</c:v>
                </c:pt>
                <c:pt idx="14">
                  <c:v>121</c:v>
                </c:pt>
                <c:pt idx="15">
                  <c:v>95</c:v>
                </c:pt>
                <c:pt idx="16">
                  <c:v>124</c:v>
                </c:pt>
                <c:pt idx="17">
                  <c:v>151.99999999999997</c:v>
                </c:pt>
                <c:pt idx="18">
                  <c:v>121</c:v>
                </c:pt>
                <c:pt idx="1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6C-4B20-9D62-44A83DB57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894640"/>
        <c:axId val="1410570832"/>
      </c:scatterChart>
      <c:valAx>
        <c:axId val="102089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570832"/>
        <c:crosses val="autoZero"/>
        <c:crossBetween val="midCat"/>
      </c:valAx>
      <c:valAx>
        <c:axId val="1410570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08946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'Seasonality Adressed'!$E$2:$E$21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xVal>
          <c:yVal>
            <c:numRef>
              <c:f>'Seasonality Adressed'!$F$2:$F$21</c:f>
              <c:numCache>
                <c:formatCode>General</c:formatCode>
                <c:ptCount val="20"/>
                <c:pt idx="0">
                  <c:v>125</c:v>
                </c:pt>
                <c:pt idx="1">
                  <c:v>153</c:v>
                </c:pt>
                <c:pt idx="2">
                  <c:v>106</c:v>
                </c:pt>
                <c:pt idx="3">
                  <c:v>88</c:v>
                </c:pt>
                <c:pt idx="4">
                  <c:v>118</c:v>
                </c:pt>
                <c:pt idx="5">
                  <c:v>161</c:v>
                </c:pt>
                <c:pt idx="6">
                  <c:v>133</c:v>
                </c:pt>
                <c:pt idx="7">
                  <c:v>102</c:v>
                </c:pt>
                <c:pt idx="8">
                  <c:v>138</c:v>
                </c:pt>
                <c:pt idx="9">
                  <c:v>144</c:v>
                </c:pt>
                <c:pt idx="10">
                  <c:v>113</c:v>
                </c:pt>
                <c:pt idx="11">
                  <c:v>80</c:v>
                </c:pt>
                <c:pt idx="12">
                  <c:v>109</c:v>
                </c:pt>
                <c:pt idx="13">
                  <c:v>137</c:v>
                </c:pt>
                <c:pt idx="14">
                  <c:v>125</c:v>
                </c:pt>
                <c:pt idx="15">
                  <c:v>109</c:v>
                </c:pt>
                <c:pt idx="16">
                  <c:v>130</c:v>
                </c:pt>
                <c:pt idx="17">
                  <c:v>165</c:v>
                </c:pt>
                <c:pt idx="18">
                  <c:v>128</c:v>
                </c:pt>
                <c:pt idx="19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CC-4079-BF48-F6A8F6B8325A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'Seasonality Adressed'!$E$2:$E$21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xVal>
          <c:yVal>
            <c:numRef>
              <c:f>'Seasonality Adressed'!$D$50:$D$69</c:f>
              <c:numCache>
                <c:formatCode>General</c:formatCode>
                <c:ptCount val="20"/>
                <c:pt idx="0">
                  <c:v>124</c:v>
                </c:pt>
                <c:pt idx="1">
                  <c:v>151.99999999999997</c:v>
                </c:pt>
                <c:pt idx="2">
                  <c:v>121</c:v>
                </c:pt>
                <c:pt idx="3">
                  <c:v>95</c:v>
                </c:pt>
                <c:pt idx="4">
                  <c:v>124</c:v>
                </c:pt>
                <c:pt idx="5">
                  <c:v>151.99999999999997</c:v>
                </c:pt>
                <c:pt idx="6">
                  <c:v>121</c:v>
                </c:pt>
                <c:pt idx="7">
                  <c:v>95</c:v>
                </c:pt>
                <c:pt idx="8">
                  <c:v>124</c:v>
                </c:pt>
                <c:pt idx="9">
                  <c:v>151.99999999999997</c:v>
                </c:pt>
                <c:pt idx="10">
                  <c:v>121</c:v>
                </c:pt>
                <c:pt idx="11">
                  <c:v>95</c:v>
                </c:pt>
                <c:pt idx="12">
                  <c:v>124</c:v>
                </c:pt>
                <c:pt idx="13">
                  <c:v>151.99999999999997</c:v>
                </c:pt>
                <c:pt idx="14">
                  <c:v>121</c:v>
                </c:pt>
                <c:pt idx="15">
                  <c:v>95</c:v>
                </c:pt>
                <c:pt idx="16">
                  <c:v>124</c:v>
                </c:pt>
                <c:pt idx="17">
                  <c:v>151.99999999999997</c:v>
                </c:pt>
                <c:pt idx="18">
                  <c:v>121</c:v>
                </c:pt>
                <c:pt idx="1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CC-4079-BF48-F6A8F6B83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12736"/>
        <c:axId val="1250021504"/>
      </c:scatterChart>
      <c:valAx>
        <c:axId val="102091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021504"/>
        <c:crosses val="autoZero"/>
        <c:crossBetween val="midCat"/>
      </c:valAx>
      <c:valAx>
        <c:axId val="1250021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09127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18472222222222223"/>
          <c:y val="7.224958949096879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Adressed'!$H$50:$H$69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'Seasonality Adressed'!$I$50:$I$69</c:f>
              <c:numCache>
                <c:formatCode>General</c:formatCode>
                <c:ptCount val="20"/>
                <c:pt idx="0">
                  <c:v>80</c:v>
                </c:pt>
                <c:pt idx="1">
                  <c:v>88</c:v>
                </c:pt>
                <c:pt idx="2">
                  <c:v>96</c:v>
                </c:pt>
                <c:pt idx="3">
                  <c:v>102</c:v>
                </c:pt>
                <c:pt idx="4">
                  <c:v>106</c:v>
                </c:pt>
                <c:pt idx="5">
                  <c:v>109</c:v>
                </c:pt>
                <c:pt idx="6">
                  <c:v>109</c:v>
                </c:pt>
                <c:pt idx="7">
                  <c:v>113</c:v>
                </c:pt>
                <c:pt idx="8">
                  <c:v>118</c:v>
                </c:pt>
                <c:pt idx="9">
                  <c:v>125</c:v>
                </c:pt>
                <c:pt idx="10">
                  <c:v>125</c:v>
                </c:pt>
                <c:pt idx="11">
                  <c:v>128</c:v>
                </c:pt>
                <c:pt idx="12">
                  <c:v>130</c:v>
                </c:pt>
                <c:pt idx="13">
                  <c:v>133</c:v>
                </c:pt>
                <c:pt idx="14">
                  <c:v>137</c:v>
                </c:pt>
                <c:pt idx="15">
                  <c:v>138</c:v>
                </c:pt>
                <c:pt idx="16">
                  <c:v>144</c:v>
                </c:pt>
                <c:pt idx="17">
                  <c:v>153</c:v>
                </c:pt>
                <c:pt idx="18">
                  <c:v>161</c:v>
                </c:pt>
                <c:pt idx="19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5-4C96-90C6-3F8B7298A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90368"/>
        <c:axId val="1250051744"/>
      </c:scatterChart>
      <c:valAx>
        <c:axId val="150379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051744"/>
        <c:crosses val="autoZero"/>
        <c:crossBetween val="midCat"/>
      </c:valAx>
      <c:valAx>
        <c:axId val="1250051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37903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94587821939189E-2"/>
          <c:y val="4.7434947570291666E-2"/>
          <c:w val="0.68793232727409181"/>
          <c:h val="0.77921935047058044"/>
        </c:manualLayout>
      </c:layout>
      <c:scatterChart>
        <c:scatterStyle val="lineMarker"/>
        <c:varyColors val="0"/>
        <c:ser>
          <c:idx val="0"/>
          <c:order val="0"/>
          <c:tx>
            <c:v>Observed Values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'Seasonality Adressed'!$F$2:$F$21</c:f>
              <c:numCache>
                <c:formatCode>General</c:formatCode>
                <c:ptCount val="20"/>
                <c:pt idx="0">
                  <c:v>125</c:v>
                </c:pt>
                <c:pt idx="1">
                  <c:v>153</c:v>
                </c:pt>
                <c:pt idx="2">
                  <c:v>106</c:v>
                </c:pt>
                <c:pt idx="3">
                  <c:v>88</c:v>
                </c:pt>
                <c:pt idx="4">
                  <c:v>118</c:v>
                </c:pt>
                <c:pt idx="5">
                  <c:v>161</c:v>
                </c:pt>
                <c:pt idx="6">
                  <c:v>133</c:v>
                </c:pt>
                <c:pt idx="7">
                  <c:v>102</c:v>
                </c:pt>
                <c:pt idx="8">
                  <c:v>138</c:v>
                </c:pt>
                <c:pt idx="9">
                  <c:v>144</c:v>
                </c:pt>
                <c:pt idx="10">
                  <c:v>113</c:v>
                </c:pt>
                <c:pt idx="11">
                  <c:v>80</c:v>
                </c:pt>
                <c:pt idx="12">
                  <c:v>109</c:v>
                </c:pt>
                <c:pt idx="13">
                  <c:v>137</c:v>
                </c:pt>
                <c:pt idx="14">
                  <c:v>125</c:v>
                </c:pt>
                <c:pt idx="15">
                  <c:v>109</c:v>
                </c:pt>
                <c:pt idx="16">
                  <c:v>130</c:v>
                </c:pt>
                <c:pt idx="17">
                  <c:v>165</c:v>
                </c:pt>
                <c:pt idx="18">
                  <c:v>128</c:v>
                </c:pt>
                <c:pt idx="19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4E-429F-814C-F5259EB5C1B0}"/>
            </c:ext>
          </c:extLst>
        </c:ser>
        <c:ser>
          <c:idx val="1"/>
          <c:order val="1"/>
          <c:tx>
            <c:v>Predicted Values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'Seasonality Adressed'!$D$50:$D$69</c:f>
              <c:numCache>
                <c:formatCode>General</c:formatCode>
                <c:ptCount val="20"/>
                <c:pt idx="0">
                  <c:v>124</c:v>
                </c:pt>
                <c:pt idx="1">
                  <c:v>151.99999999999997</c:v>
                </c:pt>
                <c:pt idx="2">
                  <c:v>121</c:v>
                </c:pt>
                <c:pt idx="3">
                  <c:v>95</c:v>
                </c:pt>
                <c:pt idx="4">
                  <c:v>124</c:v>
                </c:pt>
                <c:pt idx="5">
                  <c:v>151.99999999999997</c:v>
                </c:pt>
                <c:pt idx="6">
                  <c:v>121</c:v>
                </c:pt>
                <c:pt idx="7">
                  <c:v>95</c:v>
                </c:pt>
                <c:pt idx="8">
                  <c:v>124</c:v>
                </c:pt>
                <c:pt idx="9">
                  <c:v>151.99999999999997</c:v>
                </c:pt>
                <c:pt idx="10">
                  <c:v>121</c:v>
                </c:pt>
                <c:pt idx="11">
                  <c:v>95</c:v>
                </c:pt>
                <c:pt idx="12">
                  <c:v>124</c:v>
                </c:pt>
                <c:pt idx="13">
                  <c:v>151.99999999999997</c:v>
                </c:pt>
                <c:pt idx="14">
                  <c:v>121</c:v>
                </c:pt>
                <c:pt idx="15">
                  <c:v>95</c:v>
                </c:pt>
                <c:pt idx="16">
                  <c:v>124</c:v>
                </c:pt>
                <c:pt idx="17">
                  <c:v>151.99999999999997</c:v>
                </c:pt>
                <c:pt idx="18">
                  <c:v>121</c:v>
                </c:pt>
                <c:pt idx="1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4E-429F-814C-F5259EB5C1B0}"/>
            </c:ext>
          </c:extLst>
        </c:ser>
        <c:ser>
          <c:idx val="2"/>
          <c:order val="2"/>
          <c:tx>
            <c:v>Future Forecast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2EC-4116-9C52-C65BF80A45F2}"/>
              </c:ext>
            </c:extLst>
          </c:dPt>
          <c:xVal>
            <c:numRef>
              <c:f>'Seasonality Adressed'!$C$70:$C$74</c:f>
              <c:numCache>
                <c:formatCode>General</c:formatCode>
                <c:ptCount val="5"/>
                <c:pt idx="0">
                  <c:v>20.25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</c:numCache>
            </c:numRef>
          </c:xVal>
          <c:yVal>
            <c:numRef>
              <c:f>'Seasonality Adressed'!$D$70:$D$74</c:f>
              <c:numCache>
                <c:formatCode>General</c:formatCode>
                <c:ptCount val="5"/>
                <c:pt idx="0">
                  <c:v>95.25</c:v>
                </c:pt>
                <c:pt idx="1">
                  <c:v>124</c:v>
                </c:pt>
                <c:pt idx="2">
                  <c:v>151.99999999999997</c:v>
                </c:pt>
                <c:pt idx="3">
                  <c:v>121</c:v>
                </c:pt>
                <c:pt idx="4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C-4116-9C52-C65BF80A4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67088"/>
        <c:axId val="67872160"/>
      </c:scatterChart>
      <c:valAx>
        <c:axId val="79467088"/>
        <c:scaling>
          <c:orientation val="minMax"/>
          <c:max val="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72160"/>
        <c:crosses val="autoZero"/>
        <c:crossBetween val="midCat"/>
        <c:majorUnit val="1"/>
      </c:valAx>
      <c:valAx>
        <c:axId val="678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 Values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'18.19 Seasonality and Trend'!$C$2:$C$17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3-4ED3-9A28-DC6A5CC89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14959"/>
        <c:axId val="1379553503"/>
      </c:scatterChart>
      <c:valAx>
        <c:axId val="1379014959"/>
        <c:scaling>
          <c:orientation val="minMax"/>
          <c:max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53503"/>
        <c:crosses val="autoZero"/>
        <c:crossBetween val="midCat"/>
        <c:majorUnit val="1"/>
      </c:valAx>
      <c:valAx>
        <c:axId val="137955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1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 Adressed'!$C$2:$C$17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Adressed'!$E$50:$E$65</c:f>
              <c:numCache>
                <c:formatCode>General</c:formatCode>
                <c:ptCount val="16"/>
                <c:pt idx="0">
                  <c:v>-5.1249999999999574E-2</c:v>
                </c:pt>
                <c:pt idx="1">
                  <c:v>-0.2262499999999994</c:v>
                </c:pt>
                <c:pt idx="2">
                  <c:v>-0.20124999999999993</c:v>
                </c:pt>
                <c:pt idx="3">
                  <c:v>-0.15125000000000011</c:v>
                </c:pt>
                <c:pt idx="4">
                  <c:v>0.36624999999999996</c:v>
                </c:pt>
                <c:pt idx="5">
                  <c:v>0.29125000000000068</c:v>
                </c:pt>
                <c:pt idx="6">
                  <c:v>1.6249999999999432E-2</c:v>
                </c:pt>
                <c:pt idx="7">
                  <c:v>0.16625000000000068</c:v>
                </c:pt>
                <c:pt idx="8">
                  <c:v>-1.6249999999999432E-2</c:v>
                </c:pt>
                <c:pt idx="9">
                  <c:v>0.10875000000000057</c:v>
                </c:pt>
                <c:pt idx="10">
                  <c:v>0.13374999999999915</c:v>
                </c:pt>
                <c:pt idx="11">
                  <c:v>-1.625000000000032E-2</c:v>
                </c:pt>
                <c:pt idx="12">
                  <c:v>-0.29875000000000007</c:v>
                </c:pt>
                <c:pt idx="13">
                  <c:v>-0.17374999999999918</c:v>
                </c:pt>
                <c:pt idx="14">
                  <c:v>5.1249999999999574E-2</c:v>
                </c:pt>
                <c:pt idx="15">
                  <c:v>1.2500000000006395E-3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9-49A1-B407-86E4AEC9E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11247"/>
        <c:axId val="1614400335"/>
      </c:scatterChart>
      <c:valAx>
        <c:axId val="1379011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4400335"/>
        <c:crosses val="autoZero"/>
        <c:crossBetween val="midCat"/>
      </c:valAx>
      <c:valAx>
        <c:axId val="16144003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90112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 Adressed'!$D$2:$D$17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Adressed'!$E$50:$E$65</c:f>
              <c:numCache>
                <c:formatCode>General</c:formatCode>
                <c:ptCount val="16"/>
                <c:pt idx="0">
                  <c:v>-5.1249999999999574E-2</c:v>
                </c:pt>
                <c:pt idx="1">
                  <c:v>-0.2262499999999994</c:v>
                </c:pt>
                <c:pt idx="2">
                  <c:v>-0.20124999999999993</c:v>
                </c:pt>
                <c:pt idx="3">
                  <c:v>-0.15125000000000011</c:v>
                </c:pt>
                <c:pt idx="4">
                  <c:v>0.36624999999999996</c:v>
                </c:pt>
                <c:pt idx="5">
                  <c:v>0.29125000000000068</c:v>
                </c:pt>
                <c:pt idx="6">
                  <c:v>1.6249999999999432E-2</c:v>
                </c:pt>
                <c:pt idx="7">
                  <c:v>0.16625000000000068</c:v>
                </c:pt>
                <c:pt idx="8">
                  <c:v>-1.6249999999999432E-2</c:v>
                </c:pt>
                <c:pt idx="9">
                  <c:v>0.10875000000000057</c:v>
                </c:pt>
                <c:pt idx="10">
                  <c:v>0.13374999999999915</c:v>
                </c:pt>
                <c:pt idx="11">
                  <c:v>-1.625000000000032E-2</c:v>
                </c:pt>
                <c:pt idx="12">
                  <c:v>-0.29875000000000007</c:v>
                </c:pt>
                <c:pt idx="13">
                  <c:v>-0.17374999999999918</c:v>
                </c:pt>
                <c:pt idx="14">
                  <c:v>5.1249999999999574E-2</c:v>
                </c:pt>
                <c:pt idx="15">
                  <c:v>1.2500000000006395E-3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4E-46E9-A752-BB05752D1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992223"/>
        <c:axId val="1613832495"/>
      </c:scatterChart>
      <c:valAx>
        <c:axId val="1378992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3832495"/>
        <c:crosses val="autoZero"/>
        <c:crossBetween val="midCat"/>
      </c:valAx>
      <c:valAx>
        <c:axId val="16138324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8992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 Adressed'!$E$2:$E$17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Adressed'!$E$50:$E$65</c:f>
              <c:numCache>
                <c:formatCode>General</c:formatCode>
                <c:ptCount val="16"/>
                <c:pt idx="0">
                  <c:v>-5.1249999999999574E-2</c:v>
                </c:pt>
                <c:pt idx="1">
                  <c:v>-0.2262499999999994</c:v>
                </c:pt>
                <c:pt idx="2">
                  <c:v>-0.20124999999999993</c:v>
                </c:pt>
                <c:pt idx="3">
                  <c:v>-0.15125000000000011</c:v>
                </c:pt>
                <c:pt idx="4">
                  <c:v>0.36624999999999996</c:v>
                </c:pt>
                <c:pt idx="5">
                  <c:v>0.29125000000000068</c:v>
                </c:pt>
                <c:pt idx="6">
                  <c:v>1.6249999999999432E-2</c:v>
                </c:pt>
                <c:pt idx="7">
                  <c:v>0.16625000000000068</c:v>
                </c:pt>
                <c:pt idx="8">
                  <c:v>-1.6249999999999432E-2</c:v>
                </c:pt>
                <c:pt idx="9">
                  <c:v>0.10875000000000057</c:v>
                </c:pt>
                <c:pt idx="10">
                  <c:v>0.13374999999999915</c:v>
                </c:pt>
                <c:pt idx="11">
                  <c:v>-1.625000000000032E-2</c:v>
                </c:pt>
                <c:pt idx="12">
                  <c:v>-0.29875000000000007</c:v>
                </c:pt>
                <c:pt idx="13">
                  <c:v>-0.17374999999999918</c:v>
                </c:pt>
                <c:pt idx="14">
                  <c:v>5.1249999999999574E-2</c:v>
                </c:pt>
                <c:pt idx="15">
                  <c:v>1.2500000000006395E-3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A8-44AD-8FE6-0E85DDD66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09391"/>
        <c:axId val="1613827695"/>
      </c:scatterChart>
      <c:valAx>
        <c:axId val="1379009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3827695"/>
        <c:crosses val="autoZero"/>
        <c:crossBetween val="midCat"/>
      </c:valAx>
      <c:valAx>
        <c:axId val="1613827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90093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 Adressed'!$F$2:$F$17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'Seasonality and Trend Adressed'!$E$50:$E$65</c:f>
              <c:numCache>
                <c:formatCode>General</c:formatCode>
                <c:ptCount val="16"/>
                <c:pt idx="0">
                  <c:v>-5.1249999999999574E-2</c:v>
                </c:pt>
                <c:pt idx="1">
                  <c:v>-0.2262499999999994</c:v>
                </c:pt>
                <c:pt idx="2">
                  <c:v>-0.20124999999999993</c:v>
                </c:pt>
                <c:pt idx="3">
                  <c:v>-0.15125000000000011</c:v>
                </c:pt>
                <c:pt idx="4">
                  <c:v>0.36624999999999996</c:v>
                </c:pt>
                <c:pt idx="5">
                  <c:v>0.29125000000000068</c:v>
                </c:pt>
                <c:pt idx="6">
                  <c:v>1.6249999999999432E-2</c:v>
                </c:pt>
                <c:pt idx="7">
                  <c:v>0.16625000000000068</c:v>
                </c:pt>
                <c:pt idx="8">
                  <c:v>-1.6249999999999432E-2</c:v>
                </c:pt>
                <c:pt idx="9">
                  <c:v>0.10875000000000057</c:v>
                </c:pt>
                <c:pt idx="10">
                  <c:v>0.13374999999999915</c:v>
                </c:pt>
                <c:pt idx="11">
                  <c:v>-1.625000000000032E-2</c:v>
                </c:pt>
                <c:pt idx="12">
                  <c:v>-0.29875000000000007</c:v>
                </c:pt>
                <c:pt idx="13">
                  <c:v>-0.17374999999999918</c:v>
                </c:pt>
                <c:pt idx="14">
                  <c:v>5.1249999999999574E-2</c:v>
                </c:pt>
                <c:pt idx="15">
                  <c:v>1.2500000000006395E-3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AC-43E4-8EA7-6F72943B0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991295"/>
        <c:axId val="1613830095"/>
      </c:scatterChart>
      <c:valAx>
        <c:axId val="1378991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3830095"/>
        <c:crosses val="autoZero"/>
        <c:crossBetween val="midCat"/>
      </c:valAx>
      <c:valAx>
        <c:axId val="1613830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89912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'Seasonality and Trend Adressed'!$C$2:$C$17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Adressed'!$G$2:$G$17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D-4B4F-A868-3C043619EEF8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'Seasonality and Trend Adressed'!$C$2:$C$17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Adressed'!$D$50:$D$65</c:f>
              <c:numCache>
                <c:formatCode>General</c:formatCode>
                <c:ptCount val="16"/>
                <c:pt idx="0">
                  <c:v>4.8512499999999994</c:v>
                </c:pt>
                <c:pt idx="1">
                  <c:v>4.326249999999999</c:v>
                </c:pt>
                <c:pt idx="2">
                  <c:v>6.2012499999999999</c:v>
                </c:pt>
                <c:pt idx="3">
                  <c:v>6.6512500000000001</c:v>
                </c:pt>
                <c:pt idx="4">
                  <c:v>5.4337499999999999</c:v>
                </c:pt>
                <c:pt idx="5">
                  <c:v>4.9087499999999995</c:v>
                </c:pt>
                <c:pt idx="6">
                  <c:v>6.7837500000000004</c:v>
                </c:pt>
                <c:pt idx="7">
                  <c:v>7.2337499999999997</c:v>
                </c:pt>
                <c:pt idx="8">
                  <c:v>6.0162499999999994</c:v>
                </c:pt>
                <c:pt idx="9">
                  <c:v>5.4912499999999991</c:v>
                </c:pt>
                <c:pt idx="10">
                  <c:v>7.3662500000000009</c:v>
                </c:pt>
                <c:pt idx="11">
                  <c:v>7.8162500000000001</c:v>
                </c:pt>
                <c:pt idx="12">
                  <c:v>6.5987499999999999</c:v>
                </c:pt>
                <c:pt idx="13">
                  <c:v>6.0737499999999995</c:v>
                </c:pt>
                <c:pt idx="14">
                  <c:v>7.9487500000000004</c:v>
                </c:pt>
                <c:pt idx="15">
                  <c:v>8.3987499999999997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BD-4B4F-A868-3C043619E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991295"/>
        <c:axId val="1374634159"/>
      </c:scatterChart>
      <c:valAx>
        <c:axId val="1378991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4634159"/>
        <c:crosses val="autoZero"/>
        <c:crossBetween val="midCat"/>
      </c:valAx>
      <c:valAx>
        <c:axId val="1374634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89912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'Seasonality and Trend Adressed'!$D$2:$D$17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Adressed'!$G$2:$G$17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E-4A5E-9F5B-30127DE787BD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'Seasonality and Trend Adressed'!$D$2:$D$17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Adressed'!$D$50:$D$65</c:f>
              <c:numCache>
                <c:formatCode>General</c:formatCode>
                <c:ptCount val="16"/>
                <c:pt idx="0">
                  <c:v>4.8512499999999994</c:v>
                </c:pt>
                <c:pt idx="1">
                  <c:v>4.326249999999999</c:v>
                </c:pt>
                <c:pt idx="2">
                  <c:v>6.2012499999999999</c:v>
                </c:pt>
                <c:pt idx="3">
                  <c:v>6.6512500000000001</c:v>
                </c:pt>
                <c:pt idx="4">
                  <c:v>5.4337499999999999</c:v>
                </c:pt>
                <c:pt idx="5">
                  <c:v>4.9087499999999995</c:v>
                </c:pt>
                <c:pt idx="6">
                  <c:v>6.7837500000000004</c:v>
                </c:pt>
                <c:pt idx="7">
                  <c:v>7.2337499999999997</c:v>
                </c:pt>
                <c:pt idx="8">
                  <c:v>6.0162499999999994</c:v>
                </c:pt>
                <c:pt idx="9">
                  <c:v>5.4912499999999991</c:v>
                </c:pt>
                <c:pt idx="10">
                  <c:v>7.3662500000000009</c:v>
                </c:pt>
                <c:pt idx="11">
                  <c:v>7.8162500000000001</c:v>
                </c:pt>
                <c:pt idx="12">
                  <c:v>6.5987499999999999</c:v>
                </c:pt>
                <c:pt idx="13">
                  <c:v>6.0737499999999995</c:v>
                </c:pt>
                <c:pt idx="14">
                  <c:v>7.9487500000000004</c:v>
                </c:pt>
                <c:pt idx="15">
                  <c:v>8.3987499999999997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1E-4A5E-9F5B-30127DE78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14031"/>
        <c:axId val="1374629839"/>
      </c:scatterChart>
      <c:valAx>
        <c:axId val="1379014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4629839"/>
        <c:crosses val="autoZero"/>
        <c:crossBetween val="midCat"/>
      </c:valAx>
      <c:valAx>
        <c:axId val="1374629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9014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'Seasonality and Trend Adressed'!$E$2:$E$17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Adressed'!$G$2:$G$17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B1-4AEC-B248-C9FB6ECBEFB4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'Seasonality and Trend Adressed'!$E$2:$E$17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xVal>
          <c:yVal>
            <c:numRef>
              <c:f>'Seasonality and Trend Adressed'!$D$50:$D$65</c:f>
              <c:numCache>
                <c:formatCode>General</c:formatCode>
                <c:ptCount val="16"/>
                <c:pt idx="0">
                  <c:v>4.8512499999999994</c:v>
                </c:pt>
                <c:pt idx="1">
                  <c:v>4.326249999999999</c:v>
                </c:pt>
                <c:pt idx="2">
                  <c:v>6.2012499999999999</c:v>
                </c:pt>
                <c:pt idx="3">
                  <c:v>6.6512500000000001</c:v>
                </c:pt>
                <c:pt idx="4">
                  <c:v>5.4337499999999999</c:v>
                </c:pt>
                <c:pt idx="5">
                  <c:v>4.9087499999999995</c:v>
                </c:pt>
                <c:pt idx="6">
                  <c:v>6.7837500000000004</c:v>
                </c:pt>
                <c:pt idx="7">
                  <c:v>7.2337499999999997</c:v>
                </c:pt>
                <c:pt idx="8">
                  <c:v>6.0162499999999994</c:v>
                </c:pt>
                <c:pt idx="9">
                  <c:v>5.4912499999999991</c:v>
                </c:pt>
                <c:pt idx="10">
                  <c:v>7.3662500000000009</c:v>
                </c:pt>
                <c:pt idx="11">
                  <c:v>7.8162500000000001</c:v>
                </c:pt>
                <c:pt idx="12">
                  <c:v>6.5987499999999999</c:v>
                </c:pt>
                <c:pt idx="13">
                  <c:v>6.0737499999999995</c:v>
                </c:pt>
                <c:pt idx="14">
                  <c:v>7.9487500000000004</c:v>
                </c:pt>
                <c:pt idx="15">
                  <c:v>8.3987499999999997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B1-4AEC-B248-C9FB6ECBE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06143"/>
        <c:axId val="1374631279"/>
      </c:scatterChart>
      <c:valAx>
        <c:axId val="1379006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4631279"/>
        <c:crosses val="autoZero"/>
        <c:crossBetween val="midCat"/>
      </c:valAx>
      <c:valAx>
        <c:axId val="1374631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90061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'Seasonality and Trend Adressed'!$F$2:$F$17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'Seasonality and Trend Adressed'!$G$2:$G$17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3-48C6-9F56-A700AF58005A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'Seasonality and Trend Adressed'!$F$2:$F$17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'Seasonality and Trend Adressed'!$D$50:$D$65</c:f>
              <c:numCache>
                <c:formatCode>General</c:formatCode>
                <c:ptCount val="16"/>
                <c:pt idx="0">
                  <c:v>4.8512499999999994</c:v>
                </c:pt>
                <c:pt idx="1">
                  <c:v>4.326249999999999</c:v>
                </c:pt>
                <c:pt idx="2">
                  <c:v>6.2012499999999999</c:v>
                </c:pt>
                <c:pt idx="3">
                  <c:v>6.6512500000000001</c:v>
                </c:pt>
                <c:pt idx="4">
                  <c:v>5.4337499999999999</c:v>
                </c:pt>
                <c:pt idx="5">
                  <c:v>4.9087499999999995</c:v>
                </c:pt>
                <c:pt idx="6">
                  <c:v>6.7837500000000004</c:v>
                </c:pt>
                <c:pt idx="7">
                  <c:v>7.2337499999999997</c:v>
                </c:pt>
                <c:pt idx="8">
                  <c:v>6.0162499999999994</c:v>
                </c:pt>
                <c:pt idx="9">
                  <c:v>5.4912499999999991</c:v>
                </c:pt>
                <c:pt idx="10">
                  <c:v>7.3662500000000009</c:v>
                </c:pt>
                <c:pt idx="11">
                  <c:v>7.8162500000000001</c:v>
                </c:pt>
                <c:pt idx="12">
                  <c:v>6.5987499999999999</c:v>
                </c:pt>
                <c:pt idx="13">
                  <c:v>6.0737499999999995</c:v>
                </c:pt>
                <c:pt idx="14">
                  <c:v>7.9487500000000004</c:v>
                </c:pt>
                <c:pt idx="15">
                  <c:v>8.3987499999999997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93-48C6-9F56-A700AF580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12175"/>
        <c:axId val="1374627919"/>
      </c:scatterChart>
      <c:valAx>
        <c:axId val="1379012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4627919"/>
        <c:crosses val="autoZero"/>
        <c:crossBetween val="midCat"/>
      </c:valAx>
      <c:valAx>
        <c:axId val="1374627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90121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 Adressed'!$H$50:$H$65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'Seasonality and Trend Adressed'!$I$50:$I$65</c:f>
              <c:numCache>
                <c:formatCode>General</c:formatCode>
                <c:ptCount val="16"/>
                <c:pt idx="0">
                  <c:v>4.0999999999999996</c:v>
                </c:pt>
                <c:pt idx="1">
                  <c:v>4.8</c:v>
                </c:pt>
                <c:pt idx="2">
                  <c:v>5.2</c:v>
                </c:pt>
                <c:pt idx="3">
                  <c:v>5.6</c:v>
                </c:pt>
                <c:pt idx="4">
                  <c:v>5.8</c:v>
                </c:pt>
                <c:pt idx="5">
                  <c:v>5.9</c:v>
                </c:pt>
                <c:pt idx="6">
                  <c:v>6</c:v>
                </c:pt>
                <c:pt idx="7">
                  <c:v>6</c:v>
                </c:pt>
                <c:pt idx="8">
                  <c:v>6.3</c:v>
                </c:pt>
                <c:pt idx="9">
                  <c:v>6.5</c:v>
                </c:pt>
                <c:pt idx="10">
                  <c:v>6.8</c:v>
                </c:pt>
                <c:pt idx="11">
                  <c:v>7.4</c:v>
                </c:pt>
                <c:pt idx="12">
                  <c:v>7.5</c:v>
                </c:pt>
                <c:pt idx="13">
                  <c:v>7.8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26-4948-B9E6-400CF7177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998255"/>
        <c:axId val="1374640879"/>
      </c:scatterChart>
      <c:valAx>
        <c:axId val="1378998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4640879"/>
        <c:crosses val="autoZero"/>
        <c:crossBetween val="midCat"/>
      </c:valAx>
      <c:valAx>
        <c:axId val="1374640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89982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 Values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'18.19 Seasonality and Trend'!$C$2:$C$17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3-4411-B699-DC765B8CECE3}"/>
            </c:ext>
          </c:extLst>
        </c:ser>
        <c:ser>
          <c:idx val="1"/>
          <c:order val="1"/>
          <c:tx>
            <c:v>Predicted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'Seasonality and Trend Adressed'!$C$50:$C$65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'Seasonality and Trend Adressed'!$D$50:$D$65</c:f>
              <c:numCache>
                <c:formatCode>General</c:formatCode>
                <c:ptCount val="16"/>
                <c:pt idx="0">
                  <c:v>4.8512499999999994</c:v>
                </c:pt>
                <c:pt idx="1">
                  <c:v>4.326249999999999</c:v>
                </c:pt>
                <c:pt idx="2">
                  <c:v>6.2012499999999999</c:v>
                </c:pt>
                <c:pt idx="3">
                  <c:v>6.6512500000000001</c:v>
                </c:pt>
                <c:pt idx="4">
                  <c:v>5.4337499999999999</c:v>
                </c:pt>
                <c:pt idx="5">
                  <c:v>4.9087499999999995</c:v>
                </c:pt>
                <c:pt idx="6">
                  <c:v>6.7837500000000004</c:v>
                </c:pt>
                <c:pt idx="7">
                  <c:v>7.2337499999999997</c:v>
                </c:pt>
                <c:pt idx="8">
                  <c:v>6.0162499999999994</c:v>
                </c:pt>
                <c:pt idx="9">
                  <c:v>5.4912499999999991</c:v>
                </c:pt>
                <c:pt idx="10">
                  <c:v>7.3662500000000009</c:v>
                </c:pt>
                <c:pt idx="11">
                  <c:v>7.8162500000000001</c:v>
                </c:pt>
                <c:pt idx="12">
                  <c:v>6.5987499999999999</c:v>
                </c:pt>
                <c:pt idx="13">
                  <c:v>6.0737499999999995</c:v>
                </c:pt>
                <c:pt idx="14">
                  <c:v>7.9487500000000004</c:v>
                </c:pt>
                <c:pt idx="15">
                  <c:v>8.3987499999999997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D3-4411-B699-DC765B8CECE3}"/>
            </c:ext>
          </c:extLst>
        </c:ser>
        <c:ser>
          <c:idx val="2"/>
          <c:order val="2"/>
          <c:tx>
            <c:v>Future Predictions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D3-4411-B699-DC765B8CECE3}"/>
              </c:ext>
            </c:extLst>
          </c:dPt>
          <c:xVal>
            <c:numRef>
              <c:f>'Seasonality and Trend Adressed'!$F$18:$F$22</c:f>
              <c:numCache>
                <c:formatCode>General</c:formatCode>
                <c:ptCount val="5"/>
                <c:pt idx="0">
                  <c:v>16.100000000000001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</c:numCache>
            </c:numRef>
          </c:xVal>
          <c:yVal>
            <c:numRef>
              <c:f>'Seasonality and Trend Adressed'!$G$18:$G$22</c:f>
              <c:numCache>
                <c:formatCode>General</c:formatCode>
                <c:ptCount val="5"/>
                <c:pt idx="0">
                  <c:v>8.5</c:v>
                </c:pt>
                <c:pt idx="1">
                  <c:v>7.1812500000000004</c:v>
                </c:pt>
                <c:pt idx="2">
                  <c:v>6.65625</c:v>
                </c:pt>
                <c:pt idx="3">
                  <c:v>8.53125</c:v>
                </c:pt>
                <c:pt idx="4">
                  <c:v>8.9812499999999993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D3-4411-B699-DC765B8CE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14959"/>
        <c:axId val="1379553503"/>
      </c:scatterChart>
      <c:valAx>
        <c:axId val="137901495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53503"/>
        <c:crosses val="autoZero"/>
        <c:crossBetween val="midCat"/>
        <c:majorUnit val="1"/>
      </c:valAx>
      <c:valAx>
        <c:axId val="137955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1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 Values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'18.19 Seasonality and Trend'!$C$2:$C$17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C-4841-857C-B54B10907F3F}"/>
            </c:ext>
          </c:extLst>
        </c:ser>
        <c:ser>
          <c:idx val="1"/>
          <c:order val="1"/>
          <c:tx>
            <c:v>Centered Moving Average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'Decomposition seasonal indexes'!$G$4:$G$15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xVal>
          <c:yVal>
            <c:numRef>
              <c:f>'Decomposition seasonal indexes'!$E$4:$E$15</c:f>
              <c:numCache>
                <c:formatCode>General</c:formatCode>
                <c:ptCount val="12"/>
                <c:pt idx="0">
                  <c:v>5.4749999999999996</c:v>
                </c:pt>
                <c:pt idx="1">
                  <c:v>5.7375000000000007</c:v>
                </c:pt>
                <c:pt idx="2">
                  <c:v>5.9749999999999996</c:v>
                </c:pt>
                <c:pt idx="3">
                  <c:v>6.1875</c:v>
                </c:pt>
                <c:pt idx="4">
                  <c:v>6.3250000000000002</c:v>
                </c:pt>
                <c:pt idx="5">
                  <c:v>6.3999999999999995</c:v>
                </c:pt>
                <c:pt idx="6">
                  <c:v>6.5374999999999996</c:v>
                </c:pt>
                <c:pt idx="7">
                  <c:v>6.6750000000000007</c:v>
                </c:pt>
                <c:pt idx="8">
                  <c:v>6.7625000000000002</c:v>
                </c:pt>
                <c:pt idx="9">
                  <c:v>6.8375000000000004</c:v>
                </c:pt>
                <c:pt idx="10">
                  <c:v>6.9375</c:v>
                </c:pt>
                <c:pt idx="11">
                  <c:v>7.0750000000000002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BC-4841-857C-B54B10907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14959"/>
        <c:axId val="1379553503"/>
      </c:scatterChart>
      <c:valAx>
        <c:axId val="1379014959"/>
        <c:scaling>
          <c:orientation val="minMax"/>
          <c:max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53503"/>
        <c:crosses val="autoZero"/>
        <c:crossBetween val="midCat"/>
        <c:majorUnit val="1"/>
      </c:valAx>
      <c:valAx>
        <c:axId val="137955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1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Deseasonalized Television</a:t>
            </a:r>
            <a:r>
              <a:rPr lang="en-US" baseline="0"/>
              <a:t> Set Sales Time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Deseasonalized Sales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Deseasonalized!$F$2:$F$17</c:f>
              <c:numCache>
                <c:formatCode>General</c:formatCode>
                <c:ptCount val="16"/>
                <c:pt idx="0">
                  <c:v>5.1491069966198779</c:v>
                </c:pt>
                <c:pt idx="1">
                  <c:v>4.8940077043632355</c:v>
                </c:pt>
                <c:pt idx="2">
                  <c:v>5.4877270351727612</c:v>
                </c:pt>
                <c:pt idx="3">
                  <c:v>5.6852713745967334</c:v>
                </c:pt>
                <c:pt idx="4">
                  <c:v>6.2218376209156858</c:v>
                </c:pt>
                <c:pt idx="5">
                  <c:v>6.2070341616314213</c:v>
                </c:pt>
                <c:pt idx="6">
                  <c:v>6.2194239731957719</c:v>
                </c:pt>
                <c:pt idx="7">
                  <c:v>6.4724627956947423</c:v>
                </c:pt>
                <c:pt idx="8">
                  <c:v>6.4363837457748474</c:v>
                </c:pt>
                <c:pt idx="9">
                  <c:v>6.6844983279107604</c:v>
                </c:pt>
                <c:pt idx="10">
                  <c:v>6.8596587939659246</c:v>
                </c:pt>
                <c:pt idx="11">
                  <c:v>6.8223256495160793</c:v>
                </c:pt>
                <c:pt idx="12">
                  <c:v>6.7582029330635898</c:v>
                </c:pt>
                <c:pt idx="13">
                  <c:v>7.0425964526202662</c:v>
                </c:pt>
                <c:pt idx="14">
                  <c:v>7.3169693802303195</c:v>
                </c:pt>
                <c:pt idx="15">
                  <c:v>7.3471199302480859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1-4F40-9742-068F06A0DF79}"/>
            </c:ext>
          </c:extLst>
        </c:ser>
        <c:ser>
          <c:idx val="1"/>
          <c:order val="1"/>
          <c:tx>
            <c:v>Trend of deseasonalized sales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Deseasonalized!$A$2:$A$17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Deseasonalized!$J$44:$J$59</c:f>
              <c:numCache>
                <c:formatCode>General</c:formatCode>
                <c:ptCount val="16"/>
                <c:pt idx="0">
                  <c:v>5.2467488107686799</c:v>
                </c:pt>
                <c:pt idx="1">
                  <c:v>5.3938875266288564</c:v>
                </c:pt>
                <c:pt idx="2">
                  <c:v>5.5410262424890329</c:v>
                </c:pt>
                <c:pt idx="3">
                  <c:v>5.6881649583492093</c:v>
                </c:pt>
                <c:pt idx="4">
                  <c:v>5.8353036742093867</c:v>
                </c:pt>
                <c:pt idx="5">
                  <c:v>5.9824423900695631</c:v>
                </c:pt>
                <c:pt idx="6">
                  <c:v>6.1295811059297396</c:v>
                </c:pt>
                <c:pt idx="7">
                  <c:v>6.2767198217899161</c:v>
                </c:pt>
                <c:pt idx="8">
                  <c:v>6.4238585376500925</c:v>
                </c:pt>
                <c:pt idx="9">
                  <c:v>6.570997253510269</c:v>
                </c:pt>
                <c:pt idx="10">
                  <c:v>6.7181359693704454</c:v>
                </c:pt>
                <c:pt idx="11">
                  <c:v>6.8652746852306219</c:v>
                </c:pt>
                <c:pt idx="12">
                  <c:v>7.0124134010907984</c:v>
                </c:pt>
                <c:pt idx="13">
                  <c:v>7.1595521169509748</c:v>
                </c:pt>
                <c:pt idx="14">
                  <c:v>7.3066908328111513</c:v>
                </c:pt>
                <c:pt idx="15">
                  <c:v>7.4538295486713277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31-4C52-AAFE-75F72C408BD0}"/>
            </c:ext>
          </c:extLst>
        </c:ser>
        <c:ser>
          <c:idx val="2"/>
          <c:order val="2"/>
          <c:tx>
            <c:v>Future Trendt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031-4C52-AAFE-75F72C408BD0}"/>
              </c:ext>
            </c:extLst>
          </c:dPt>
          <c:xVal>
            <c:numRef>
              <c:f>Deseasonalized!$A$18:$A$20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17</c:v>
                </c:pt>
                <c:pt idx="2">
                  <c:v>18</c:v>
                </c:pt>
              </c:numCache>
            </c:numRef>
          </c:xVal>
          <c:yVal>
            <c:numRef>
              <c:f>Deseasonalized!$G$18:$G$20</c:f>
              <c:numCache>
                <c:formatCode>0.00</c:formatCode>
                <c:ptCount val="3"/>
                <c:pt idx="0" formatCode="General">
                  <c:v>7.45</c:v>
                </c:pt>
                <c:pt idx="1">
                  <c:v>7.6009682645315042</c:v>
                </c:pt>
                <c:pt idx="2" formatCode="0.000">
                  <c:v>7.7481069803916807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31-4C52-AAFE-75F72C408BD0}"/>
            </c:ext>
          </c:extLst>
        </c:ser>
        <c:ser>
          <c:idx val="3"/>
          <c:order val="3"/>
          <c:tx>
            <c:v>Observed Sales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Deseasonalized!$A$2:$A$17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Deseasonalized!$D$2:$D$17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31-4C52-AAFE-75F72C408BD0}"/>
            </c:ext>
          </c:extLst>
        </c:ser>
        <c:ser>
          <c:idx val="4"/>
          <c:order val="4"/>
          <c:tx>
            <c:v>Future Quarterly Forecast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Deseasonalized!$A$19:$A$22</c:f>
              <c:numCache>
                <c:formatCode>General</c:formatCode>
                <c:ptCount val="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</c:numCache>
            </c:numRef>
          </c:xVal>
          <c:yVal>
            <c:numRef>
              <c:f>Deseasonalized!$H$19:$H$22</c:f>
              <c:numCache>
                <c:formatCode>0.000</c:formatCode>
                <c:ptCount val="4"/>
                <c:pt idx="0">
                  <c:v>7.085626244259732</c:v>
                </c:pt>
                <c:pt idx="1">
                  <c:v>6.4910479383356749</c:v>
                </c:pt>
                <c:pt idx="2">
                  <c:v>8.6322577405710952</c:v>
                </c:pt>
                <c:pt idx="3">
                  <c:v>9.1948994576246115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31-4C52-AAFE-75F72C408BD0}"/>
            </c:ext>
          </c:extLst>
        </c:ser>
        <c:ser>
          <c:idx val="5"/>
          <c:order val="5"/>
          <c:tx>
            <c:v>Predicted Sales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Deseasonalized!$A$2:$A$17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Deseasonalized!$H$2:$H$17</c:f>
              <c:numCache>
                <c:formatCode>General</c:formatCode>
                <c:ptCount val="16"/>
                <c:pt idx="0">
                  <c:v>4.8910217457555092</c:v>
                </c:pt>
                <c:pt idx="1">
                  <c:v>4.5187789221218049</c:v>
                </c:pt>
                <c:pt idx="2">
                  <c:v>6.0582746266073277</c:v>
                </c:pt>
                <c:pt idx="3">
                  <c:v>6.5033082491849266</c:v>
                </c:pt>
                <c:pt idx="4">
                  <c:v>5.4396728703815658</c:v>
                </c:pt>
                <c:pt idx="5">
                  <c:v>5.0118461761752728</c:v>
                </c:pt>
                <c:pt idx="6">
                  <c:v>6.7017704050982871</c:v>
                </c:pt>
                <c:pt idx="7">
                  <c:v>7.176206051294848</c:v>
                </c:pt>
                <c:pt idx="8">
                  <c:v>5.9883239950076215</c:v>
                </c:pt>
                <c:pt idx="9">
                  <c:v>5.5049134302287399</c:v>
                </c:pt>
                <c:pt idx="10">
                  <c:v>7.3452661835892226</c:v>
                </c:pt>
                <c:pt idx="11">
                  <c:v>7.8491038534047686</c:v>
                </c:pt>
                <c:pt idx="12">
                  <c:v>6.5369751196336772</c:v>
                </c:pt>
                <c:pt idx="13">
                  <c:v>5.9979806842822079</c:v>
                </c:pt>
                <c:pt idx="14">
                  <c:v>7.988761962080158</c:v>
                </c:pt>
                <c:pt idx="15">
                  <c:v>8.5220016555146891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31-4C52-AAFE-75F72C408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361167"/>
        <c:axId val="1073596879"/>
      </c:scatterChart>
      <c:valAx>
        <c:axId val="185036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96879"/>
        <c:crosses val="autoZero"/>
        <c:crossBetween val="midCat"/>
      </c:valAx>
      <c:valAx>
        <c:axId val="1073596879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36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Deseasonalized!$A$2:$A$17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Deseasonalized!$K$44:$K$59</c:f>
              <c:numCache>
                <c:formatCode>General</c:formatCode>
                <c:ptCount val="16"/>
                <c:pt idx="0">
                  <c:v>-9.764181414880202E-2</c:v>
                </c:pt>
                <c:pt idx="1">
                  <c:v>-0.49987982226562089</c:v>
                </c:pt>
                <c:pt idx="2">
                  <c:v>-5.3299207316293007E-2</c:v>
                </c:pt>
                <c:pt idx="3">
                  <c:v>-2.8935837524759478E-3</c:v>
                </c:pt>
                <c:pt idx="4">
                  <c:v>0.38653394670629915</c:v>
                </c:pt>
                <c:pt idx="5">
                  <c:v>0.22459177156185817</c:v>
                </c:pt>
                <c:pt idx="6">
                  <c:v>8.98428672660323E-2</c:v>
                </c:pt>
                <c:pt idx="7">
                  <c:v>0.1957429739048262</c:v>
                </c:pt>
                <c:pt idx="8">
                  <c:v>1.2525208124754883E-2</c:v>
                </c:pt>
                <c:pt idx="9">
                  <c:v>0.1135010744004914</c:v>
                </c:pt>
                <c:pt idx="10">
                  <c:v>0.14152282459547916</c:v>
                </c:pt>
                <c:pt idx="11">
                  <c:v>-4.2949035714542561E-2</c:v>
                </c:pt>
                <c:pt idx="12">
                  <c:v>-0.25421046802720859</c:v>
                </c:pt>
                <c:pt idx="13">
                  <c:v>-0.11695566433070859</c:v>
                </c:pt>
                <c:pt idx="14">
                  <c:v>1.0278547419168227E-2</c:v>
                </c:pt>
                <c:pt idx="15">
                  <c:v>-0.10670961842324189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58-4CD5-9580-D2CFCD7E3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300383"/>
        <c:axId val="1772287023"/>
      </c:scatterChart>
      <c:valAx>
        <c:axId val="1850300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287023"/>
        <c:crosses val="autoZero"/>
        <c:crossBetween val="midCat"/>
      </c:valAx>
      <c:valAx>
        <c:axId val="1772287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0300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Deseasonalized Sales</c:v>
          </c:tx>
          <c:spPr>
            <a:ln w="19050">
              <a:noFill/>
            </a:ln>
          </c:spPr>
          <c:xVal>
            <c:numRef>
              <c:f>Deseasonalized!$A$2:$A$17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Deseasonalized!$F$2:$F$17</c:f>
              <c:numCache>
                <c:formatCode>General</c:formatCode>
                <c:ptCount val="16"/>
                <c:pt idx="0">
                  <c:v>5.1491069966198779</c:v>
                </c:pt>
                <c:pt idx="1">
                  <c:v>4.8940077043632355</c:v>
                </c:pt>
                <c:pt idx="2">
                  <c:v>5.4877270351727612</c:v>
                </c:pt>
                <c:pt idx="3">
                  <c:v>5.6852713745967334</c:v>
                </c:pt>
                <c:pt idx="4">
                  <c:v>6.2218376209156858</c:v>
                </c:pt>
                <c:pt idx="5">
                  <c:v>6.2070341616314213</c:v>
                </c:pt>
                <c:pt idx="6">
                  <c:v>6.2194239731957719</c:v>
                </c:pt>
                <c:pt idx="7">
                  <c:v>6.4724627956947423</c:v>
                </c:pt>
                <c:pt idx="8">
                  <c:v>6.4363837457748474</c:v>
                </c:pt>
                <c:pt idx="9">
                  <c:v>6.6844983279107604</c:v>
                </c:pt>
                <c:pt idx="10">
                  <c:v>6.8596587939659246</c:v>
                </c:pt>
                <c:pt idx="11">
                  <c:v>6.8223256495160793</c:v>
                </c:pt>
                <c:pt idx="12">
                  <c:v>6.7582029330635898</c:v>
                </c:pt>
                <c:pt idx="13">
                  <c:v>7.0425964526202662</c:v>
                </c:pt>
                <c:pt idx="14">
                  <c:v>7.3169693802303195</c:v>
                </c:pt>
                <c:pt idx="15">
                  <c:v>7.3471199302480859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2-4B91-B844-7F15BD5A8080}"/>
            </c:ext>
          </c:extLst>
        </c:ser>
        <c:ser>
          <c:idx val="1"/>
          <c:order val="1"/>
          <c:tx>
            <c:v>Predicted Deseasonalized Sales</c:v>
          </c:tx>
          <c:spPr>
            <a:ln w="19050">
              <a:noFill/>
            </a:ln>
          </c:spPr>
          <c:xVal>
            <c:numRef>
              <c:f>Deseasonalized!$A$2:$A$17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Deseasonalized!$J$44:$J$59</c:f>
              <c:numCache>
                <c:formatCode>General</c:formatCode>
                <c:ptCount val="16"/>
                <c:pt idx="0">
                  <c:v>5.2467488107686799</c:v>
                </c:pt>
                <c:pt idx="1">
                  <c:v>5.3938875266288564</c:v>
                </c:pt>
                <c:pt idx="2">
                  <c:v>5.5410262424890329</c:v>
                </c:pt>
                <c:pt idx="3">
                  <c:v>5.6881649583492093</c:v>
                </c:pt>
                <c:pt idx="4">
                  <c:v>5.8353036742093867</c:v>
                </c:pt>
                <c:pt idx="5">
                  <c:v>5.9824423900695631</c:v>
                </c:pt>
                <c:pt idx="6">
                  <c:v>6.1295811059297396</c:v>
                </c:pt>
                <c:pt idx="7">
                  <c:v>6.2767198217899161</c:v>
                </c:pt>
                <c:pt idx="8">
                  <c:v>6.4238585376500925</c:v>
                </c:pt>
                <c:pt idx="9">
                  <c:v>6.570997253510269</c:v>
                </c:pt>
                <c:pt idx="10">
                  <c:v>6.7181359693704454</c:v>
                </c:pt>
                <c:pt idx="11">
                  <c:v>6.8652746852306219</c:v>
                </c:pt>
                <c:pt idx="12">
                  <c:v>7.0124134010907984</c:v>
                </c:pt>
                <c:pt idx="13">
                  <c:v>7.1595521169509748</c:v>
                </c:pt>
                <c:pt idx="14">
                  <c:v>7.3066908328111513</c:v>
                </c:pt>
                <c:pt idx="15">
                  <c:v>7.4538295486713277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42-4B91-B844-7F15BD5A8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388079"/>
        <c:axId val="1772287983"/>
      </c:scatterChart>
      <c:valAx>
        <c:axId val="1850388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287983"/>
        <c:crosses val="autoZero"/>
        <c:crossBetween val="midCat"/>
      </c:valAx>
      <c:valAx>
        <c:axId val="17722879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Deseasonalized 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0388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Deseasonalized!$N$44:$N$59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Deseasonalized!$O$44:$O$59</c:f>
              <c:numCache>
                <c:formatCode>General</c:formatCode>
                <c:ptCount val="16"/>
                <c:pt idx="0">
                  <c:v>4.8940077043632355</c:v>
                </c:pt>
                <c:pt idx="1">
                  <c:v>5.1491069966198779</c:v>
                </c:pt>
                <c:pt idx="2">
                  <c:v>5.4877270351727399</c:v>
                </c:pt>
                <c:pt idx="3">
                  <c:v>5.6852713745967334</c:v>
                </c:pt>
                <c:pt idx="4">
                  <c:v>6.2070341616314213</c:v>
                </c:pt>
                <c:pt idx="5">
                  <c:v>6.2194239731957719</c:v>
                </c:pt>
                <c:pt idx="6">
                  <c:v>6.2218376209156858</c:v>
                </c:pt>
                <c:pt idx="7">
                  <c:v>6.4363837457748474</c:v>
                </c:pt>
                <c:pt idx="8">
                  <c:v>6.4724627956947423</c:v>
                </c:pt>
                <c:pt idx="9">
                  <c:v>6.6844983279107604</c:v>
                </c:pt>
                <c:pt idx="10">
                  <c:v>6.7582029330635898</c:v>
                </c:pt>
                <c:pt idx="11">
                  <c:v>6.8223256495160793</c:v>
                </c:pt>
                <c:pt idx="12">
                  <c:v>6.8596587939659246</c:v>
                </c:pt>
                <c:pt idx="13">
                  <c:v>7.0425964526202662</c:v>
                </c:pt>
                <c:pt idx="14">
                  <c:v>7.3169693802303195</c:v>
                </c:pt>
                <c:pt idx="15">
                  <c:v>7.3471199302480859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E4-421E-852E-89570F4A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391791"/>
        <c:axId val="1702122079"/>
      </c:scatterChart>
      <c:valAx>
        <c:axId val="1850391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2122079"/>
        <c:crosses val="autoZero"/>
        <c:crossBetween val="midCat"/>
      </c:valAx>
      <c:valAx>
        <c:axId val="17021220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Deseasonalized 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03917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2.xml"/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1.xml"/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10" Type="http://schemas.openxmlformats.org/officeDocument/2006/relationships/chart" Target="../charts/chart53.xml"/><Relationship Id="rId4" Type="http://schemas.openxmlformats.org/officeDocument/2006/relationships/chart" Target="../charts/chart47.xml"/><Relationship Id="rId9" Type="http://schemas.openxmlformats.org/officeDocument/2006/relationships/chart" Target="../charts/chart5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4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52387</xdr:rowOff>
    </xdr:from>
    <xdr:to>
      <xdr:col>12</xdr:col>
      <xdr:colOff>152400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07E4B-C35D-8569-91D5-934B2E4B2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409575</xdr:colOff>
      <xdr:row>5</xdr:row>
      <xdr:rowOff>47626</xdr:rowOff>
    </xdr:from>
    <xdr:to>
      <xdr:col>14</xdr:col>
      <xdr:colOff>600075</xdr:colOff>
      <xdr:row>6</xdr:row>
      <xdr:rowOff>123826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848D4A-086C-66BF-0156-467C2E4C102A}"/>
            </a:ext>
          </a:extLst>
        </xdr:cNvPr>
        <xdr:cNvSpPr txBox="1"/>
      </xdr:nvSpPr>
      <xdr:spPr>
        <a:xfrm>
          <a:off x="7724775" y="1000126"/>
          <a:ext cx="1409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Horizontal</a:t>
          </a:r>
          <a:r>
            <a:rPr lang="en-US" sz="1100" baseline="0"/>
            <a:t> Pattern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15</xdr:row>
      <xdr:rowOff>76200</xdr:rowOff>
    </xdr:from>
    <xdr:to>
      <xdr:col>11</xdr:col>
      <xdr:colOff>476250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68E52-EF6A-4D93-8F6B-52C752F9F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8</xdr:row>
      <xdr:rowOff>95250</xdr:rowOff>
    </xdr:from>
    <xdr:to>
      <xdr:col>12</xdr:col>
      <xdr:colOff>361950</xdr:colOff>
      <xdr:row>13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CBA1B0-CA73-7995-110A-3B61C6CBD5A7}"/>
            </a:ext>
          </a:extLst>
        </xdr:cNvPr>
        <xdr:cNvSpPr txBox="1"/>
      </xdr:nvSpPr>
      <xdr:spPr>
        <a:xfrm>
          <a:off x="8077200" y="2209800"/>
          <a:ext cx="15716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forecast error</a:t>
          </a:r>
          <a:r>
            <a:rPr lang="en-US" sz="1100" baseline="0"/>
            <a:t> for week 2, 4, is 19.05 percent of the observed value in week 2.</a:t>
          </a:r>
          <a:endParaRPr lang="en-US" sz="1100"/>
        </a:p>
      </xdr:txBody>
    </xdr:sp>
    <xdr:clientData/>
  </xdr:twoCellAnchor>
  <xdr:twoCellAnchor>
    <xdr:from>
      <xdr:col>12</xdr:col>
      <xdr:colOff>552450</xdr:colOff>
      <xdr:row>1</xdr:row>
      <xdr:rowOff>9526</xdr:rowOff>
    </xdr:from>
    <xdr:to>
      <xdr:col>15</xdr:col>
      <xdr:colOff>533400</xdr:colOff>
      <xdr:row>6</xdr:row>
      <xdr:rowOff>104776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23452D-CDBE-FE43-1B19-BFA49945C49D}"/>
            </a:ext>
          </a:extLst>
        </xdr:cNvPr>
        <xdr:cNvSpPr txBox="1"/>
      </xdr:nvSpPr>
      <xdr:spPr>
        <a:xfrm>
          <a:off x="9839325" y="581026"/>
          <a:ext cx="23145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MAPE</a:t>
          </a:r>
          <a:r>
            <a:rPr lang="en-US" sz="1100" baseline="0"/>
            <a:t> is the only one that can be used to make a comparison for different time intervals such as comparing a method of forecasting monthly gasoline to a method of forecasting weekly, or comparisons across different time series.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5</xdr:row>
      <xdr:rowOff>14287</xdr:rowOff>
    </xdr:from>
    <xdr:to>
      <xdr:col>17</xdr:col>
      <xdr:colOff>95250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0041E-D37D-E269-7166-E39A7ACCB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6</xdr:row>
      <xdr:rowOff>57149</xdr:rowOff>
    </xdr:from>
    <xdr:to>
      <xdr:col>18</xdr:col>
      <xdr:colOff>190500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2AD05-4026-74F9-5886-89EC1EC51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434606</xdr:colOff>
      <xdr:row>15</xdr:row>
      <xdr:rowOff>8527</xdr:rowOff>
    </xdr:from>
    <xdr:to>
      <xdr:col>9</xdr:col>
      <xdr:colOff>206006</xdr:colOff>
      <xdr:row>29</xdr:row>
      <xdr:rowOff>82513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CFC6E-7F09-1CED-3255-17F612CA5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104776</xdr:colOff>
      <xdr:row>18</xdr:row>
      <xdr:rowOff>133351</xdr:rowOff>
    </xdr:from>
    <xdr:to>
      <xdr:col>13</xdr:col>
      <xdr:colOff>28576</xdr:colOff>
      <xdr:row>21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0C6FC6-BB36-BA5C-AAA6-EFE39A18ABB2}"/>
            </a:ext>
          </a:extLst>
        </xdr:cNvPr>
        <xdr:cNvSpPr txBox="1"/>
      </xdr:nvSpPr>
      <xdr:spPr>
        <a:xfrm>
          <a:off x="7315201" y="3562351"/>
          <a:ext cx="17526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8</xdr:col>
      <xdr:colOff>400050</xdr:colOff>
      <xdr:row>16</xdr:row>
      <xdr:rowOff>47625</xdr:rowOff>
    </xdr:from>
    <xdr:to>
      <xdr:col>14</xdr:col>
      <xdr:colOff>504825</xdr:colOff>
      <xdr:row>27</xdr:row>
      <xdr:rowOff>104506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4D6543-DE5B-C8D2-CB5D-B15532E70F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3436"/>
        <a:stretch/>
      </xdr:blipFill>
      <xdr:spPr>
        <a:xfrm>
          <a:off x="6391275" y="3095625"/>
          <a:ext cx="4295775" cy="2152381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2</xdr:row>
      <xdr:rowOff>85725</xdr:rowOff>
    </xdr:from>
    <xdr:to>
      <xdr:col>5</xdr:col>
      <xdr:colOff>581025</xdr:colOff>
      <xdr:row>2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66AEE85-491D-7CFA-BB89-126236BFA077}"/>
            </a:ext>
          </a:extLst>
        </xdr:cNvPr>
        <xdr:cNvCxnSpPr/>
      </xdr:nvCxnSpPr>
      <xdr:spPr>
        <a:xfrm>
          <a:off x="3990975" y="46672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</xdr:row>
      <xdr:rowOff>104775</xdr:rowOff>
    </xdr:from>
    <xdr:to>
      <xdr:col>7</xdr:col>
      <xdr:colOff>561975</xdr:colOff>
      <xdr:row>2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3E0D9BA-AF55-DAB0-6B94-DEAFF663CBB9}"/>
            </a:ext>
          </a:extLst>
        </xdr:cNvPr>
        <xdr:cNvCxnSpPr/>
      </xdr:nvCxnSpPr>
      <xdr:spPr>
        <a:xfrm>
          <a:off x="5467350" y="485775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123825</xdr:rowOff>
    </xdr:from>
    <xdr:to>
      <xdr:col>5</xdr:col>
      <xdr:colOff>571500</xdr:colOff>
      <xdr:row>3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4DB209-954E-4F51-9C72-FC2EE7C11710}"/>
            </a:ext>
          </a:extLst>
        </xdr:cNvPr>
        <xdr:cNvCxnSpPr/>
      </xdr:nvCxnSpPr>
      <xdr:spPr>
        <a:xfrm>
          <a:off x="3981450" y="69532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3</xdr:row>
      <xdr:rowOff>114300</xdr:rowOff>
    </xdr:from>
    <xdr:to>
      <xdr:col>8</xdr:col>
      <xdr:colOff>9525</xdr:colOff>
      <xdr:row>3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6A137D-3192-475A-8623-45D94FE3C31B}"/>
            </a:ext>
          </a:extLst>
        </xdr:cNvPr>
        <xdr:cNvCxnSpPr/>
      </xdr:nvCxnSpPr>
      <xdr:spPr>
        <a:xfrm>
          <a:off x="5448300" y="68580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6</xdr:row>
      <xdr:rowOff>19050</xdr:rowOff>
    </xdr:from>
    <xdr:to>
      <xdr:col>4</xdr:col>
      <xdr:colOff>514350</xdr:colOff>
      <xdr:row>12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8F9E857-89E3-4708-9F9A-5A122C9F32C3}"/>
            </a:ext>
          </a:extLst>
        </xdr:cNvPr>
        <xdr:cNvCxnSpPr/>
      </xdr:nvCxnSpPr>
      <xdr:spPr>
        <a:xfrm>
          <a:off x="3295650" y="1162050"/>
          <a:ext cx="95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242887</xdr:colOff>
      <xdr:row>16</xdr:row>
      <xdr:rowOff>42862</xdr:rowOff>
    </xdr:from>
    <xdr:to>
      <xdr:col>7</xdr:col>
      <xdr:colOff>519112</xdr:colOff>
      <xdr:row>30</xdr:row>
      <xdr:rowOff>119062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1FF1C37-A31A-9AAA-3264-94055A1DA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133350</xdr:rowOff>
    </xdr:from>
    <xdr:to>
      <xdr:col>11</xdr:col>
      <xdr:colOff>419100</xdr:colOff>
      <xdr:row>12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035C02-23DA-A04C-973A-A4B91B42D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6</xdr:row>
      <xdr:rowOff>90487</xdr:rowOff>
    </xdr:from>
    <xdr:to>
      <xdr:col>11</xdr:col>
      <xdr:colOff>500062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FBB87-8C13-5CF5-2B54-C820B5386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0</xdr:row>
      <xdr:rowOff>57150</xdr:rowOff>
    </xdr:from>
    <xdr:to>
      <xdr:col>14</xdr:col>
      <xdr:colOff>152400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A0B7E3-8371-2BA6-A88D-43DE69AFF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9</xdr:row>
      <xdr:rowOff>171450</xdr:rowOff>
    </xdr:from>
    <xdr:to>
      <xdr:col>14</xdr:col>
      <xdr:colOff>114300</xdr:colOff>
      <xdr:row>11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A91FBE-379C-F97B-C375-AF9B17356886}"/>
            </a:ext>
          </a:extLst>
        </xdr:cNvPr>
        <xdr:cNvSpPr txBox="1"/>
      </xdr:nvSpPr>
      <xdr:spPr>
        <a:xfrm>
          <a:off x="7572375" y="1885950"/>
          <a:ext cx="10763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Trend</a:t>
          </a:r>
          <a:r>
            <a:rPr lang="en-US" sz="1100" baseline="0"/>
            <a:t>line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</xdr:row>
      <xdr:rowOff>7564</xdr:rowOff>
    </xdr:from>
    <xdr:to>
      <xdr:col>13</xdr:col>
      <xdr:colOff>309562</xdr:colOff>
      <xdr:row>16</xdr:row>
      <xdr:rowOff>83764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5602DDB-DC54-8A80-4C85-6072F8056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184356</xdr:colOff>
      <xdr:row>14</xdr:row>
      <xdr:rowOff>187248</xdr:rowOff>
    </xdr:from>
    <xdr:to>
      <xdr:col>13</xdr:col>
      <xdr:colOff>565354</xdr:colOff>
      <xdr:row>16</xdr:row>
      <xdr:rowOff>48680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B6282D9-93E5-6957-DB95-7895BF167953}"/>
            </a:ext>
          </a:extLst>
        </xdr:cNvPr>
        <xdr:cNvSpPr txBox="1"/>
      </xdr:nvSpPr>
      <xdr:spPr>
        <a:xfrm>
          <a:off x="4690808" y="2911603"/>
          <a:ext cx="4682611" cy="250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Q1    Q2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Q3  Q4 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Q1  Q2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Q3  Q4  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Q1   Q2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 Q3  Q4  </a:t>
          </a:r>
          <a:r>
            <a:rPr lang="en-US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Q1  Q2</a:t>
          </a:r>
          <a:r>
            <a:rPr lang="en-US" sz="110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   Q3   Q4 </a:t>
          </a:r>
          <a:endParaRPr lang="en-US">
            <a:solidFill>
              <a:srgbClr val="FFC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20484</xdr:colOff>
      <xdr:row>16</xdr:row>
      <xdr:rowOff>28195</xdr:rowOff>
    </xdr:from>
    <xdr:to>
      <xdr:col>13</xdr:col>
      <xdr:colOff>356660</xdr:colOff>
      <xdr:row>17</xdr:row>
      <xdr:rowOff>117842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903587E-6144-35DB-0B29-B0B1FB454BBB}"/>
            </a:ext>
          </a:extLst>
        </xdr:cNvPr>
        <xdr:cNvSpPr txBox="1"/>
      </xdr:nvSpPr>
      <xdr:spPr>
        <a:xfrm>
          <a:off x="4526936" y="3141743"/>
          <a:ext cx="4637789" cy="284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    </a:t>
          </a:r>
          <a:r>
            <a:rPr lang="en-US" sz="1100" baseline="0">
              <a:solidFill>
                <a:srgbClr val="00B050"/>
              </a:solidFill>
            </a:rPr>
            <a:t>               Year 1                   </a:t>
          </a:r>
          <a:r>
            <a:rPr lang="en-US" sz="1100" baseline="0">
              <a:solidFill>
                <a:srgbClr val="FF0000"/>
              </a:solidFill>
            </a:rPr>
            <a:t>Year 2</a:t>
          </a:r>
          <a:r>
            <a:rPr lang="en-US" sz="1100" baseline="0"/>
            <a:t>                </a:t>
          </a:r>
          <a:r>
            <a:rPr lang="en-US" sz="1100" baseline="0">
              <a:solidFill>
                <a:srgbClr val="0070C0"/>
              </a:solidFill>
            </a:rPr>
            <a:t>Year 3</a:t>
          </a:r>
          <a:r>
            <a:rPr lang="en-US" sz="1100" baseline="0"/>
            <a:t>                          </a:t>
          </a:r>
          <a:r>
            <a:rPr lang="en-US" sz="1100" baseline="0">
              <a:solidFill>
                <a:srgbClr val="FFC000"/>
              </a:solidFill>
            </a:rPr>
            <a:t>Year 4</a:t>
          </a:r>
          <a:endParaRPr lang="en-US" sz="1100">
            <a:solidFill>
              <a:srgbClr val="FFC000"/>
            </a:solidFill>
          </a:endParaRPr>
        </a:p>
      </xdr:txBody>
    </xdr:sp>
    <xdr:clientData/>
  </xdr:twoCellAnchor>
  <xdr:twoCellAnchor>
    <xdr:from>
      <xdr:col>2</xdr:col>
      <xdr:colOff>440403</xdr:colOff>
      <xdr:row>17</xdr:row>
      <xdr:rowOff>92178</xdr:rowOff>
    </xdr:from>
    <xdr:to>
      <xdr:col>4</xdr:col>
      <xdr:colOff>624758</xdr:colOff>
      <xdr:row>28</xdr:row>
      <xdr:rowOff>20484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E6365BD-85D0-FF22-EA72-7D892C246358}"/>
            </a:ext>
          </a:extLst>
        </xdr:cNvPr>
        <xdr:cNvSpPr txBox="1"/>
      </xdr:nvSpPr>
      <xdr:spPr>
        <a:xfrm>
          <a:off x="2058629" y="3400323"/>
          <a:ext cx="1546532" cy="2068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plot run</a:t>
          </a:r>
          <a:r>
            <a:rPr lang="en-US" sz="1100" baseline="0"/>
            <a:t> with just index as x and sales as y. Or just run without an x to get the same result.Then erase x axis text labels, insert text box of quarters labeled and years labeled with spacing to line up with tick marks. </a:t>
          </a:r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31</xdr:row>
      <xdr:rowOff>123825</xdr:rowOff>
    </xdr:from>
    <xdr:to>
      <xdr:col>19</xdr:col>
      <xdr:colOff>180975</xdr:colOff>
      <xdr:row>41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9B4212-A303-08F6-192F-6A9A9D963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17</xdr:row>
      <xdr:rowOff>133350</xdr:rowOff>
    </xdr:from>
    <xdr:to>
      <xdr:col>21</xdr:col>
      <xdr:colOff>171450</xdr:colOff>
      <xdr:row>27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359E59-F1D8-5427-7C3F-61A300501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281809</xdr:colOff>
      <xdr:row>2</xdr:row>
      <xdr:rowOff>548</xdr:rowOff>
    </xdr:from>
    <xdr:to>
      <xdr:col>11</xdr:col>
      <xdr:colOff>261057</xdr:colOff>
      <xdr:row>16</xdr:row>
      <xdr:rowOff>54741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D8A8C31-0EB0-10A2-0C5E-2B4742715A93}"/>
            </a:ext>
          </a:extLst>
        </xdr:cNvPr>
        <xdr:cNvSpPr txBox="1"/>
      </xdr:nvSpPr>
      <xdr:spPr>
        <a:xfrm>
          <a:off x="5602671" y="734082"/>
          <a:ext cx="2431662" cy="2670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linear trend</a:t>
          </a:r>
          <a:r>
            <a:rPr lang="en-US" sz="1100" baseline="0"/>
            <a:t> was the same as a linear regression with x as year. However, now you can forecast for the </a:t>
          </a:r>
          <a:r>
            <a:rPr lang="en-US" sz="1100" baseline="0">
              <a:solidFill>
                <a:schemeClr val="accent1"/>
              </a:solidFill>
            </a:rPr>
            <a:t>future</a:t>
          </a:r>
          <a:r>
            <a:rPr lang="en-US" sz="1100" baseline="0"/>
            <a:t> using the slope and coefficient. To include the future forecast line connected to current forecast/last sales, I have to include a point close to (10,31.4)  like 10.1, 31.5 so that I can have a legend and a line that does not cover the last point. Otherwise I could just color it as part of the predicted line and not forecast but with no legend showing a different color for future forecast.</a:t>
          </a:r>
        </a:p>
        <a:p>
          <a:endParaRPr lang="en-US" sz="1100"/>
        </a:p>
      </xdr:txBody>
    </xdr:sp>
    <xdr:clientData/>
  </xdr:twoCellAnchor>
  <xdr:twoCellAnchor>
    <xdr:from>
      <xdr:col>11</xdr:col>
      <xdr:colOff>300092</xdr:colOff>
      <xdr:row>0</xdr:row>
      <xdr:rowOff>106690</xdr:rowOff>
    </xdr:from>
    <xdr:to>
      <xdr:col>18</xdr:col>
      <xdr:colOff>608395</xdr:colOff>
      <xdr:row>14</xdr:row>
      <xdr:rowOff>168986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1ABA80-C3C4-7AB4-E985-4AD96E96E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503621</xdr:colOff>
      <xdr:row>21</xdr:row>
      <xdr:rowOff>65690</xdr:rowOff>
    </xdr:from>
    <xdr:to>
      <xdr:col>12</xdr:col>
      <xdr:colOff>339397</xdr:colOff>
      <xdr:row>29</xdr:row>
      <xdr:rowOff>87586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8502500-90F0-863B-0722-DD1719C6A8A7}"/>
            </a:ext>
          </a:extLst>
        </xdr:cNvPr>
        <xdr:cNvSpPr txBox="1"/>
      </xdr:nvSpPr>
      <xdr:spPr>
        <a:xfrm>
          <a:off x="5101897" y="3996121"/>
          <a:ext cx="2901293" cy="1532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Except Linear Trend for</a:t>
          </a:r>
          <a:r>
            <a:rPr lang="en-US" sz="1400" baseline="0"/>
            <a:t> </a:t>
          </a:r>
          <a:r>
            <a:rPr lang="en-US" sz="1400"/>
            <a:t>MSE it</a:t>
          </a:r>
          <a:r>
            <a:rPr lang="en-US" sz="1400" baseline="0"/>
            <a:t> is not</a:t>
          </a:r>
          <a:r>
            <a:rPr lang="en-US" sz="1400"/>
            <a:t> SSE/n-2 like in linear</a:t>
          </a:r>
          <a:r>
            <a:rPr lang="en-US" sz="1400" baseline="0"/>
            <a:t> regression, it is SSE/n. </a:t>
          </a:r>
        </a:p>
        <a:p>
          <a:endParaRPr lang="en-US" sz="1400"/>
        </a:p>
        <a:p>
          <a:r>
            <a:rPr lang="en-US" sz="1400"/>
            <a:t>MSE=30.7/10=</a:t>
          </a:r>
          <a:r>
            <a:rPr lang="en-US" sz="1400" baseline="0"/>
            <a:t> 3.07</a:t>
          </a:r>
          <a:endParaRPr lang="en-US" sz="14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723900</xdr:colOff>
      <xdr:row>15</xdr:row>
      <xdr:rowOff>47625</xdr:rowOff>
    </xdr:from>
    <xdr:to>
      <xdr:col>15</xdr:col>
      <xdr:colOff>105477</xdr:colOff>
      <xdr:row>25</xdr:row>
      <xdr:rowOff>85996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0AEA18-878A-F909-F425-F98E0655A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095625"/>
          <a:ext cx="5029902" cy="1943371"/>
        </a:xfrm>
        <a:prstGeom prst="rect">
          <a:avLst/>
        </a:prstGeom>
      </xdr:spPr>
    </xdr:pic>
    <xdr:clientData/>
  </xdr:twoCellAnchor>
  <xdr:twoCellAnchor editAs="oneCell">
    <xdr:from>
      <xdr:col>7</xdr:col>
      <xdr:colOff>744631</xdr:colOff>
      <xdr:row>24</xdr:row>
      <xdr:rowOff>151960</xdr:rowOff>
    </xdr:from>
    <xdr:to>
      <xdr:col>15</xdr:col>
      <xdr:colOff>69050</xdr:colOff>
      <xdr:row>28</xdr:row>
      <xdr:rowOff>178503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5D533A-B27C-0C4D-EE5C-97D01AD88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4719" y="4914460"/>
          <a:ext cx="4960978" cy="788543"/>
        </a:xfrm>
        <a:prstGeom prst="rect">
          <a:avLst/>
        </a:prstGeom>
      </xdr:spPr>
    </xdr:pic>
    <xdr:clientData/>
  </xdr:twoCellAnchor>
  <xdr:twoCellAnchor>
    <xdr:from>
      <xdr:col>13</xdr:col>
      <xdr:colOff>383247</xdr:colOff>
      <xdr:row>17</xdr:row>
      <xdr:rowOff>28575</xdr:rowOff>
    </xdr:from>
    <xdr:to>
      <xdr:col>16</xdr:col>
      <xdr:colOff>212866</xdr:colOff>
      <xdr:row>20</xdr:row>
      <xdr:rowOff>66676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11E75D-9CBD-BB7E-783F-BEE955D29E03}"/>
            </a:ext>
          </a:extLst>
        </xdr:cNvPr>
        <xdr:cNvSpPr txBox="1"/>
      </xdr:nvSpPr>
      <xdr:spPr>
        <a:xfrm>
          <a:off x="9576477" y="3496103"/>
          <a:ext cx="1659704" cy="616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Except</a:t>
          </a:r>
          <a:r>
            <a:rPr lang="en-US" sz="1100" baseline="0"/>
            <a:t> f</a:t>
          </a:r>
          <a:r>
            <a:rPr lang="en-US" sz="1100"/>
            <a:t>or</a:t>
          </a:r>
          <a:r>
            <a:rPr lang="en-US" sz="1100" baseline="0"/>
            <a:t> L1 we set it equal to Y1, for b1 we set it equal to Y2-Y1.</a:t>
          </a:r>
          <a:endParaRPr lang="en-US" sz="1100"/>
        </a:p>
      </xdr:txBody>
    </xdr:sp>
    <xdr:clientData/>
  </xdr:twoCellAnchor>
  <xdr:twoCellAnchor>
    <xdr:from>
      <xdr:col>12</xdr:col>
      <xdr:colOff>276225</xdr:colOff>
      <xdr:row>0</xdr:row>
      <xdr:rowOff>19050</xdr:rowOff>
    </xdr:from>
    <xdr:to>
      <xdr:col>19</xdr:col>
      <xdr:colOff>581025</xdr:colOff>
      <xdr:row>13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8C83FA-1C1F-CA3F-F06C-4AA3DE9C9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90487</xdr:colOff>
      <xdr:row>3</xdr:row>
      <xdr:rowOff>80962</xdr:rowOff>
    </xdr:from>
    <xdr:to>
      <xdr:col>24</xdr:col>
      <xdr:colOff>395287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20ADB-D761-43DE-DD0B-31255EAE9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495300</xdr:colOff>
      <xdr:row>0</xdr:row>
      <xdr:rowOff>0</xdr:rowOff>
    </xdr:from>
    <xdr:to>
      <xdr:col>23</xdr:col>
      <xdr:colOff>457200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C819B1-6A8C-8E4C-E02C-E7E628655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195262</xdr:colOff>
      <xdr:row>0</xdr:row>
      <xdr:rowOff>0</xdr:rowOff>
    </xdr:from>
    <xdr:to>
      <xdr:col>10</xdr:col>
      <xdr:colOff>500062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7D9EC8-ED87-9EBA-EE80-3FA643B15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504825</xdr:colOff>
      <xdr:row>0</xdr:row>
      <xdr:rowOff>47622</xdr:rowOff>
    </xdr:from>
    <xdr:to>
      <xdr:col>13</xdr:col>
      <xdr:colOff>552450</xdr:colOff>
      <xdr:row>15</xdr:row>
      <xdr:rowOff>182095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820F5D-ACD7-D904-8DD3-3A87A52192C9}"/>
            </a:ext>
          </a:extLst>
        </xdr:cNvPr>
        <xdr:cNvSpPr txBox="1"/>
      </xdr:nvSpPr>
      <xdr:spPr>
        <a:xfrm>
          <a:off x="8615082" y="47622"/>
          <a:ext cx="1280272" cy="3076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How</a:t>
          </a:r>
          <a:r>
            <a:rPr lang="en-US" sz="1100" baseline="0"/>
            <a:t> you know this is nonlinear.  Even though the Rsquares is high and F test does not fail. Standard (excel) are almost the same as standardized (textbook).</a:t>
          </a:r>
        </a:p>
        <a:p>
          <a:endParaRPr lang="en-US" sz="1100" baseline="0"/>
        </a:p>
        <a:p>
          <a:r>
            <a:rPr lang="en-US" sz="1100" baseline="0"/>
            <a:t>Ideally I would switch entire data set to every 6 months for 10 years to be certain (n=20).</a:t>
          </a:r>
        </a:p>
      </xdr:txBody>
    </xdr:sp>
    <xdr:clientData/>
  </xdr:twoCellAnchor>
  <xdr:twoCellAnchor>
    <xdr:from>
      <xdr:col>10</xdr:col>
      <xdr:colOff>561975</xdr:colOff>
      <xdr:row>5</xdr:row>
      <xdr:rowOff>28575</xdr:rowOff>
    </xdr:from>
    <xdr:to>
      <xdr:col>11</xdr:col>
      <xdr:colOff>438150</xdr:colOff>
      <xdr:row>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7B8DDA3-F7ED-D6B2-21DC-EFFF6B4A90E0}"/>
            </a:ext>
          </a:extLst>
        </xdr:cNvPr>
        <xdr:cNvCxnSpPr/>
      </xdr:nvCxnSpPr>
      <xdr:spPr>
        <a:xfrm flipH="1">
          <a:off x="7991475" y="981075"/>
          <a:ext cx="4857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4</xdr:row>
      <xdr:rowOff>38099</xdr:rowOff>
    </xdr:from>
    <xdr:to>
      <xdr:col>10</xdr:col>
      <xdr:colOff>66675</xdr:colOff>
      <xdr:row>12</xdr:row>
      <xdr:rowOff>160019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93BE9784-810B-811F-33A4-44E1DF4CE6D6}"/>
            </a:ext>
          </a:extLst>
        </xdr:cNvPr>
        <xdr:cNvSpPr/>
      </xdr:nvSpPr>
      <xdr:spPr>
        <a:xfrm>
          <a:off x="4248150" y="800099"/>
          <a:ext cx="3248025" cy="1645920"/>
        </a:xfrm>
        <a:custGeom>
          <a:avLst/>
          <a:gdLst>
            <a:gd name="connsiteX0" fmla="*/ 0 w 3248025"/>
            <a:gd name="connsiteY0" fmla="*/ 238125 h 1687445"/>
            <a:gd name="connsiteX1" fmla="*/ 1457325 w 3248025"/>
            <a:gd name="connsiteY1" fmla="*/ 1685925 h 1687445"/>
            <a:gd name="connsiteX2" fmla="*/ 3248025 w 3248025"/>
            <a:gd name="connsiteY2" fmla="*/ 0 h 16874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248025" h="1687445">
              <a:moveTo>
                <a:pt x="0" y="238125"/>
              </a:moveTo>
              <a:cubicBezTo>
                <a:pt x="457994" y="981868"/>
                <a:pt x="915988" y="1725612"/>
                <a:pt x="1457325" y="1685925"/>
              </a:cubicBezTo>
              <a:cubicBezTo>
                <a:pt x="1998662" y="1646238"/>
                <a:pt x="2941637" y="293688"/>
                <a:pt x="3248025" y="0"/>
              </a:cubicBezTo>
            </a:path>
          </a:pathLst>
        </a:cu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15</xdr:row>
      <xdr:rowOff>9525</xdr:rowOff>
    </xdr:from>
    <xdr:to>
      <xdr:col>12</xdr:col>
      <xdr:colOff>409575</xdr:colOff>
      <xdr:row>25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6D28A9F-BCFF-25A9-846A-E8C80659E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285749</xdr:colOff>
      <xdr:row>29</xdr:row>
      <xdr:rowOff>38100</xdr:rowOff>
    </xdr:from>
    <xdr:to>
      <xdr:col>18</xdr:col>
      <xdr:colOff>66674</xdr:colOff>
      <xdr:row>41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9F7C5B-2D52-FD68-9D82-7E82DF19F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76200</xdr:colOff>
      <xdr:row>8</xdr:row>
      <xdr:rowOff>38100</xdr:rowOff>
    </xdr:from>
    <xdr:to>
      <xdr:col>11</xdr:col>
      <xdr:colOff>466725</xdr:colOff>
      <xdr:row>14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8590786-BCCE-582C-463F-2E3CF93207FE}"/>
            </a:ext>
          </a:extLst>
        </xdr:cNvPr>
        <xdr:cNvCxnSpPr/>
      </xdr:nvCxnSpPr>
      <xdr:spPr>
        <a:xfrm flipH="1">
          <a:off x="8115300" y="1562100"/>
          <a:ext cx="39052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11</xdr:row>
      <xdr:rowOff>76200</xdr:rowOff>
    </xdr:from>
    <xdr:to>
      <xdr:col>10</xdr:col>
      <xdr:colOff>581025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0C1AE-8518-274B-382E-5F1964C95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428625</xdr:colOff>
      <xdr:row>11</xdr:row>
      <xdr:rowOff>133350</xdr:rowOff>
    </xdr:from>
    <xdr:to>
      <xdr:col>17</xdr:col>
      <xdr:colOff>428625</xdr:colOff>
      <xdr:row>21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550D90-C2E8-67D7-C3B7-7A6969C3A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238125</xdr:colOff>
      <xdr:row>0</xdr:row>
      <xdr:rowOff>0</xdr:rowOff>
    </xdr:from>
    <xdr:to>
      <xdr:col>21</xdr:col>
      <xdr:colOff>476250</xdr:colOff>
      <xdr:row>11</xdr:row>
      <xdr:rowOff>123826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AD02AD-978C-99F3-F6BA-D9E6FE9E2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180975</xdr:colOff>
      <xdr:row>19</xdr:row>
      <xdr:rowOff>133350</xdr:rowOff>
    </xdr:from>
    <xdr:to>
      <xdr:col>24</xdr:col>
      <xdr:colOff>180975</xdr:colOff>
      <xdr:row>29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B055F3-9E19-5755-1B34-85869CE02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19050</xdr:colOff>
      <xdr:row>30</xdr:row>
      <xdr:rowOff>133350</xdr:rowOff>
    </xdr:from>
    <xdr:to>
      <xdr:col>18</xdr:col>
      <xdr:colOff>19050</xdr:colOff>
      <xdr:row>40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5BEF7-B541-44AD-79F3-DE7C30281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128587</xdr:colOff>
      <xdr:row>0</xdr:row>
      <xdr:rowOff>38100</xdr:rowOff>
    </xdr:from>
    <xdr:to>
      <xdr:col>10</xdr:col>
      <xdr:colOff>433387</xdr:colOff>
      <xdr:row>10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C96300-49EC-2B5B-A1FE-993BE5B5F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581025</xdr:colOff>
      <xdr:row>0</xdr:row>
      <xdr:rowOff>400050</xdr:rowOff>
    </xdr:from>
    <xdr:to>
      <xdr:col>12</xdr:col>
      <xdr:colOff>104775</xdr:colOff>
      <xdr:row>10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ABF084F-17C0-78D2-839C-F734293F2F65}"/>
            </a:ext>
          </a:extLst>
        </xdr:cNvPr>
        <xdr:cNvSpPr txBox="1"/>
      </xdr:nvSpPr>
      <xdr:spPr>
        <a:xfrm>
          <a:off x="8334375" y="400050"/>
          <a:ext cx="74295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How</a:t>
          </a:r>
          <a:r>
            <a:rPr lang="en-US" sz="1100" baseline="0"/>
            <a:t> you know it is adressed.</a:t>
          </a:r>
        </a:p>
        <a:p>
          <a:r>
            <a:rPr lang="en-US" sz="1100" baseline="0"/>
            <a:t>Plus the R squareds  are higher,  errors lower.</a:t>
          </a:r>
          <a:endParaRPr lang="en-US" sz="1100"/>
        </a:p>
      </xdr:txBody>
    </xdr:sp>
    <xdr:clientData/>
  </xdr:twoCellAnchor>
  <xdr:twoCellAnchor>
    <xdr:from>
      <xdr:col>10</xdr:col>
      <xdr:colOff>209550</xdr:colOff>
      <xdr:row>3</xdr:row>
      <xdr:rowOff>104775</xdr:rowOff>
    </xdr:from>
    <xdr:to>
      <xdr:col>10</xdr:col>
      <xdr:colOff>514350</xdr:colOff>
      <xdr:row>3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C81AEC1-6BFA-869E-63A5-DB4704BEA7A9}"/>
            </a:ext>
          </a:extLst>
        </xdr:cNvPr>
        <xdr:cNvCxnSpPr/>
      </xdr:nvCxnSpPr>
      <xdr:spPr>
        <a:xfrm flipH="1">
          <a:off x="7962900" y="904875"/>
          <a:ext cx="3048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85725</xdr:colOff>
      <xdr:row>0</xdr:row>
      <xdr:rowOff>0</xdr:rowOff>
    </xdr:from>
    <xdr:to>
      <xdr:col>23</xdr:col>
      <xdr:colOff>390525</xdr:colOff>
      <xdr:row>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04B49-D332-8DD5-42E2-2B516B55E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0</xdr:row>
      <xdr:rowOff>47624</xdr:rowOff>
    </xdr:from>
    <xdr:to>
      <xdr:col>9</xdr:col>
      <xdr:colOff>522339</xdr:colOff>
      <xdr:row>11</xdr:row>
      <xdr:rowOff>122903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6A8928-F1F5-0F5F-17EE-BBFFEC213F6E}"/>
            </a:ext>
          </a:extLst>
        </xdr:cNvPr>
        <xdr:cNvSpPr txBox="1"/>
      </xdr:nvSpPr>
      <xdr:spPr>
        <a:xfrm>
          <a:off x="5695438" y="47624"/>
          <a:ext cx="2242062" cy="2768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determine</a:t>
          </a:r>
          <a:r>
            <a:rPr lang="en-US" sz="1100" baseline="0"/>
            <a:t> the exponential trend equation</a:t>
          </a:r>
          <a:r>
            <a:rPr lang="en-US" sz="1100"/>
            <a:t> bo and</a:t>
          </a:r>
          <a:r>
            <a:rPr lang="en-US" sz="1100" baseline="0"/>
            <a:t> b1   (y=B0*B1^X) :  first take Ln (observed values), then run linear regression with just x (Year) and y (ln observed values). Then the B0 and B1 for the exponential trend equation are:   B0=e^</a:t>
          </a:r>
          <a:r>
            <a:rPr lang="en-US" sz="1100" baseline="0">
              <a:solidFill>
                <a:srgbClr val="00B0F0"/>
              </a:solidFill>
            </a:rPr>
            <a:t>B0 </a:t>
          </a:r>
          <a:r>
            <a:rPr lang="en-US" sz="1100" baseline="0"/>
            <a:t>   , and B1=e^</a:t>
          </a:r>
          <a:r>
            <a:rPr lang="en-US" sz="1100" baseline="0">
              <a:solidFill>
                <a:srgbClr val="00B050"/>
              </a:solidFill>
            </a:rPr>
            <a:t>B1</a:t>
          </a:r>
          <a:r>
            <a:rPr lang="en-US" sz="1100" baseline="0"/>
            <a:t>.</a:t>
          </a:r>
        </a:p>
        <a:p>
          <a:endParaRPr lang="en-US" sz="1100" baseline="0"/>
        </a:p>
        <a:p>
          <a:r>
            <a:rPr lang="en-US" sz="1100" baseline="0"/>
            <a:t>So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2.71828^B0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2.71828^B1.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0r =EXP(B0) and =EXP(B1) But that is just for if you want to manually get predicted ln y. Otherewise you are done as the nonlinear is adressed as seen by the standard residual plot.</a:t>
          </a:r>
          <a:endParaRPr lang="en-US" sz="1100" baseline="0"/>
        </a:p>
      </xdr:txBody>
    </xdr:sp>
    <xdr:clientData/>
  </xdr:twoCellAnchor>
  <xdr:twoCellAnchor>
    <xdr:from>
      <xdr:col>9</xdr:col>
      <xdr:colOff>323850</xdr:colOff>
      <xdr:row>27</xdr:row>
      <xdr:rowOff>66675</xdr:rowOff>
    </xdr:from>
    <xdr:to>
      <xdr:col>15</xdr:col>
      <xdr:colOff>323850</xdr:colOff>
      <xdr:row>38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B4F109-C4BF-6673-D8C6-A30D09695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542925</xdr:colOff>
      <xdr:row>21</xdr:row>
      <xdr:rowOff>76200</xdr:rowOff>
    </xdr:from>
    <xdr:to>
      <xdr:col>21</xdr:col>
      <xdr:colOff>542925</xdr:colOff>
      <xdr:row>32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C8684B-4338-F034-5AA9-173C93897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247650</xdr:colOff>
      <xdr:row>12</xdr:row>
      <xdr:rowOff>104775</xdr:rowOff>
    </xdr:from>
    <xdr:to>
      <xdr:col>21</xdr:col>
      <xdr:colOff>247650</xdr:colOff>
      <xdr:row>22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3C9E40-FEA6-E2AE-B5BA-C45695DF0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228600</xdr:colOff>
      <xdr:row>14</xdr:row>
      <xdr:rowOff>257176</xdr:rowOff>
    </xdr:from>
    <xdr:to>
      <xdr:col>15</xdr:col>
      <xdr:colOff>95250</xdr:colOff>
      <xdr:row>26</xdr:row>
      <xdr:rowOff>19051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06FBE3-2679-171A-0534-7AA37D4DE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266700</xdr:colOff>
      <xdr:row>14</xdr:row>
      <xdr:rowOff>76200</xdr:rowOff>
    </xdr:from>
    <xdr:to>
      <xdr:col>27</xdr:col>
      <xdr:colOff>266700</xdr:colOff>
      <xdr:row>23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24C0F1-6E74-8BE9-9E33-22E4855EA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57150</xdr:colOff>
      <xdr:row>0</xdr:row>
      <xdr:rowOff>185737</xdr:rowOff>
    </xdr:from>
    <xdr:to>
      <xdr:col>15</xdr:col>
      <xdr:colOff>542925</xdr:colOff>
      <xdr:row>11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BAEA5D-E920-A134-F6D8-71607325D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347662</xdr:colOff>
      <xdr:row>39</xdr:row>
      <xdr:rowOff>14287</xdr:rowOff>
    </xdr:from>
    <xdr:to>
      <xdr:col>16</xdr:col>
      <xdr:colOff>42862</xdr:colOff>
      <xdr:row>53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F3055B2-D468-6385-B328-263894057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90487</xdr:rowOff>
    </xdr:from>
    <xdr:to>
      <xdr:col>14</xdr:col>
      <xdr:colOff>28575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EA199-CC2C-B2E5-58C0-AC75B9E7E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302805</xdr:colOff>
      <xdr:row>16</xdr:row>
      <xdr:rowOff>137638</xdr:rowOff>
    </xdr:from>
    <xdr:to>
      <xdr:col>23</xdr:col>
      <xdr:colOff>302806</xdr:colOff>
      <xdr:row>26</xdr:row>
      <xdr:rowOff>156687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65891-F06F-26DB-B731-DDA101B99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210422</xdr:colOff>
      <xdr:row>17</xdr:row>
      <xdr:rowOff>95941</xdr:rowOff>
    </xdr:from>
    <xdr:to>
      <xdr:col>17</xdr:col>
      <xdr:colOff>210422</xdr:colOff>
      <xdr:row>27</xdr:row>
      <xdr:rowOff>106183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C5BE67-27E1-DB05-BCF6-2F828F8A5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219075</xdr:colOff>
      <xdr:row>5</xdr:row>
      <xdr:rowOff>66675</xdr:rowOff>
    </xdr:from>
    <xdr:to>
      <xdr:col>23</xdr:col>
      <xdr:colOff>219075</xdr:colOff>
      <xdr:row>15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AB1415-4FC4-6048-E32C-06F643E0A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400050</xdr:colOff>
      <xdr:row>27</xdr:row>
      <xdr:rowOff>0</xdr:rowOff>
    </xdr:from>
    <xdr:to>
      <xdr:col>21</xdr:col>
      <xdr:colOff>400050</xdr:colOff>
      <xdr:row>37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272959-C6B9-5A29-A3EE-448671113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114300</xdr:colOff>
      <xdr:row>37</xdr:row>
      <xdr:rowOff>85725</xdr:rowOff>
    </xdr:from>
    <xdr:to>
      <xdr:col>24</xdr:col>
      <xdr:colOff>114300</xdr:colOff>
      <xdr:row>47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F70B95-AFEE-C004-C29A-8F3012DC2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123825</xdr:colOff>
      <xdr:row>21</xdr:row>
      <xdr:rowOff>66675</xdr:rowOff>
    </xdr:from>
    <xdr:to>
      <xdr:col>29</xdr:col>
      <xdr:colOff>447675</xdr:colOff>
      <xdr:row>35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228744-2CD2-C740-6503-699E3CE4D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383382</xdr:colOff>
      <xdr:row>37</xdr:row>
      <xdr:rowOff>188119</xdr:rowOff>
    </xdr:from>
    <xdr:to>
      <xdr:col>17</xdr:col>
      <xdr:colOff>383382</xdr:colOff>
      <xdr:row>47</xdr:row>
      <xdr:rowOff>200025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D8F71C-A60B-B914-C1B5-2EDCCA33E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180974</xdr:colOff>
      <xdr:row>0</xdr:row>
      <xdr:rowOff>0</xdr:rowOff>
    </xdr:from>
    <xdr:to>
      <xdr:col>16</xdr:col>
      <xdr:colOff>419099</xdr:colOff>
      <xdr:row>15</xdr:row>
      <xdr:rowOff>153276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E35A7C-51BB-9EFD-C870-084BBBDF7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495300</xdr:colOff>
      <xdr:row>13</xdr:row>
      <xdr:rowOff>29122</xdr:rowOff>
    </xdr:from>
    <xdr:to>
      <xdr:col>14</xdr:col>
      <xdr:colOff>255984</xdr:colOff>
      <xdr:row>14</xdr:row>
      <xdr:rowOff>81893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0A88120-A19E-5B92-A356-0CA5E668378E}"/>
            </a:ext>
          </a:extLst>
        </xdr:cNvPr>
        <xdr:cNvSpPr txBox="1"/>
      </xdr:nvSpPr>
      <xdr:spPr>
        <a:xfrm>
          <a:off x="4787024" y="2448691"/>
          <a:ext cx="4052408" cy="2388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rgbClr val="00B050"/>
              </a:solidFill>
            </a:rPr>
            <a:t> Q1 Q2</a:t>
          </a:r>
          <a:r>
            <a:rPr lang="en-US" sz="900" baseline="0">
              <a:solidFill>
                <a:srgbClr val="00B050"/>
              </a:solidFill>
            </a:rPr>
            <a:t>  Q3 Q4  </a:t>
          </a:r>
          <a:r>
            <a:rPr lang="en-US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Q1 Q2</a:t>
          </a:r>
          <a:r>
            <a:rPr lang="en-US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Q3 Q4 </a:t>
          </a:r>
          <a:r>
            <a:rPr lang="en-US" sz="9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Q1  Q2</a:t>
          </a:r>
          <a:r>
            <a:rPr lang="en-US" sz="900" baseline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 Q3  Q4 </a:t>
          </a:r>
          <a:r>
            <a:rPr lang="en-US" sz="900">
              <a:solidFill>
                <a:srgbClr val="FF0066"/>
              </a:solidFill>
              <a:effectLst/>
              <a:latin typeface="+mn-lt"/>
              <a:ea typeface="+mn-ea"/>
              <a:cs typeface="+mn-cs"/>
            </a:rPr>
            <a:t>Q1  Q2</a:t>
          </a:r>
          <a:r>
            <a:rPr lang="en-US" sz="900" baseline="0">
              <a:solidFill>
                <a:srgbClr val="FF0066"/>
              </a:solidFill>
              <a:effectLst/>
              <a:latin typeface="+mn-lt"/>
              <a:ea typeface="+mn-ea"/>
              <a:cs typeface="+mn-cs"/>
            </a:rPr>
            <a:t>  Q3 Q4 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 Q2</a:t>
          </a:r>
          <a:r>
            <a:rPr 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Q3 Q4   </a:t>
          </a:r>
          <a:r>
            <a:rPr lang="en-US" sz="9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Q1 Q2</a:t>
          </a:r>
          <a:endParaRPr lang="en-US" sz="900">
            <a:solidFill>
              <a:srgbClr val="7030A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470775</xdr:colOff>
      <xdr:row>14</xdr:row>
      <xdr:rowOff>54739</xdr:rowOff>
    </xdr:from>
    <xdr:to>
      <xdr:col>16</xdr:col>
      <xdr:colOff>142328</xdr:colOff>
      <xdr:row>15</xdr:row>
      <xdr:rowOff>142326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70967C1-BA80-BEED-9FDA-4DF31C4413BD}"/>
            </a:ext>
          </a:extLst>
        </xdr:cNvPr>
        <xdr:cNvSpPr txBox="1"/>
      </xdr:nvSpPr>
      <xdr:spPr>
        <a:xfrm>
          <a:off x="4762499" y="2660429"/>
          <a:ext cx="5189484" cy="2737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</a:t>
          </a:r>
          <a:r>
            <a:rPr lang="en-US" sz="1100">
              <a:solidFill>
                <a:srgbClr val="00B050"/>
              </a:solidFill>
            </a:rPr>
            <a:t>Year</a:t>
          </a:r>
          <a:r>
            <a:rPr lang="en-US" sz="1100" baseline="0">
              <a:solidFill>
                <a:srgbClr val="00B050"/>
              </a:solidFill>
            </a:rPr>
            <a:t> 1           </a:t>
          </a:r>
          <a:r>
            <a:rPr lang="en-US" sz="1100" baseline="0">
              <a:solidFill>
                <a:srgbClr val="FF0000"/>
              </a:solidFill>
            </a:rPr>
            <a:t>Year 2        </a:t>
          </a:r>
          <a:r>
            <a:rPr lang="en-US" sz="1100" baseline="0">
              <a:solidFill>
                <a:srgbClr val="00B0F0"/>
              </a:solidFill>
            </a:rPr>
            <a:t>Year 3</a:t>
          </a:r>
          <a:r>
            <a:rPr lang="en-US" sz="1100" baseline="0"/>
            <a:t>             </a:t>
          </a:r>
          <a:r>
            <a:rPr lang="en-US" sz="1100" baseline="0">
              <a:solidFill>
                <a:srgbClr val="FF0066"/>
              </a:solidFill>
            </a:rPr>
            <a:t>Year 4   </a:t>
          </a:r>
          <a:r>
            <a:rPr lang="en-US" sz="1100" baseline="0">
              <a:solidFill>
                <a:srgbClr val="FFFF00"/>
              </a:solidFill>
            </a:rPr>
            <a:t>          </a:t>
          </a:r>
          <a:r>
            <a:rPr lang="en-US" sz="1100" baseline="0"/>
            <a:t>Year 5    </a:t>
          </a:r>
          <a:r>
            <a:rPr lang="en-US" sz="1100" baseline="0">
              <a:solidFill>
                <a:srgbClr val="7030A0"/>
              </a:solidFill>
            </a:rPr>
            <a:t>Future Forecast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90487</xdr:rowOff>
    </xdr:from>
    <xdr:to>
      <xdr:col>13</xdr:col>
      <xdr:colOff>209550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FAB7D-49F3-54BE-8299-5F87E2402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171449</xdr:colOff>
      <xdr:row>16</xdr:row>
      <xdr:rowOff>76199</xdr:rowOff>
    </xdr:from>
    <xdr:to>
      <xdr:col>14</xdr:col>
      <xdr:colOff>428625</xdr:colOff>
      <xdr:row>19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2C08E2-2ADB-D78E-DA72-4C9DA63387C1}"/>
            </a:ext>
          </a:extLst>
        </xdr:cNvPr>
        <xdr:cNvSpPr txBox="1"/>
      </xdr:nvSpPr>
      <xdr:spPr>
        <a:xfrm>
          <a:off x="4257674" y="3124199"/>
          <a:ext cx="5133976" cy="561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 Q1    Q2   Q3  Q4  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Q1    Q2   Q3    Q4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Q1    Q2  Q3    Q4 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Q1    Q2   Q3   Q4  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Q1  Q2  </a:t>
          </a:r>
        </a:p>
        <a:p>
          <a:endParaRPr kumimoji="0" 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   Year 1           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Year 2          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Year 3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Year 4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Future Projections</a:t>
          </a:r>
        </a:p>
        <a:p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20</xdr:row>
      <xdr:rowOff>133350</xdr:rowOff>
    </xdr:from>
    <xdr:to>
      <xdr:col>16</xdr:col>
      <xdr:colOff>314325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249536-05B9-BB05-02A7-013024ACF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447675</xdr:colOff>
      <xdr:row>11</xdr:row>
      <xdr:rowOff>123825</xdr:rowOff>
    </xdr:from>
    <xdr:to>
      <xdr:col>24</xdr:col>
      <xdr:colOff>447675</xdr:colOff>
      <xdr:row>21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6A799-00A9-EE56-CAE5-A2D3390F8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30</xdr:row>
      <xdr:rowOff>9525</xdr:rowOff>
    </xdr:from>
    <xdr:to>
      <xdr:col>17</xdr:col>
      <xdr:colOff>342900</xdr:colOff>
      <xdr:row>40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D39CE3-4429-0C2B-34A2-FE8DF1008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590550</xdr:colOff>
      <xdr:row>22</xdr:row>
      <xdr:rowOff>85725</xdr:rowOff>
    </xdr:from>
    <xdr:to>
      <xdr:col>22</xdr:col>
      <xdr:colOff>590550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2B0512-5364-82A7-EBE7-7B7A37051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390525</xdr:colOff>
      <xdr:row>21</xdr:row>
      <xdr:rowOff>0</xdr:rowOff>
    </xdr:from>
    <xdr:to>
      <xdr:col>30</xdr:col>
      <xdr:colOff>390525</xdr:colOff>
      <xdr:row>31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8996A1-6B6C-15BB-CEF3-589D35E67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171450</xdr:colOff>
      <xdr:row>33</xdr:row>
      <xdr:rowOff>95250</xdr:rowOff>
    </xdr:from>
    <xdr:to>
      <xdr:col>23</xdr:col>
      <xdr:colOff>171450</xdr:colOff>
      <xdr:row>43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30E367-D506-E641-7015-A4C987910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304800</xdr:colOff>
      <xdr:row>30</xdr:row>
      <xdr:rowOff>76200</xdr:rowOff>
    </xdr:from>
    <xdr:to>
      <xdr:col>29</xdr:col>
      <xdr:colOff>304800</xdr:colOff>
      <xdr:row>40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37CAF4-7D4C-F832-A6DD-509363D03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304800</xdr:colOff>
      <xdr:row>41</xdr:row>
      <xdr:rowOff>47625</xdr:rowOff>
    </xdr:from>
    <xdr:to>
      <xdr:col>29</xdr:col>
      <xdr:colOff>304800</xdr:colOff>
      <xdr:row>51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1E71C5-E9EF-DDA8-C04D-173047794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142875</xdr:colOff>
      <xdr:row>43</xdr:row>
      <xdr:rowOff>0</xdr:rowOff>
    </xdr:from>
    <xdr:to>
      <xdr:col>20</xdr:col>
      <xdr:colOff>142875</xdr:colOff>
      <xdr:row>53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BAB65BD-FB38-4C31-7C24-F27034FC6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317500</xdr:colOff>
      <xdr:row>0</xdr:row>
      <xdr:rowOff>21897</xdr:rowOff>
    </xdr:from>
    <xdr:to>
      <xdr:col>17</xdr:col>
      <xdr:colOff>459826</xdr:colOff>
      <xdr:row>16</xdr:row>
      <xdr:rowOff>54741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B4631FB-1094-4358-AFA7-41E9DE888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303544</xdr:colOff>
      <xdr:row>14</xdr:row>
      <xdr:rowOff>167473</xdr:rowOff>
    </xdr:from>
    <xdr:to>
      <xdr:col>17</xdr:col>
      <xdr:colOff>471017</xdr:colOff>
      <xdr:row>17</xdr:row>
      <xdr:rowOff>141451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DEE18FB-4928-873F-0B64-5E9651AE317E}"/>
            </a:ext>
          </a:extLst>
        </xdr:cNvPr>
        <xdr:cNvSpPr txBox="1"/>
      </xdr:nvSpPr>
      <xdr:spPr>
        <a:xfrm>
          <a:off x="5465254" y="2814863"/>
          <a:ext cx="5651351" cy="5412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Q1    Q2  Q3  Q4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Q1  Q2   Q3  Q4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Q1  Q2  Q3  Q4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Q1  Q2  Q3   Q4  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Q1  Q2 Q3  Q4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Year 1           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Year 2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Year 3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Year 4 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Future Projections (Year 5)</a:t>
          </a:r>
        </a:p>
        <a:p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0</xdr:rowOff>
    </xdr:from>
    <xdr:to>
      <xdr:col>15</xdr:col>
      <xdr:colOff>152400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01951-3369-418C-A7A0-89A3AAB97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2</xdr:row>
      <xdr:rowOff>38099</xdr:rowOff>
    </xdr:from>
    <xdr:to>
      <xdr:col>3</xdr:col>
      <xdr:colOff>542925</xdr:colOff>
      <xdr:row>3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CC0DD2-83F8-E644-8DC7-EA6840A85EE0}"/>
            </a:ext>
          </a:extLst>
        </xdr:cNvPr>
        <xdr:cNvSpPr txBox="1"/>
      </xdr:nvSpPr>
      <xdr:spPr>
        <a:xfrm>
          <a:off x="2181225" y="847724"/>
          <a:ext cx="466725" cy="2190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5.35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57149</xdr:colOff>
      <xdr:row>3</xdr:row>
      <xdr:rowOff>76200</xdr:rowOff>
    </xdr:from>
    <xdr:to>
      <xdr:col>3</xdr:col>
      <xdr:colOff>542924</xdr:colOff>
      <xdr:row>4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D80A6E-5096-94A3-EE22-73E613E9CD66}"/>
            </a:ext>
          </a:extLst>
        </xdr:cNvPr>
        <xdr:cNvSpPr txBox="1"/>
      </xdr:nvSpPr>
      <xdr:spPr>
        <a:xfrm>
          <a:off x="2162174" y="1076325"/>
          <a:ext cx="48577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5.6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38100</xdr:colOff>
      <xdr:row>4</xdr:row>
      <xdr:rowOff>104775</xdr:rowOff>
    </xdr:from>
    <xdr:to>
      <xdr:col>3</xdr:col>
      <xdr:colOff>742950</xdr:colOff>
      <xdr:row>5</xdr:row>
      <xdr:rowOff>95249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D59FFBA-20C4-CAD4-4C38-027110AEA66C}"/>
            </a:ext>
          </a:extLst>
        </xdr:cNvPr>
        <xdr:cNvSpPr txBox="1"/>
      </xdr:nvSpPr>
      <xdr:spPr>
        <a:xfrm>
          <a:off x="2143125" y="1295400"/>
          <a:ext cx="704850" cy="1809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5.875</a:t>
          </a:r>
        </a:p>
        <a:p>
          <a:endParaRPr lang="en-US" sz="1100"/>
        </a:p>
      </xdr:txBody>
    </xdr:sp>
    <xdr:clientData/>
  </xdr:twoCellAnchor>
  <xdr:twoCellAnchor>
    <xdr:from>
      <xdr:col>3</xdr:col>
      <xdr:colOff>47625</xdr:colOff>
      <xdr:row>5</xdr:row>
      <xdr:rowOff>114300</xdr:rowOff>
    </xdr:from>
    <xdr:to>
      <xdr:col>3</xdr:col>
      <xdr:colOff>628650</xdr:colOff>
      <xdr:row>6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F7D897-4776-823C-7674-6C79C07E52DA}"/>
            </a:ext>
          </a:extLst>
        </xdr:cNvPr>
        <xdr:cNvSpPr txBox="1"/>
      </xdr:nvSpPr>
      <xdr:spPr>
        <a:xfrm>
          <a:off x="2152650" y="1495425"/>
          <a:ext cx="5810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6.075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57149</xdr:colOff>
      <xdr:row>6</xdr:row>
      <xdr:rowOff>114300</xdr:rowOff>
    </xdr:from>
    <xdr:to>
      <xdr:col>3</xdr:col>
      <xdr:colOff>619124</xdr:colOff>
      <xdr:row>12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75414E1-145A-1AF5-77C3-B3D0BAA25BC7}"/>
            </a:ext>
          </a:extLst>
        </xdr:cNvPr>
        <xdr:cNvSpPr txBox="1"/>
      </xdr:nvSpPr>
      <xdr:spPr>
        <a:xfrm>
          <a:off x="2162174" y="1685925"/>
          <a:ext cx="561975" cy="1085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6.35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6.45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6.625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6.725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6.800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38099</xdr:colOff>
      <xdr:row>11</xdr:row>
      <xdr:rowOff>76200</xdr:rowOff>
    </xdr:from>
    <xdr:to>
      <xdr:col>3</xdr:col>
      <xdr:colOff>695324</xdr:colOff>
      <xdr:row>15</xdr:row>
      <xdr:rowOff>95249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7C36266-F974-D38A-0C5C-A252716371BC}"/>
            </a:ext>
          </a:extLst>
        </xdr:cNvPr>
        <xdr:cNvSpPr txBox="1"/>
      </xdr:nvSpPr>
      <xdr:spPr>
        <a:xfrm>
          <a:off x="2143124" y="2600325"/>
          <a:ext cx="657225" cy="781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6.80</a:t>
          </a:r>
        </a:p>
        <a:p>
          <a:r>
            <a:rPr lang="en-US" sz="1100"/>
            <a:t>6.875</a:t>
          </a:r>
        </a:p>
        <a:p>
          <a:r>
            <a:rPr lang="en-US" sz="1100"/>
            <a:t>7.0</a:t>
          </a:r>
        </a:p>
        <a:p>
          <a:r>
            <a:rPr lang="en-US" sz="1100"/>
            <a:t>7.150</a:t>
          </a:r>
        </a:p>
        <a:p>
          <a:endParaRPr 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133042</xdr:colOff>
      <xdr:row>0</xdr:row>
      <xdr:rowOff>0</xdr:rowOff>
    </xdr:from>
    <xdr:to>
      <xdr:col>18</xdr:col>
      <xdr:colOff>419919</xdr:colOff>
      <xdr:row>13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49231-C36E-8C13-5A77-103CC3C7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84496</xdr:colOff>
      <xdr:row>3</xdr:row>
      <xdr:rowOff>29292</xdr:rowOff>
    </xdr:from>
    <xdr:to>
      <xdr:col>26</xdr:col>
      <xdr:colOff>84495</xdr:colOff>
      <xdr:row>13</xdr:row>
      <xdr:rowOff>57867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DA6147-0E51-5A7C-7301-19EF6165D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7</xdr:row>
      <xdr:rowOff>28575</xdr:rowOff>
    </xdr:from>
    <xdr:to>
      <xdr:col>24</xdr:col>
      <xdr:colOff>238125</xdr:colOff>
      <xdr:row>17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1CED53-A5DD-CF5D-3EAE-8CD65B922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238125</xdr:colOff>
      <xdr:row>9</xdr:row>
      <xdr:rowOff>28575</xdr:rowOff>
    </xdr:from>
    <xdr:to>
      <xdr:col>25</xdr:col>
      <xdr:colOff>238125</xdr:colOff>
      <xdr:row>19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701744-7CDB-8676-FF16-1FB1C7224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449313</xdr:colOff>
      <xdr:row>12</xdr:row>
      <xdr:rowOff>80502</xdr:rowOff>
    </xdr:from>
    <xdr:to>
      <xdr:col>10</xdr:col>
      <xdr:colOff>477786</xdr:colOff>
      <xdr:row>17</xdr:row>
      <xdr:rowOff>38305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1CC2B65-D96D-8974-AADF-AB6105D016D3}"/>
            </a:ext>
          </a:extLst>
        </xdr:cNvPr>
        <xdr:cNvSpPr txBox="1"/>
      </xdr:nvSpPr>
      <xdr:spPr>
        <a:xfrm>
          <a:off x="6686652" y="2569292"/>
          <a:ext cx="1329199" cy="930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</a:t>
          </a:r>
          <a:r>
            <a:rPr lang="en-US" sz="1100" baseline="0"/>
            <a:t> as a simple linear regression with x as t, y as deseasonalized sales</a:t>
          </a:r>
        </a:p>
        <a:p>
          <a:endParaRPr lang="en-US" sz="1100"/>
        </a:p>
      </xdr:txBody>
    </xdr:sp>
    <xdr:clientData/>
  </xdr:twoCellAnchor>
  <xdr:twoCellAnchor>
    <xdr:from>
      <xdr:col>8</xdr:col>
      <xdr:colOff>93303</xdr:colOff>
      <xdr:row>2</xdr:row>
      <xdr:rowOff>163870</xdr:rowOff>
    </xdr:from>
    <xdr:to>
      <xdr:col>10</xdr:col>
      <xdr:colOff>107335</xdr:colOff>
      <xdr:row>9</xdr:row>
      <xdr:rowOff>10242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1E971B6-E80E-89ED-0E53-9A1D52C395BF}"/>
            </a:ext>
          </a:extLst>
        </xdr:cNvPr>
        <xdr:cNvSpPr txBox="1"/>
      </xdr:nvSpPr>
      <xdr:spPr>
        <a:xfrm>
          <a:off x="6330642" y="706693"/>
          <a:ext cx="1314758" cy="1208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Deseasonalized</a:t>
          </a:r>
          <a:r>
            <a:rPr lang="en-US" sz="1100" baseline="0"/>
            <a:t> sales is calculated with the sales divided by the seasonal index of its quarter.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FDB3-51F8-4FDB-B6D9-0D6747235B4B}">
  <dimension ref="A1:Z16"/>
  <sheetViews>
    <sheetView workbookViewId="0">
      <selection activeCell="A3" sqref="A3"/>
    </sheetView>
  </sheetViews>
  <sheetFormatPr defaultRowHeight="15" x14ac:dyDescent="0.25"/>
  <cols>
    <col min="2" max="2" width="18.28515625" customWidth="1"/>
  </cols>
  <sheetData>
    <row r="1" spans="1:26" x14ac:dyDescent="0.25">
      <c r="A1" t="s">
        <v>0</v>
      </c>
      <c r="B1" t="s">
        <v>1</v>
      </c>
      <c r="C1">
        <v>1</v>
      </c>
      <c r="D1">
        <v>17</v>
      </c>
      <c r="E1">
        <v>2</v>
      </c>
      <c r="F1">
        <v>21</v>
      </c>
      <c r="G1">
        <v>3</v>
      </c>
      <c r="H1">
        <v>19</v>
      </c>
      <c r="I1">
        <v>4</v>
      </c>
      <c r="J1">
        <v>23</v>
      </c>
      <c r="K1">
        <v>5</v>
      </c>
      <c r="L1">
        <v>18</v>
      </c>
      <c r="M1">
        <v>6</v>
      </c>
      <c r="N1">
        <v>16</v>
      </c>
      <c r="O1">
        <v>7</v>
      </c>
      <c r="P1">
        <v>20</v>
      </c>
      <c r="Q1">
        <v>8</v>
      </c>
      <c r="R1">
        <v>18</v>
      </c>
      <c r="S1">
        <v>9</v>
      </c>
      <c r="T1">
        <v>22</v>
      </c>
      <c r="U1">
        <v>10</v>
      </c>
      <c r="V1">
        <v>20</v>
      </c>
      <c r="W1">
        <v>11</v>
      </c>
      <c r="X1">
        <v>15</v>
      </c>
      <c r="Y1">
        <v>12</v>
      </c>
      <c r="Z1">
        <v>22</v>
      </c>
    </row>
    <row r="2" spans="1:26" x14ac:dyDescent="0.25">
      <c r="A2" cm="1">
        <f t="array" ref="A2">INDEX($1:$1,ROW($A$1),C2)</f>
        <v>1</v>
      </c>
      <c r="B2" cm="1">
        <f t="array" ref="B2">INDEX($1:$1,ROW($A$1),D2)</f>
        <v>17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</row>
    <row r="3" spans="1:26" x14ac:dyDescent="0.25">
      <c r="A3" cm="1">
        <f t="array" ref="A3">INDEX($1:$1,ROW($A$1),C3)</f>
        <v>2</v>
      </c>
      <c r="B3" cm="1">
        <f t="array" ref="B3">INDEX($1:$1,ROW($A$1),D3)</f>
        <v>21</v>
      </c>
      <c r="C3">
        <f>C2+2</f>
        <v>5</v>
      </c>
      <c r="D3">
        <f>D2+2</f>
        <v>6</v>
      </c>
    </row>
    <row r="4" spans="1:26" x14ac:dyDescent="0.25">
      <c r="A4" cm="1">
        <f t="array" ref="A4">INDEX($1:$1,ROW($A$1),C4)</f>
        <v>3</v>
      </c>
      <c r="B4" cm="1">
        <f t="array" ref="B4">INDEX($1:$1,ROW($A$1),D4)</f>
        <v>19</v>
      </c>
      <c r="C4">
        <f t="shared" ref="C4:C16" si="0">C3+2</f>
        <v>7</v>
      </c>
      <c r="D4">
        <f t="shared" ref="D4:D16" si="1">D3+2</f>
        <v>8</v>
      </c>
    </row>
    <row r="5" spans="1:26" x14ac:dyDescent="0.25">
      <c r="A5" cm="1">
        <f t="array" ref="A5">INDEX($1:$1,ROW($A$1),C5)</f>
        <v>4</v>
      </c>
      <c r="B5" cm="1">
        <f t="array" ref="B5">INDEX($1:$1,ROW($A$1),D5)</f>
        <v>23</v>
      </c>
      <c r="C5">
        <f t="shared" si="0"/>
        <v>9</v>
      </c>
      <c r="D5">
        <f t="shared" si="1"/>
        <v>10</v>
      </c>
    </row>
    <row r="6" spans="1:26" x14ac:dyDescent="0.25">
      <c r="A6" cm="1">
        <f t="array" ref="A6">INDEX($1:$1,ROW($A$1),C6)</f>
        <v>5</v>
      </c>
      <c r="B6" cm="1">
        <f t="array" ref="B6">INDEX($1:$1,ROW($A$1),D6)</f>
        <v>18</v>
      </c>
      <c r="C6">
        <f t="shared" si="0"/>
        <v>11</v>
      </c>
      <c r="D6">
        <f t="shared" si="1"/>
        <v>12</v>
      </c>
    </row>
    <row r="7" spans="1:26" x14ac:dyDescent="0.25">
      <c r="A7" cm="1">
        <f t="array" ref="A7">INDEX($1:$1,ROW($A$1),C7)</f>
        <v>6</v>
      </c>
      <c r="B7" cm="1">
        <f t="array" ref="B7">INDEX($1:$1,ROW($A$1),D7)</f>
        <v>16</v>
      </c>
      <c r="C7">
        <f t="shared" si="0"/>
        <v>13</v>
      </c>
      <c r="D7">
        <f t="shared" si="1"/>
        <v>14</v>
      </c>
    </row>
    <row r="8" spans="1:26" x14ac:dyDescent="0.25">
      <c r="A8" cm="1">
        <f t="array" ref="A8">INDEX($1:$1,ROW($A$1),C8)</f>
        <v>7</v>
      </c>
      <c r="B8" cm="1">
        <f t="array" ref="B8">INDEX($1:$1,ROW($A$1),D8)</f>
        <v>20</v>
      </c>
      <c r="C8">
        <f t="shared" si="0"/>
        <v>15</v>
      </c>
      <c r="D8">
        <f t="shared" si="1"/>
        <v>16</v>
      </c>
    </row>
    <row r="9" spans="1:26" x14ac:dyDescent="0.25">
      <c r="A9" cm="1">
        <f t="array" ref="A9">INDEX($1:$1,ROW($A$1),C9)</f>
        <v>8</v>
      </c>
      <c r="B9" cm="1">
        <f t="array" ref="B9">INDEX($1:$1,ROW($A$1),D9)</f>
        <v>18</v>
      </c>
      <c r="C9">
        <f t="shared" si="0"/>
        <v>17</v>
      </c>
      <c r="D9">
        <f t="shared" si="1"/>
        <v>18</v>
      </c>
    </row>
    <row r="10" spans="1:26" x14ac:dyDescent="0.25">
      <c r="A10" cm="1">
        <f t="array" ref="A10">INDEX($1:$1,ROW($A$1),C10)</f>
        <v>9</v>
      </c>
      <c r="B10" cm="1">
        <f t="array" ref="B10">INDEX($1:$1,ROW($A$1),D10)</f>
        <v>22</v>
      </c>
      <c r="C10">
        <f t="shared" si="0"/>
        <v>19</v>
      </c>
      <c r="D10">
        <f t="shared" si="1"/>
        <v>20</v>
      </c>
    </row>
    <row r="11" spans="1:26" x14ac:dyDescent="0.25">
      <c r="A11" cm="1">
        <f t="array" ref="A11">INDEX($1:$1,ROW($A$1),C11)</f>
        <v>10</v>
      </c>
      <c r="B11" cm="1">
        <f t="array" ref="B11">INDEX($1:$1,ROW($A$1),D11)</f>
        <v>20</v>
      </c>
      <c r="C11">
        <f t="shared" si="0"/>
        <v>21</v>
      </c>
      <c r="D11">
        <f t="shared" si="1"/>
        <v>22</v>
      </c>
    </row>
    <row r="12" spans="1:26" x14ac:dyDescent="0.25">
      <c r="A12" cm="1">
        <f t="array" ref="A12">INDEX($1:$1,ROW($A$1),C12)</f>
        <v>11</v>
      </c>
      <c r="B12" cm="1">
        <f t="array" ref="B12">INDEX($1:$1,ROW($A$1),D12)</f>
        <v>15</v>
      </c>
      <c r="C12">
        <f t="shared" si="0"/>
        <v>23</v>
      </c>
      <c r="D12">
        <f t="shared" si="1"/>
        <v>24</v>
      </c>
    </row>
    <row r="13" spans="1:26" x14ac:dyDescent="0.25">
      <c r="A13" cm="1">
        <f t="array" ref="A13">INDEX($1:$1,ROW($A$1),C13)</f>
        <v>12</v>
      </c>
      <c r="B13" cm="1">
        <f t="array" ref="B13">INDEX($1:$1,ROW($A$1),D13)</f>
        <v>22</v>
      </c>
      <c r="C13">
        <f t="shared" si="0"/>
        <v>25</v>
      </c>
      <c r="D13">
        <f t="shared" si="1"/>
        <v>26</v>
      </c>
    </row>
    <row r="14" spans="1:26" x14ac:dyDescent="0.25">
      <c r="C14">
        <f t="shared" si="0"/>
        <v>27</v>
      </c>
      <c r="D14">
        <f t="shared" si="1"/>
        <v>28</v>
      </c>
    </row>
    <row r="15" spans="1:26" x14ac:dyDescent="0.25">
      <c r="C15">
        <f t="shared" si="0"/>
        <v>29</v>
      </c>
      <c r="D15">
        <f t="shared" si="1"/>
        <v>30</v>
      </c>
    </row>
    <row r="16" spans="1:26" x14ac:dyDescent="0.25">
      <c r="C16">
        <f t="shared" si="0"/>
        <v>31</v>
      </c>
      <c r="D16">
        <f t="shared" si="1"/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B48-0B41-4C37-8F9E-130CCE387A45}">
  <dimension ref="A1:B1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19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18</v>
      </c>
    </row>
    <row r="7" spans="1:2" x14ac:dyDescent="0.25">
      <c r="A7">
        <v>6</v>
      </c>
      <c r="B7">
        <v>16</v>
      </c>
    </row>
    <row r="8" spans="1:2" x14ac:dyDescent="0.25">
      <c r="A8">
        <v>7</v>
      </c>
      <c r="B8">
        <v>20</v>
      </c>
    </row>
    <row r="9" spans="1:2" x14ac:dyDescent="0.25">
      <c r="A9">
        <v>8</v>
      </c>
      <c r="B9">
        <v>18</v>
      </c>
    </row>
    <row r="10" spans="1:2" x14ac:dyDescent="0.25">
      <c r="A10">
        <v>9</v>
      </c>
      <c r="B10">
        <v>22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2432-4D17-4C7B-BD2C-0A61856A4243}">
  <dimension ref="A1:M15"/>
  <sheetViews>
    <sheetView workbookViewId="0">
      <selection activeCell="K2" sqref="K2:L5"/>
    </sheetView>
  </sheetViews>
  <sheetFormatPr defaultRowHeight="15" x14ac:dyDescent="0.25"/>
  <cols>
    <col min="2" max="2" width="14.28515625" customWidth="1"/>
    <col min="3" max="3" width="14" customWidth="1"/>
    <col min="5" max="5" width="11" customWidth="1"/>
    <col min="6" max="6" width="13.42578125" customWidth="1"/>
    <col min="8" max="8" width="13.140625" customWidth="1"/>
    <col min="9" max="9" width="16" customWidth="1"/>
    <col min="11" max="11" width="11.28515625" customWidth="1"/>
    <col min="12" max="12" width="9.5703125" bestFit="1" customWidth="1"/>
    <col min="13" max="13" width="16.7109375" bestFit="1" customWidth="1"/>
  </cols>
  <sheetData>
    <row r="1" spans="1:13" ht="45" customHeight="1" x14ac:dyDescent="0.25">
      <c r="A1" t="s">
        <v>0</v>
      </c>
      <c r="B1" t="s">
        <v>1</v>
      </c>
      <c r="C1" t="s">
        <v>7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3" ht="31.5" customHeight="1" x14ac:dyDescent="0.25">
      <c r="A2">
        <v>1</v>
      </c>
      <c r="B2">
        <v>17</v>
      </c>
      <c r="K2" s="2" t="s">
        <v>15</v>
      </c>
      <c r="L2" s="4">
        <f>AVERAGE(E3:E13)</f>
        <v>0.45454545454545453</v>
      </c>
    </row>
    <row r="3" spans="1:13" x14ac:dyDescent="0.25">
      <c r="A3">
        <v>2</v>
      </c>
      <c r="B3">
        <v>21</v>
      </c>
      <c r="C3">
        <f>B2</f>
        <v>17</v>
      </c>
      <c r="E3">
        <f>B3-C3</f>
        <v>4</v>
      </c>
      <c r="F3">
        <f>ABS(E3)</f>
        <v>4</v>
      </c>
      <c r="G3">
        <f>E3^2</f>
        <v>16</v>
      </c>
      <c r="H3" s="3">
        <f>E3/B3</f>
        <v>0.19047619047619047</v>
      </c>
      <c r="I3" s="3">
        <f>ABS(H3)</f>
        <v>0.19047619047619047</v>
      </c>
      <c r="K3" t="s">
        <v>14</v>
      </c>
      <c r="L3" s="4">
        <f>AVERAGE(F3:F13)</f>
        <v>3.7272727272727271</v>
      </c>
      <c r="M3" s="6"/>
    </row>
    <row r="4" spans="1:13" x14ac:dyDescent="0.25">
      <c r="A4">
        <v>3</v>
      </c>
      <c r="B4">
        <v>19</v>
      </c>
      <c r="C4">
        <f t="shared" ref="C4:C13" si="0">B3</f>
        <v>21</v>
      </c>
      <c r="E4">
        <f t="shared" ref="E4:E13" si="1">B4-C4</f>
        <v>-2</v>
      </c>
      <c r="F4">
        <f t="shared" ref="F4:F13" si="2">ABS(E4)</f>
        <v>2</v>
      </c>
      <c r="G4">
        <f t="shared" ref="G4:G13" si="3">E4^2</f>
        <v>4</v>
      </c>
      <c r="H4" s="3">
        <f t="shared" ref="H4:H13" si="4">E4/B4</f>
        <v>-0.10526315789473684</v>
      </c>
      <c r="I4" s="3">
        <f t="shared" ref="I4:I13" si="5">ABS(H4)</f>
        <v>0.10526315789473684</v>
      </c>
      <c r="K4" t="s">
        <v>16</v>
      </c>
      <c r="L4" s="4">
        <f>AVERAGE(G3:G13)</f>
        <v>16.272727272727273</v>
      </c>
    </row>
    <row r="5" spans="1:13" x14ac:dyDescent="0.25">
      <c r="A5">
        <v>4</v>
      </c>
      <c r="B5">
        <v>23</v>
      </c>
      <c r="C5">
        <f t="shared" si="0"/>
        <v>19</v>
      </c>
      <c r="E5">
        <f t="shared" si="1"/>
        <v>4</v>
      </c>
      <c r="F5">
        <f t="shared" si="2"/>
        <v>4</v>
      </c>
      <c r="G5">
        <f t="shared" si="3"/>
        <v>16</v>
      </c>
      <c r="H5" s="3">
        <f t="shared" si="4"/>
        <v>0.17391304347826086</v>
      </c>
      <c r="I5" s="3">
        <f t="shared" si="5"/>
        <v>0.17391304347826086</v>
      </c>
      <c r="K5" t="s">
        <v>17</v>
      </c>
      <c r="L5" s="5">
        <f>AVERAGE(I3:I13)</f>
        <v>0.19244314673376461</v>
      </c>
    </row>
    <row r="6" spans="1:13" x14ac:dyDescent="0.25">
      <c r="A6">
        <v>5</v>
      </c>
      <c r="B6">
        <v>18</v>
      </c>
      <c r="C6">
        <f t="shared" si="0"/>
        <v>23</v>
      </c>
      <c r="E6">
        <f t="shared" si="1"/>
        <v>-5</v>
      </c>
      <c r="F6">
        <f t="shared" si="2"/>
        <v>5</v>
      </c>
      <c r="G6">
        <f t="shared" si="3"/>
        <v>25</v>
      </c>
      <c r="H6" s="3">
        <f t="shared" si="4"/>
        <v>-0.27777777777777779</v>
      </c>
      <c r="I6" s="3">
        <f t="shared" si="5"/>
        <v>0.27777777777777779</v>
      </c>
    </row>
    <row r="7" spans="1:13" x14ac:dyDescent="0.25">
      <c r="A7">
        <v>6</v>
      </c>
      <c r="B7">
        <v>16</v>
      </c>
      <c r="C7">
        <f t="shared" si="0"/>
        <v>18</v>
      </c>
      <c r="E7">
        <f t="shared" si="1"/>
        <v>-2</v>
      </c>
      <c r="F7">
        <f t="shared" si="2"/>
        <v>2</v>
      </c>
      <c r="G7">
        <f t="shared" si="3"/>
        <v>4</v>
      </c>
      <c r="H7" s="3">
        <f t="shared" si="4"/>
        <v>-0.125</v>
      </c>
      <c r="I7" s="3">
        <f t="shared" si="5"/>
        <v>0.125</v>
      </c>
    </row>
    <row r="8" spans="1:13" x14ac:dyDescent="0.25">
      <c r="A8">
        <v>7</v>
      </c>
      <c r="B8">
        <v>20</v>
      </c>
      <c r="C8">
        <f t="shared" si="0"/>
        <v>16</v>
      </c>
      <c r="E8">
        <f t="shared" si="1"/>
        <v>4</v>
      </c>
      <c r="F8">
        <f t="shared" si="2"/>
        <v>4</v>
      </c>
      <c r="G8">
        <f t="shared" si="3"/>
        <v>16</v>
      </c>
      <c r="H8" s="3">
        <f t="shared" si="4"/>
        <v>0.2</v>
      </c>
      <c r="I8" s="3">
        <f t="shared" si="5"/>
        <v>0.2</v>
      </c>
    </row>
    <row r="9" spans="1:13" x14ac:dyDescent="0.25">
      <c r="A9">
        <v>8</v>
      </c>
      <c r="B9">
        <v>18</v>
      </c>
      <c r="C9">
        <f t="shared" si="0"/>
        <v>20</v>
      </c>
      <c r="E9">
        <f t="shared" si="1"/>
        <v>-2</v>
      </c>
      <c r="F9">
        <f t="shared" si="2"/>
        <v>2</v>
      </c>
      <c r="G9">
        <f t="shared" si="3"/>
        <v>4</v>
      </c>
      <c r="H9" s="3">
        <f t="shared" si="4"/>
        <v>-0.1111111111111111</v>
      </c>
      <c r="I9" s="3">
        <f t="shared" si="5"/>
        <v>0.1111111111111111</v>
      </c>
    </row>
    <row r="10" spans="1:13" x14ac:dyDescent="0.25">
      <c r="A10">
        <v>9</v>
      </c>
      <c r="B10">
        <v>22</v>
      </c>
      <c r="C10">
        <f t="shared" si="0"/>
        <v>18</v>
      </c>
      <c r="E10">
        <f t="shared" si="1"/>
        <v>4</v>
      </c>
      <c r="F10">
        <f t="shared" si="2"/>
        <v>4</v>
      </c>
      <c r="G10">
        <f t="shared" si="3"/>
        <v>16</v>
      </c>
      <c r="H10" s="3">
        <f t="shared" si="4"/>
        <v>0.18181818181818182</v>
      </c>
      <c r="I10" s="3">
        <f t="shared" si="5"/>
        <v>0.18181818181818182</v>
      </c>
    </row>
    <row r="11" spans="1:13" x14ac:dyDescent="0.25">
      <c r="A11">
        <v>10</v>
      </c>
      <c r="B11">
        <v>20</v>
      </c>
      <c r="C11">
        <f t="shared" si="0"/>
        <v>22</v>
      </c>
      <c r="E11">
        <f t="shared" si="1"/>
        <v>-2</v>
      </c>
      <c r="F11">
        <f t="shared" si="2"/>
        <v>2</v>
      </c>
      <c r="G11">
        <f t="shared" si="3"/>
        <v>4</v>
      </c>
      <c r="H11" s="3">
        <f t="shared" si="4"/>
        <v>-0.1</v>
      </c>
      <c r="I11" s="3">
        <f t="shared" si="5"/>
        <v>0.1</v>
      </c>
    </row>
    <row r="12" spans="1:13" x14ac:dyDescent="0.25">
      <c r="A12">
        <v>11</v>
      </c>
      <c r="B12">
        <v>15</v>
      </c>
      <c r="C12">
        <f t="shared" si="0"/>
        <v>20</v>
      </c>
      <c r="E12">
        <f t="shared" si="1"/>
        <v>-5</v>
      </c>
      <c r="F12">
        <f t="shared" si="2"/>
        <v>5</v>
      </c>
      <c r="G12">
        <f t="shared" si="3"/>
        <v>25</v>
      </c>
      <c r="H12" s="3">
        <f t="shared" si="4"/>
        <v>-0.33333333333333331</v>
      </c>
      <c r="I12" s="3">
        <f t="shared" si="5"/>
        <v>0.33333333333333331</v>
      </c>
    </row>
    <row r="13" spans="1:13" x14ac:dyDescent="0.25">
      <c r="A13">
        <v>12</v>
      </c>
      <c r="B13">
        <v>22</v>
      </c>
      <c r="C13">
        <f t="shared" si="0"/>
        <v>15</v>
      </c>
      <c r="E13">
        <f t="shared" si="1"/>
        <v>7</v>
      </c>
      <c r="F13">
        <f t="shared" si="2"/>
        <v>7</v>
      </c>
      <c r="G13">
        <f t="shared" si="3"/>
        <v>49</v>
      </c>
      <c r="H13" s="3">
        <f t="shared" si="4"/>
        <v>0.31818181818181818</v>
      </c>
      <c r="I13" s="3">
        <f t="shared" si="5"/>
        <v>0.31818181818181818</v>
      </c>
    </row>
    <row r="15" spans="1:13" x14ac:dyDescent="0.25">
      <c r="D15" t="s">
        <v>9</v>
      </c>
      <c r="E15">
        <f>SUM(E3:E13)</f>
        <v>5</v>
      </c>
      <c r="F15">
        <f>SUM(F3:F13)</f>
        <v>41</v>
      </c>
      <c r="G15">
        <f>SUM(G3:G13)</f>
        <v>179</v>
      </c>
      <c r="H15" s="3">
        <f>SUM(H3:H13)</f>
        <v>1.1903853837492318E-2</v>
      </c>
      <c r="I15" s="3">
        <f>SUM(I3:I13)</f>
        <v>2.1168746140714108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4D7F-A7C8-454E-B005-A2E0BBC15638}">
  <dimension ref="A1:L15"/>
  <sheetViews>
    <sheetView workbookViewId="0">
      <selection activeCell="O4" sqref="O4"/>
    </sheetView>
  </sheetViews>
  <sheetFormatPr defaultRowHeight="15" x14ac:dyDescent="0.25"/>
  <cols>
    <col min="2" max="2" width="14.7109375" customWidth="1"/>
    <col min="3" max="3" width="15.42578125" customWidth="1"/>
    <col min="8" max="8" width="16.28515625" bestFit="1" customWidth="1"/>
    <col min="9" max="9" width="9.5703125" bestFit="1" customWidth="1"/>
  </cols>
  <sheetData>
    <row r="1" spans="1:12" ht="34.5" customHeight="1" x14ac:dyDescent="0.25">
      <c r="A1" t="s">
        <v>0</v>
      </c>
      <c r="B1" t="s">
        <v>1</v>
      </c>
      <c r="C1" s="2" t="s">
        <v>18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ht="45" x14ac:dyDescent="0.25">
      <c r="A2">
        <v>1</v>
      </c>
      <c r="B2">
        <v>17</v>
      </c>
      <c r="K2" s="2" t="s">
        <v>15</v>
      </c>
      <c r="L2" s="4">
        <f>AVERAGE(E3:E13)</f>
        <v>0.41125541125541143</v>
      </c>
    </row>
    <row r="3" spans="1:12" x14ac:dyDescent="0.25">
      <c r="A3">
        <v>2</v>
      </c>
      <c r="B3">
        <v>21</v>
      </c>
      <c r="C3" s="4">
        <v>17</v>
      </c>
      <c r="D3" s="4"/>
      <c r="E3" s="4">
        <f>B3-C3</f>
        <v>4</v>
      </c>
      <c r="F3" s="4">
        <f>ABS(E3)</f>
        <v>4</v>
      </c>
      <c r="G3" s="4">
        <f>E3^2</f>
        <v>16</v>
      </c>
      <c r="H3" s="8">
        <f>(E3/B3)*100</f>
        <v>19.047619047619047</v>
      </c>
      <c r="I3" s="8">
        <f>ABS(H3)</f>
        <v>19.047619047619047</v>
      </c>
      <c r="K3" t="s">
        <v>14</v>
      </c>
      <c r="L3" s="4">
        <f>AVERAGE(F3:F13)</f>
        <v>2.4372294372294374</v>
      </c>
    </row>
    <row r="4" spans="1:12" x14ac:dyDescent="0.25">
      <c r="A4">
        <v>3</v>
      </c>
      <c r="B4">
        <v>19</v>
      </c>
      <c r="C4" s="4">
        <f>AVERAGE(B2:B3)</f>
        <v>19</v>
      </c>
      <c r="D4" s="4"/>
      <c r="E4" s="4">
        <f>B4-C4</f>
        <v>0</v>
      </c>
      <c r="F4" s="4">
        <f t="shared" ref="F4:F13" si="0">ABS(E4)</f>
        <v>0</v>
      </c>
      <c r="G4" s="4">
        <f t="shared" ref="G4:G13" si="1">E4^2</f>
        <v>0</v>
      </c>
      <c r="H4" s="8">
        <f t="shared" ref="H4:H13" si="2">(E4/B4)*100</f>
        <v>0</v>
      </c>
      <c r="I4" s="8">
        <f t="shared" ref="I4:I13" si="3">ABS(H4)</f>
        <v>0</v>
      </c>
      <c r="K4" t="s">
        <v>16</v>
      </c>
      <c r="L4" s="4">
        <f>AVERAGE(G3:G13)</f>
        <v>8.0973242630385478</v>
      </c>
    </row>
    <row r="5" spans="1:12" x14ac:dyDescent="0.25">
      <c r="A5">
        <v>4</v>
      </c>
      <c r="B5">
        <v>23</v>
      </c>
      <c r="C5" s="4">
        <f>AVERAGE(B2:B4)</f>
        <v>19</v>
      </c>
      <c r="D5" s="4"/>
      <c r="E5" s="4">
        <f t="shared" ref="E5:E13" si="4">B5-C5</f>
        <v>4</v>
      </c>
      <c r="F5" s="4">
        <f t="shared" si="0"/>
        <v>4</v>
      </c>
      <c r="G5" s="4">
        <f t="shared" si="1"/>
        <v>16</v>
      </c>
      <c r="H5" s="8">
        <f t="shared" si="2"/>
        <v>17.391304347826086</v>
      </c>
      <c r="I5" s="8">
        <f t="shared" si="3"/>
        <v>17.391304347826086</v>
      </c>
      <c r="K5" t="s">
        <v>17</v>
      </c>
      <c r="L5" s="9">
        <f>AVERAGE(I3:I13)</f>
        <v>12.848966799559683</v>
      </c>
    </row>
    <row r="6" spans="1:12" x14ac:dyDescent="0.25">
      <c r="A6">
        <v>5</v>
      </c>
      <c r="B6">
        <v>18</v>
      </c>
      <c r="C6" s="4">
        <f>AVERAGE(B2:B5)</f>
        <v>20</v>
      </c>
      <c r="D6" s="4"/>
      <c r="E6" s="4">
        <f t="shared" si="4"/>
        <v>-2</v>
      </c>
      <c r="F6" s="4">
        <f t="shared" si="0"/>
        <v>2</v>
      </c>
      <c r="G6" s="4">
        <f t="shared" si="1"/>
        <v>4</v>
      </c>
      <c r="H6" s="8">
        <f t="shared" si="2"/>
        <v>-11.111111111111111</v>
      </c>
      <c r="I6" s="8">
        <f t="shared" si="3"/>
        <v>11.111111111111111</v>
      </c>
    </row>
    <row r="7" spans="1:12" x14ac:dyDescent="0.25">
      <c r="A7">
        <v>6</v>
      </c>
      <c r="B7">
        <v>16</v>
      </c>
      <c r="C7" s="4">
        <f>AVERAGE(B2:B6)</f>
        <v>19.600000000000001</v>
      </c>
      <c r="D7" s="4"/>
      <c r="E7" s="4">
        <f t="shared" si="4"/>
        <v>-3.6000000000000014</v>
      </c>
      <c r="F7" s="4">
        <f t="shared" si="0"/>
        <v>3.6000000000000014</v>
      </c>
      <c r="G7" s="4">
        <f t="shared" si="1"/>
        <v>12.96000000000001</v>
      </c>
      <c r="H7" s="8">
        <f t="shared" si="2"/>
        <v>-22.500000000000007</v>
      </c>
      <c r="I7" s="8">
        <f t="shared" si="3"/>
        <v>22.500000000000007</v>
      </c>
    </row>
    <row r="8" spans="1:12" x14ac:dyDescent="0.25">
      <c r="A8">
        <v>7</v>
      </c>
      <c r="B8">
        <v>20</v>
      </c>
      <c r="C8" s="4">
        <f>AVERAGE(B2:B7)</f>
        <v>19</v>
      </c>
      <c r="D8" s="4"/>
      <c r="E8" s="4">
        <f t="shared" si="4"/>
        <v>1</v>
      </c>
      <c r="F8" s="4">
        <f t="shared" si="0"/>
        <v>1</v>
      </c>
      <c r="G8" s="4">
        <f t="shared" si="1"/>
        <v>1</v>
      </c>
      <c r="H8" s="8">
        <f t="shared" si="2"/>
        <v>5</v>
      </c>
      <c r="I8" s="8">
        <f t="shared" si="3"/>
        <v>5</v>
      </c>
    </row>
    <row r="9" spans="1:12" x14ac:dyDescent="0.25">
      <c r="A9">
        <v>8</v>
      </c>
      <c r="B9">
        <v>18</v>
      </c>
      <c r="C9" s="4">
        <f>AVERAGE(B2:B8)</f>
        <v>19.142857142857142</v>
      </c>
      <c r="D9" s="4"/>
      <c r="E9" s="4">
        <f t="shared" si="4"/>
        <v>-1.1428571428571423</v>
      </c>
      <c r="F9" s="4">
        <f t="shared" si="0"/>
        <v>1.1428571428571423</v>
      </c>
      <c r="G9" s="4">
        <f t="shared" si="1"/>
        <v>1.3061224489795906</v>
      </c>
      <c r="H9" s="8">
        <f t="shared" si="2"/>
        <v>-6.3492063492063462</v>
      </c>
      <c r="I9" s="8">
        <f t="shared" si="3"/>
        <v>6.3492063492063462</v>
      </c>
    </row>
    <row r="10" spans="1:12" x14ac:dyDescent="0.25">
      <c r="A10">
        <v>9</v>
      </c>
      <c r="B10">
        <v>22</v>
      </c>
      <c r="C10" s="4">
        <f>AVERAGE(B2:B9)</f>
        <v>19</v>
      </c>
      <c r="D10" s="4"/>
      <c r="E10" s="4">
        <f t="shared" si="4"/>
        <v>3</v>
      </c>
      <c r="F10" s="4">
        <f t="shared" si="0"/>
        <v>3</v>
      </c>
      <c r="G10" s="4">
        <f t="shared" si="1"/>
        <v>9</v>
      </c>
      <c r="H10" s="8">
        <f t="shared" si="2"/>
        <v>13.636363636363635</v>
      </c>
      <c r="I10" s="8">
        <f t="shared" si="3"/>
        <v>13.636363636363635</v>
      </c>
    </row>
    <row r="11" spans="1:12" x14ac:dyDescent="0.25">
      <c r="A11">
        <v>10</v>
      </c>
      <c r="B11">
        <v>20</v>
      </c>
      <c r="C11" s="4">
        <f>AVERAGE(B2:B10)</f>
        <v>19.333333333333332</v>
      </c>
      <c r="D11" s="4"/>
      <c r="E11" s="4">
        <f t="shared" si="4"/>
        <v>0.66666666666666785</v>
      </c>
      <c r="F11" s="4">
        <f t="shared" si="0"/>
        <v>0.66666666666666785</v>
      </c>
      <c r="G11" s="4">
        <f t="shared" si="1"/>
        <v>0.44444444444444603</v>
      </c>
      <c r="H11" s="8">
        <f t="shared" si="2"/>
        <v>3.3333333333333397</v>
      </c>
      <c r="I11" s="8">
        <f t="shared" si="3"/>
        <v>3.3333333333333397</v>
      </c>
    </row>
    <row r="12" spans="1:12" x14ac:dyDescent="0.25">
      <c r="A12">
        <v>11</v>
      </c>
      <c r="B12">
        <v>15</v>
      </c>
      <c r="C12" s="4">
        <f>AVERAGE(B2:B11)</f>
        <v>19.399999999999999</v>
      </c>
      <c r="D12" s="4"/>
      <c r="E12" s="4">
        <f t="shared" si="4"/>
        <v>-4.3999999999999986</v>
      </c>
      <c r="F12" s="4">
        <f t="shared" si="0"/>
        <v>4.3999999999999986</v>
      </c>
      <c r="G12" s="4">
        <f t="shared" si="1"/>
        <v>19.359999999999989</v>
      </c>
      <c r="H12" s="8">
        <f t="shared" si="2"/>
        <v>-29.333333333333321</v>
      </c>
      <c r="I12" s="8">
        <f t="shared" si="3"/>
        <v>29.333333333333321</v>
      </c>
    </row>
    <row r="13" spans="1:12" x14ac:dyDescent="0.25">
      <c r="A13">
        <v>12</v>
      </c>
      <c r="B13">
        <v>22</v>
      </c>
      <c r="C13" s="4">
        <f>AVERAGE(B2:B12)</f>
        <v>19</v>
      </c>
      <c r="D13" s="4"/>
      <c r="E13" s="4">
        <f t="shared" si="4"/>
        <v>3</v>
      </c>
      <c r="F13" s="4">
        <f t="shared" si="0"/>
        <v>3</v>
      </c>
      <c r="G13" s="4">
        <f t="shared" si="1"/>
        <v>9</v>
      </c>
      <c r="H13" s="8">
        <f t="shared" si="2"/>
        <v>13.636363636363635</v>
      </c>
      <c r="I13" s="8">
        <f t="shared" si="3"/>
        <v>13.636363636363635</v>
      </c>
    </row>
    <row r="15" spans="1:12" x14ac:dyDescent="0.25">
      <c r="D15" t="s">
        <v>9</v>
      </c>
      <c r="E15">
        <f>SUM(E3:E13)</f>
        <v>4.5238095238095255</v>
      </c>
      <c r="F15">
        <f>SUM(F3:F13)</f>
        <v>26.80952380952381</v>
      </c>
      <c r="G15">
        <f>SUM(G3:G13)</f>
        <v>89.070566893424029</v>
      </c>
      <c r="H15" s="7">
        <f>SUM(H3:H13)</f>
        <v>2.7513332078549535</v>
      </c>
      <c r="I15" s="4">
        <f>SUM(I3:I13)</f>
        <v>141.33863479515651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20B1-49C8-4BA7-A407-18026D50B904}">
  <dimension ref="A1:L15"/>
  <sheetViews>
    <sheetView workbookViewId="0">
      <selection activeCell="C12" sqref="C12"/>
    </sheetView>
  </sheetViews>
  <sheetFormatPr defaultRowHeight="15" x14ac:dyDescent="0.25"/>
  <cols>
    <col min="2" max="2" width="12.5703125" customWidth="1"/>
  </cols>
  <sheetData>
    <row r="1" spans="1:12" ht="60" x14ac:dyDescent="0.25">
      <c r="A1" t="s">
        <v>0</v>
      </c>
      <c r="B1" t="s">
        <v>1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ht="45" x14ac:dyDescent="0.25">
      <c r="A2">
        <v>1</v>
      </c>
      <c r="B2">
        <v>17</v>
      </c>
      <c r="K2" s="2" t="s">
        <v>15</v>
      </c>
      <c r="L2" s="4">
        <f>AVERAGE(E5:E13)</f>
        <v>0</v>
      </c>
    </row>
    <row r="3" spans="1:12" x14ac:dyDescent="0.25">
      <c r="A3">
        <v>2</v>
      </c>
      <c r="B3">
        <v>21</v>
      </c>
      <c r="C3" t="e">
        <v>#N/A</v>
      </c>
      <c r="D3" s="4"/>
      <c r="E3" s="4"/>
      <c r="F3" s="4"/>
      <c r="G3" s="4"/>
      <c r="H3" s="4"/>
      <c r="I3" s="4"/>
      <c r="K3" t="s">
        <v>14</v>
      </c>
      <c r="L3" s="4">
        <f>AVERAGE(F5:F13)</f>
        <v>2.6666666666666665</v>
      </c>
    </row>
    <row r="4" spans="1:12" x14ac:dyDescent="0.25">
      <c r="A4">
        <v>3</v>
      </c>
      <c r="B4">
        <v>19</v>
      </c>
      <c r="C4" t="e">
        <v>#N/A</v>
      </c>
      <c r="D4" s="4"/>
      <c r="E4" s="4"/>
      <c r="F4" s="4"/>
      <c r="G4" s="4"/>
      <c r="H4" s="4"/>
      <c r="I4" s="4"/>
      <c r="K4" t="s">
        <v>16</v>
      </c>
      <c r="L4" s="4">
        <f>AVERAGE(G5:G13)</f>
        <v>10.222222222222221</v>
      </c>
    </row>
    <row r="5" spans="1:12" x14ac:dyDescent="0.25">
      <c r="A5">
        <v>4</v>
      </c>
      <c r="B5">
        <v>23</v>
      </c>
      <c r="C5">
        <f t="shared" ref="C5:C14" si="0">AVERAGE(B2:B4)</f>
        <v>19</v>
      </c>
      <c r="D5" s="4"/>
      <c r="E5" s="4">
        <f t="shared" ref="E5:E13" si="1">B5-C5</f>
        <v>4</v>
      </c>
      <c r="F5" s="4">
        <f t="shared" ref="F5:F13" si="2">ABS(E5)</f>
        <v>4</v>
      </c>
      <c r="G5" s="4">
        <f t="shared" ref="G5:G13" si="3">E5^2</f>
        <v>16</v>
      </c>
      <c r="H5" s="8">
        <f t="shared" ref="H5:H13" si="4">(E5/B5)*100</f>
        <v>17.391304347826086</v>
      </c>
      <c r="I5" s="8">
        <f t="shared" ref="I5:I13" si="5">ABS(H5)</f>
        <v>17.391304347826086</v>
      </c>
      <c r="K5" t="s">
        <v>17</v>
      </c>
      <c r="L5" s="9">
        <f>AVERAGE(I5:I13)</f>
        <v>14.356609574000878</v>
      </c>
    </row>
    <row r="6" spans="1:12" x14ac:dyDescent="0.25">
      <c r="A6">
        <v>5</v>
      </c>
      <c r="B6">
        <v>18</v>
      </c>
      <c r="C6">
        <f t="shared" si="0"/>
        <v>21</v>
      </c>
      <c r="D6" s="4"/>
      <c r="E6" s="4">
        <f t="shared" si="1"/>
        <v>-3</v>
      </c>
      <c r="F6" s="4">
        <f t="shared" si="2"/>
        <v>3</v>
      </c>
      <c r="G6" s="4">
        <f t="shared" si="3"/>
        <v>9</v>
      </c>
      <c r="H6" s="8">
        <f t="shared" si="4"/>
        <v>-16.666666666666664</v>
      </c>
      <c r="I6" s="8">
        <f t="shared" si="5"/>
        <v>16.666666666666664</v>
      </c>
    </row>
    <row r="7" spans="1:12" x14ac:dyDescent="0.25">
      <c r="A7">
        <v>6</v>
      </c>
      <c r="B7">
        <v>16</v>
      </c>
      <c r="C7">
        <f t="shared" si="0"/>
        <v>20</v>
      </c>
      <c r="D7" s="4"/>
      <c r="E7" s="4">
        <f t="shared" si="1"/>
        <v>-4</v>
      </c>
      <c r="F7" s="4">
        <f t="shared" si="2"/>
        <v>4</v>
      </c>
      <c r="G7" s="4">
        <f t="shared" si="3"/>
        <v>16</v>
      </c>
      <c r="H7" s="8">
        <f t="shared" si="4"/>
        <v>-25</v>
      </c>
      <c r="I7" s="8">
        <f t="shared" si="5"/>
        <v>25</v>
      </c>
    </row>
    <row r="8" spans="1:12" x14ac:dyDescent="0.25">
      <c r="A8">
        <v>7</v>
      </c>
      <c r="B8">
        <v>20</v>
      </c>
      <c r="C8">
        <f t="shared" si="0"/>
        <v>19</v>
      </c>
      <c r="D8" s="4"/>
      <c r="E8" s="4">
        <f t="shared" si="1"/>
        <v>1</v>
      </c>
      <c r="F8" s="4">
        <f t="shared" si="2"/>
        <v>1</v>
      </c>
      <c r="G8" s="4">
        <f t="shared" si="3"/>
        <v>1</v>
      </c>
      <c r="H8" s="8">
        <f t="shared" si="4"/>
        <v>5</v>
      </c>
      <c r="I8" s="8">
        <f t="shared" si="5"/>
        <v>5</v>
      </c>
    </row>
    <row r="9" spans="1:12" x14ac:dyDescent="0.25">
      <c r="A9">
        <v>8</v>
      </c>
      <c r="B9">
        <v>18</v>
      </c>
      <c r="C9">
        <f t="shared" si="0"/>
        <v>18</v>
      </c>
      <c r="D9" s="4"/>
      <c r="E9" s="4">
        <f t="shared" si="1"/>
        <v>0</v>
      </c>
      <c r="F9" s="4">
        <f t="shared" si="2"/>
        <v>0</v>
      </c>
      <c r="G9" s="4">
        <f t="shared" si="3"/>
        <v>0</v>
      </c>
      <c r="H9" s="8">
        <f t="shared" si="4"/>
        <v>0</v>
      </c>
      <c r="I9" s="8">
        <f t="shared" si="5"/>
        <v>0</v>
      </c>
    </row>
    <row r="10" spans="1:12" x14ac:dyDescent="0.25">
      <c r="A10">
        <v>9</v>
      </c>
      <c r="B10">
        <v>22</v>
      </c>
      <c r="C10">
        <f t="shared" si="0"/>
        <v>18</v>
      </c>
      <c r="D10" s="4"/>
      <c r="E10" s="4">
        <f t="shared" si="1"/>
        <v>4</v>
      </c>
      <c r="F10" s="4">
        <f t="shared" si="2"/>
        <v>4</v>
      </c>
      <c r="G10" s="4">
        <f t="shared" si="3"/>
        <v>16</v>
      </c>
      <c r="H10" s="8">
        <f t="shared" si="4"/>
        <v>18.181818181818183</v>
      </c>
      <c r="I10" s="8">
        <f t="shared" si="5"/>
        <v>18.181818181818183</v>
      </c>
    </row>
    <row r="11" spans="1:12" x14ac:dyDescent="0.25">
      <c r="A11">
        <v>10</v>
      </c>
      <c r="B11">
        <v>20</v>
      </c>
      <c r="C11">
        <f t="shared" si="0"/>
        <v>20</v>
      </c>
      <c r="D11" s="4"/>
      <c r="E11" s="4">
        <f t="shared" si="1"/>
        <v>0</v>
      </c>
      <c r="F11" s="4">
        <f t="shared" si="2"/>
        <v>0</v>
      </c>
      <c r="G11" s="4">
        <f t="shared" si="3"/>
        <v>0</v>
      </c>
      <c r="H11" s="8">
        <f t="shared" si="4"/>
        <v>0</v>
      </c>
      <c r="I11" s="8">
        <f t="shared" si="5"/>
        <v>0</v>
      </c>
    </row>
    <row r="12" spans="1:12" x14ac:dyDescent="0.25">
      <c r="A12">
        <v>11</v>
      </c>
      <c r="B12">
        <v>15</v>
      </c>
      <c r="C12">
        <f t="shared" si="0"/>
        <v>20</v>
      </c>
      <c r="D12" s="4"/>
      <c r="E12" s="4">
        <f t="shared" si="1"/>
        <v>-5</v>
      </c>
      <c r="F12" s="4">
        <f t="shared" si="2"/>
        <v>5</v>
      </c>
      <c r="G12" s="4">
        <f t="shared" si="3"/>
        <v>25</v>
      </c>
      <c r="H12" s="8">
        <f t="shared" si="4"/>
        <v>-33.333333333333329</v>
      </c>
      <c r="I12" s="8">
        <f t="shared" si="5"/>
        <v>33.333333333333329</v>
      </c>
    </row>
    <row r="13" spans="1:12" x14ac:dyDescent="0.25">
      <c r="A13">
        <v>12</v>
      </c>
      <c r="B13">
        <v>22</v>
      </c>
      <c r="C13">
        <f t="shared" si="0"/>
        <v>19</v>
      </c>
      <c r="D13" s="4"/>
      <c r="E13" s="4">
        <f t="shared" si="1"/>
        <v>3</v>
      </c>
      <c r="F13" s="4">
        <f t="shared" si="2"/>
        <v>3</v>
      </c>
      <c r="G13" s="4">
        <f t="shared" si="3"/>
        <v>9</v>
      </c>
      <c r="H13" s="8">
        <f t="shared" si="4"/>
        <v>13.636363636363635</v>
      </c>
      <c r="I13" s="8">
        <f t="shared" si="5"/>
        <v>13.636363636363635</v>
      </c>
    </row>
    <row r="14" spans="1:12" x14ac:dyDescent="0.25">
      <c r="C14">
        <f t="shared" si="0"/>
        <v>19</v>
      </c>
    </row>
    <row r="15" spans="1:12" x14ac:dyDescent="0.25">
      <c r="D15" t="s">
        <v>9</v>
      </c>
      <c r="E15">
        <f>SUM(E3:E13)</f>
        <v>0</v>
      </c>
      <c r="F15">
        <f>SUM(F3:F13)</f>
        <v>24</v>
      </c>
      <c r="G15">
        <f>SUM(G3:G13)</f>
        <v>92</v>
      </c>
      <c r="H15" s="8">
        <f>SUM(H3:H13)</f>
        <v>-20.790513833992087</v>
      </c>
      <c r="I15" s="4">
        <f>SUM(I3:I13)</f>
        <v>129.20948616600791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0D1B-A79E-46EA-9661-4E23CC88296F}">
  <dimension ref="A1:L19"/>
  <sheetViews>
    <sheetView zoomScale="86" zoomScaleNormal="86" workbookViewId="0">
      <selection activeCell="L18" sqref="L18"/>
    </sheetView>
  </sheetViews>
  <sheetFormatPr defaultRowHeight="15" x14ac:dyDescent="0.25"/>
  <cols>
    <col min="2" max="2" width="15.5703125" customWidth="1"/>
    <col min="3" max="3" width="9.5703125" bestFit="1" customWidth="1"/>
    <col min="5" max="5" width="26.28515625" customWidth="1"/>
    <col min="7" max="7" width="9.140625" customWidth="1"/>
  </cols>
  <sheetData>
    <row r="1" spans="1:12" ht="60" x14ac:dyDescent="0.25">
      <c r="A1" t="s">
        <v>0</v>
      </c>
      <c r="B1" t="s">
        <v>1</v>
      </c>
      <c r="C1" t="s">
        <v>26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ht="45" x14ac:dyDescent="0.25">
      <c r="A2">
        <v>1</v>
      </c>
      <c r="B2">
        <v>17</v>
      </c>
      <c r="K2" s="2" t="s">
        <v>15</v>
      </c>
      <c r="L2" s="4">
        <f>AVERAGE(E5:E13)</f>
        <v>5.5555555555556739E-2</v>
      </c>
    </row>
    <row r="3" spans="1:12" x14ac:dyDescent="0.25">
      <c r="A3">
        <v>2</v>
      </c>
      <c r="B3">
        <v>21</v>
      </c>
      <c r="E3" s="4"/>
      <c r="F3" s="4"/>
      <c r="G3" s="4"/>
      <c r="H3" s="4"/>
      <c r="I3" s="4"/>
      <c r="K3" t="s">
        <v>14</v>
      </c>
      <c r="L3" s="4">
        <f>AVERAGE(F5:F13)</f>
        <v>2.9814814814814814</v>
      </c>
    </row>
    <row r="4" spans="1:12" x14ac:dyDescent="0.25">
      <c r="A4">
        <v>3</v>
      </c>
      <c r="B4">
        <v>19</v>
      </c>
      <c r="E4" s="4"/>
      <c r="F4" s="4"/>
      <c r="G4" s="4"/>
      <c r="H4" s="4"/>
      <c r="I4" s="4"/>
      <c r="K4" t="s">
        <v>16</v>
      </c>
      <c r="L4" s="4">
        <f>AVERAGE(G5:G13)</f>
        <v>11.49074074074074</v>
      </c>
    </row>
    <row r="5" spans="1:12" x14ac:dyDescent="0.25">
      <c r="A5">
        <v>4</v>
      </c>
      <c r="B5">
        <v>23</v>
      </c>
      <c r="C5">
        <f>$C$16*B4+$C$17*B3+$C$18*B2</f>
        <v>19.333333333333332</v>
      </c>
      <c r="E5" s="4">
        <f>B5-C5</f>
        <v>3.6666666666666679</v>
      </c>
      <c r="F5" s="4">
        <f>ABS(E5)</f>
        <v>3.6666666666666679</v>
      </c>
      <c r="G5" s="4">
        <f>E5^2</f>
        <v>13.444444444444454</v>
      </c>
      <c r="H5" s="8">
        <f>(E5/B5)*100</f>
        <v>15.94202898550725</v>
      </c>
      <c r="I5" s="8">
        <f t="shared" ref="I5:I13" si="0">ABS(H5)</f>
        <v>15.94202898550725</v>
      </c>
      <c r="K5" t="s">
        <v>17</v>
      </c>
      <c r="L5" s="9">
        <f>AVERAGE(I5:I13)</f>
        <v>15.992483205647453</v>
      </c>
    </row>
    <row r="6" spans="1:12" x14ac:dyDescent="0.25">
      <c r="A6">
        <v>5</v>
      </c>
      <c r="B6">
        <v>18</v>
      </c>
      <c r="C6">
        <f t="shared" ref="C6:C13" si="1">$C$16*B5+$C$17*B4+$C$18*B3</f>
        <v>21.333333333333332</v>
      </c>
      <c r="E6" s="4">
        <f t="shared" ref="E6:E13" si="2">B6-C6</f>
        <v>-3.3333333333333321</v>
      </c>
      <c r="F6" s="4">
        <f t="shared" ref="F6:F13" si="3">ABS(E6)</f>
        <v>3.3333333333333321</v>
      </c>
      <c r="G6" s="4">
        <f t="shared" ref="G6:G13" si="4">E6^2</f>
        <v>11.111111111111104</v>
      </c>
      <c r="H6" s="8">
        <f t="shared" ref="H6:H13" si="5">(E6/B6)*100</f>
        <v>-18.518518518518512</v>
      </c>
      <c r="I6" s="8">
        <f t="shared" si="0"/>
        <v>18.518518518518512</v>
      </c>
    </row>
    <row r="7" spans="1:12" x14ac:dyDescent="0.25">
      <c r="A7">
        <v>6</v>
      </c>
      <c r="B7">
        <v>16</v>
      </c>
      <c r="C7">
        <f t="shared" si="1"/>
        <v>19.833333333333332</v>
      </c>
      <c r="E7" s="4">
        <f t="shared" si="2"/>
        <v>-3.8333333333333321</v>
      </c>
      <c r="F7" s="4">
        <f t="shared" si="3"/>
        <v>3.8333333333333321</v>
      </c>
      <c r="G7" s="4">
        <f t="shared" si="4"/>
        <v>14.694444444444436</v>
      </c>
      <c r="H7" s="8">
        <f t="shared" si="5"/>
        <v>-23.958333333333325</v>
      </c>
      <c r="I7" s="8">
        <f t="shared" si="0"/>
        <v>23.958333333333325</v>
      </c>
    </row>
    <row r="8" spans="1:12" x14ac:dyDescent="0.25">
      <c r="A8">
        <v>7</v>
      </c>
      <c r="B8">
        <v>20</v>
      </c>
      <c r="C8">
        <f t="shared" si="1"/>
        <v>17.833333333333332</v>
      </c>
      <c r="E8" s="4">
        <f t="shared" si="2"/>
        <v>2.1666666666666679</v>
      </c>
      <c r="F8" s="4">
        <f t="shared" si="3"/>
        <v>2.1666666666666679</v>
      </c>
      <c r="G8" s="4">
        <f t="shared" si="4"/>
        <v>4.69444444444445</v>
      </c>
      <c r="H8" s="8">
        <f t="shared" si="5"/>
        <v>10.833333333333339</v>
      </c>
      <c r="I8" s="8">
        <f t="shared" si="0"/>
        <v>10.833333333333339</v>
      </c>
    </row>
    <row r="9" spans="1:12" x14ac:dyDescent="0.25">
      <c r="A9">
        <v>8</v>
      </c>
      <c r="B9">
        <v>18</v>
      </c>
      <c r="C9">
        <f t="shared" si="1"/>
        <v>18.333333333333332</v>
      </c>
      <c r="E9" s="4">
        <f t="shared" si="2"/>
        <v>-0.33333333333333215</v>
      </c>
      <c r="F9" s="4">
        <f t="shared" si="3"/>
        <v>0.33333333333333215</v>
      </c>
      <c r="G9" s="4">
        <f t="shared" si="4"/>
        <v>0.11111111111111033</v>
      </c>
      <c r="H9" s="8">
        <f t="shared" si="5"/>
        <v>-1.8518518518518452</v>
      </c>
      <c r="I9" s="8">
        <f t="shared" si="0"/>
        <v>1.8518518518518452</v>
      </c>
    </row>
    <row r="10" spans="1:12" x14ac:dyDescent="0.25">
      <c r="A10">
        <v>9</v>
      </c>
      <c r="B10">
        <v>22</v>
      </c>
      <c r="C10">
        <f t="shared" si="1"/>
        <v>18.333333333333332</v>
      </c>
      <c r="E10" s="4">
        <f t="shared" si="2"/>
        <v>3.6666666666666679</v>
      </c>
      <c r="F10" s="4">
        <f t="shared" si="3"/>
        <v>3.6666666666666679</v>
      </c>
      <c r="G10" s="4">
        <f t="shared" si="4"/>
        <v>13.444444444444454</v>
      </c>
      <c r="H10" s="8">
        <f t="shared" si="5"/>
        <v>16.666666666666671</v>
      </c>
      <c r="I10" s="8">
        <f t="shared" si="0"/>
        <v>16.666666666666671</v>
      </c>
    </row>
    <row r="11" spans="1:12" x14ac:dyDescent="0.25">
      <c r="A11">
        <v>10</v>
      </c>
      <c r="B11">
        <v>20</v>
      </c>
      <c r="C11">
        <f t="shared" si="1"/>
        <v>20.333333333333332</v>
      </c>
      <c r="E11" s="4">
        <f t="shared" si="2"/>
        <v>-0.33333333333333215</v>
      </c>
      <c r="F11" s="4">
        <f t="shared" si="3"/>
        <v>0.33333333333333215</v>
      </c>
      <c r="G11" s="4">
        <f t="shared" si="4"/>
        <v>0.11111111111111033</v>
      </c>
      <c r="H11" s="8">
        <f t="shared" si="5"/>
        <v>-1.6666666666666607</v>
      </c>
      <c r="I11" s="8">
        <f t="shared" si="0"/>
        <v>1.6666666666666607</v>
      </c>
    </row>
    <row r="12" spans="1:12" x14ac:dyDescent="0.25">
      <c r="A12">
        <v>11</v>
      </c>
      <c r="B12">
        <v>15</v>
      </c>
      <c r="C12">
        <f>$C$16*B11+$C$17*B10+$C$18*B9</f>
        <v>20.333333333333332</v>
      </c>
      <c r="E12" s="4">
        <f t="shared" si="2"/>
        <v>-5.3333333333333321</v>
      </c>
      <c r="F12" s="4">
        <f t="shared" si="3"/>
        <v>5.3333333333333321</v>
      </c>
      <c r="G12" s="4">
        <f t="shared" si="4"/>
        <v>28.444444444444432</v>
      </c>
      <c r="H12" s="8">
        <f t="shared" si="5"/>
        <v>-35.555555555555543</v>
      </c>
      <c r="I12" s="8">
        <f t="shared" si="0"/>
        <v>35.555555555555543</v>
      </c>
    </row>
    <row r="13" spans="1:12" x14ac:dyDescent="0.25">
      <c r="A13">
        <v>12</v>
      </c>
      <c r="B13">
        <v>22</v>
      </c>
      <c r="C13">
        <f t="shared" si="1"/>
        <v>17.833333333333332</v>
      </c>
      <c r="E13" s="4">
        <f t="shared" si="2"/>
        <v>4.1666666666666679</v>
      </c>
      <c r="F13" s="4">
        <f t="shared" si="3"/>
        <v>4.1666666666666679</v>
      </c>
      <c r="G13" s="4">
        <f t="shared" si="4"/>
        <v>17.361111111111121</v>
      </c>
      <c r="H13" s="8">
        <f t="shared" si="5"/>
        <v>18.939393939393945</v>
      </c>
      <c r="I13" s="8">
        <f t="shared" si="0"/>
        <v>18.939393939393945</v>
      </c>
    </row>
    <row r="15" spans="1:12" x14ac:dyDescent="0.25">
      <c r="C15" t="s">
        <v>21</v>
      </c>
      <c r="D15" s="13" t="s">
        <v>49</v>
      </c>
      <c r="E15" s="14">
        <f>SUM(E3:E13)</f>
        <v>0.50000000000001066</v>
      </c>
      <c r="F15" s="13">
        <f>SUM(F3:F13)</f>
        <v>26.833333333333332</v>
      </c>
      <c r="G15" s="13">
        <f>SUM(G3:G13)</f>
        <v>103.41666666666666</v>
      </c>
      <c r="H15" s="18">
        <f>SUM(H3:H13)</f>
        <v>-19.16950300102468</v>
      </c>
      <c r="I15" s="14">
        <f>SUM(I3:I13)</f>
        <v>143.93234885082708</v>
      </c>
    </row>
    <row r="16" spans="1:12" x14ac:dyDescent="0.25">
      <c r="B16" t="s">
        <v>22</v>
      </c>
      <c r="C16">
        <f>3/6</f>
        <v>0.5</v>
      </c>
    </row>
    <row r="17" spans="2:3" x14ac:dyDescent="0.25">
      <c r="B17" t="s">
        <v>23</v>
      </c>
      <c r="C17">
        <f>2/6</f>
        <v>0.33333333333333331</v>
      </c>
    </row>
    <row r="18" spans="2:3" x14ac:dyDescent="0.25">
      <c r="B18" t="s">
        <v>24</v>
      </c>
      <c r="C18">
        <f>1/6</f>
        <v>0.16666666666666666</v>
      </c>
    </row>
    <row r="19" spans="2:3" x14ac:dyDescent="0.25">
      <c r="B19" t="s">
        <v>25</v>
      </c>
      <c r="C19" s="12">
        <f>SUM(C16:C18)</f>
        <v>0.99999999999999989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881C-57FC-4622-9C10-38811D013BA6}">
  <dimension ref="A1:T30"/>
  <sheetViews>
    <sheetView workbookViewId="0">
      <selection activeCell="C5" sqref="C5"/>
    </sheetView>
  </sheetViews>
  <sheetFormatPr defaultRowHeight="15" x14ac:dyDescent="0.25"/>
  <cols>
    <col min="2" max="2" width="14.42578125" customWidth="1"/>
    <col min="3" max="3" width="15.28515625" customWidth="1"/>
    <col min="4" max="4" width="10.28515625" customWidth="1"/>
    <col min="5" max="5" width="17.5703125" customWidth="1"/>
    <col min="7" max="7" width="12.140625" customWidth="1"/>
    <col min="11" max="11" width="12" customWidth="1"/>
    <col min="12" max="12" width="14.28515625" customWidth="1"/>
  </cols>
  <sheetData>
    <row r="1" spans="1:20" ht="33" customHeight="1" x14ac:dyDescent="0.25">
      <c r="A1" t="s">
        <v>0</v>
      </c>
      <c r="B1" s="2" t="s">
        <v>37</v>
      </c>
      <c r="C1" s="2" t="s">
        <v>38</v>
      </c>
      <c r="D1" s="13" t="s">
        <v>39</v>
      </c>
      <c r="E1" s="13">
        <v>0.2</v>
      </c>
      <c r="K1" s="2" t="s">
        <v>35</v>
      </c>
      <c r="L1" s="2" t="s">
        <v>36</v>
      </c>
    </row>
    <row r="2" spans="1:20" ht="45" x14ac:dyDescent="0.25">
      <c r="A2">
        <v>1</v>
      </c>
      <c r="B2">
        <v>17</v>
      </c>
      <c r="E2" t="s">
        <v>32</v>
      </c>
      <c r="O2" s="2" t="s">
        <v>15</v>
      </c>
      <c r="P2" s="4">
        <f>AVERAGE(K3:K13)</f>
        <v>0.99316148596363296</v>
      </c>
    </row>
    <row r="3" spans="1:20" x14ac:dyDescent="0.25">
      <c r="A3">
        <v>2</v>
      </c>
      <c r="B3">
        <v>21</v>
      </c>
      <c r="C3">
        <f>B2</f>
        <v>17</v>
      </c>
      <c r="E3" t="s">
        <v>27</v>
      </c>
      <c r="G3" t="s">
        <v>28</v>
      </c>
      <c r="I3" t="s">
        <v>29</v>
      </c>
      <c r="K3">
        <f>B3-C3</f>
        <v>4</v>
      </c>
      <c r="L3">
        <f>K3^2</f>
        <v>16</v>
      </c>
      <c r="P3" s="4"/>
    </row>
    <row r="4" spans="1:20" x14ac:dyDescent="0.25">
      <c r="A4">
        <v>3</v>
      </c>
      <c r="B4">
        <v>19</v>
      </c>
      <c r="C4" s="4">
        <f t="shared" ref="C4:C14" si="0">$E$1*B3+(1-$E$1)*C3</f>
        <v>17.8</v>
      </c>
      <c r="E4" t="s">
        <v>30</v>
      </c>
      <c r="G4" t="s">
        <v>31</v>
      </c>
      <c r="I4">
        <v>17.8</v>
      </c>
      <c r="K4" s="4">
        <f>B4-C4</f>
        <v>1.1999999999999993</v>
      </c>
      <c r="L4">
        <f t="shared" ref="L4:L13" si="1">K4^2</f>
        <v>1.4399999999999984</v>
      </c>
      <c r="O4" t="s">
        <v>16</v>
      </c>
      <c r="P4" s="4">
        <f>AVERAGE(L3:L13)</f>
        <v>8.9822306751375613</v>
      </c>
    </row>
    <row r="5" spans="1:20" x14ac:dyDescent="0.25">
      <c r="A5">
        <v>4</v>
      </c>
      <c r="B5">
        <v>23</v>
      </c>
      <c r="C5" s="4">
        <f t="shared" si="0"/>
        <v>18.040000000000003</v>
      </c>
      <c r="E5" t="s">
        <v>33</v>
      </c>
      <c r="K5" s="4">
        <f t="shared" ref="K5:K13" si="2">B5-C5</f>
        <v>4.9599999999999973</v>
      </c>
      <c r="L5">
        <f t="shared" si="1"/>
        <v>24.601599999999973</v>
      </c>
      <c r="T5" s="9"/>
    </row>
    <row r="6" spans="1:20" x14ac:dyDescent="0.25">
      <c r="A6">
        <v>5</v>
      </c>
      <c r="B6">
        <v>18</v>
      </c>
      <c r="C6" s="4">
        <f t="shared" si="0"/>
        <v>19.032000000000004</v>
      </c>
      <c r="E6" t="s">
        <v>34</v>
      </c>
      <c r="K6" s="4">
        <f t="shared" si="2"/>
        <v>-1.0320000000000036</v>
      </c>
      <c r="L6">
        <f t="shared" si="1"/>
        <v>1.0650240000000073</v>
      </c>
    </row>
    <row r="7" spans="1:20" x14ac:dyDescent="0.25">
      <c r="A7">
        <v>6</v>
      </c>
      <c r="B7">
        <v>16</v>
      </c>
      <c r="C7" s="4">
        <f t="shared" si="0"/>
        <v>18.825600000000005</v>
      </c>
      <c r="K7" s="4">
        <f t="shared" si="2"/>
        <v>-2.825600000000005</v>
      </c>
      <c r="L7">
        <f t="shared" si="1"/>
        <v>7.9840153600000283</v>
      </c>
    </row>
    <row r="8" spans="1:20" x14ac:dyDescent="0.25">
      <c r="A8">
        <v>7</v>
      </c>
      <c r="B8">
        <v>20</v>
      </c>
      <c r="C8" s="4">
        <f t="shared" si="0"/>
        <v>18.260480000000005</v>
      </c>
      <c r="K8" s="4">
        <f t="shared" si="2"/>
        <v>1.7395199999999953</v>
      </c>
      <c r="L8">
        <f t="shared" si="1"/>
        <v>3.0259298303999835</v>
      </c>
    </row>
    <row r="9" spans="1:20" x14ac:dyDescent="0.25">
      <c r="A9">
        <v>8</v>
      </c>
      <c r="B9">
        <v>18</v>
      </c>
      <c r="C9" s="4">
        <f t="shared" si="0"/>
        <v>18.608384000000004</v>
      </c>
      <c r="K9" s="4">
        <f t="shared" si="2"/>
        <v>-0.60838400000000448</v>
      </c>
      <c r="L9">
        <f t="shared" si="1"/>
        <v>0.37013109145600542</v>
      </c>
    </row>
    <row r="10" spans="1:20" x14ac:dyDescent="0.25">
      <c r="A10">
        <v>9</v>
      </c>
      <c r="B10">
        <v>22</v>
      </c>
      <c r="C10" s="4">
        <f t="shared" si="0"/>
        <v>18.486707200000005</v>
      </c>
      <c r="K10" s="4">
        <f t="shared" si="2"/>
        <v>3.513292799999995</v>
      </c>
      <c r="L10">
        <f t="shared" si="1"/>
        <v>12.343226298531805</v>
      </c>
    </row>
    <row r="11" spans="1:20" x14ac:dyDescent="0.25">
      <c r="A11">
        <v>10</v>
      </c>
      <c r="B11">
        <v>20</v>
      </c>
      <c r="C11" s="4">
        <f t="shared" si="0"/>
        <v>19.189365760000005</v>
      </c>
      <c r="K11" s="4">
        <f t="shared" si="2"/>
        <v>0.81063423999999529</v>
      </c>
      <c r="L11">
        <f t="shared" si="1"/>
        <v>0.65712787106036996</v>
      </c>
    </row>
    <row r="12" spans="1:20" x14ac:dyDescent="0.25">
      <c r="A12">
        <v>11</v>
      </c>
      <c r="B12">
        <v>15</v>
      </c>
      <c r="C12" s="4">
        <f t="shared" si="0"/>
        <v>19.351492608000004</v>
      </c>
      <c r="K12" s="4">
        <f t="shared" si="2"/>
        <v>-4.3514926080000045</v>
      </c>
      <c r="L12">
        <f t="shared" si="1"/>
        <v>18.935487917478682</v>
      </c>
    </row>
    <row r="13" spans="1:20" x14ac:dyDescent="0.25">
      <c r="A13">
        <v>12</v>
      </c>
      <c r="B13">
        <v>22</v>
      </c>
      <c r="C13" s="4">
        <f t="shared" si="0"/>
        <v>18.481194086400002</v>
      </c>
      <c r="K13" s="4">
        <f t="shared" si="2"/>
        <v>3.5188059135999978</v>
      </c>
      <c r="L13">
        <f t="shared" si="1"/>
        <v>12.381995057586316</v>
      </c>
    </row>
    <row r="14" spans="1:20" x14ac:dyDescent="0.25">
      <c r="C14" s="4">
        <f t="shared" si="0"/>
        <v>19.184955269120003</v>
      </c>
      <c r="J14" s="13" t="s">
        <v>9</v>
      </c>
      <c r="K14" s="14">
        <f>SUM(K3:K13)</f>
        <v>10.924776345599962</v>
      </c>
      <c r="L14" s="14">
        <f>SUM(L3:L13)</f>
        <v>98.804537426513178</v>
      </c>
    </row>
    <row r="30" ht="15.75" customHeight="1" x14ac:dyDescent="0.25"/>
  </sheetData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906F-A081-4411-8342-EEF56476105A}">
  <dimension ref="A1:D13"/>
  <sheetViews>
    <sheetView workbookViewId="0">
      <selection activeCell="F16" sqref="F16"/>
    </sheetView>
  </sheetViews>
  <sheetFormatPr defaultRowHeight="15" x14ac:dyDescent="0.25"/>
  <sheetData>
    <row r="1" spans="1:4" ht="60" x14ac:dyDescent="0.25">
      <c r="A1" t="s">
        <v>0</v>
      </c>
      <c r="B1" s="2" t="s">
        <v>37</v>
      </c>
    </row>
    <row r="2" spans="1:4" x14ac:dyDescent="0.25">
      <c r="A2">
        <v>1</v>
      </c>
      <c r="B2">
        <v>17</v>
      </c>
      <c r="D2" t="e">
        <v>#N/A</v>
      </c>
    </row>
    <row r="3" spans="1:4" x14ac:dyDescent="0.25">
      <c r="A3">
        <v>2</v>
      </c>
      <c r="B3">
        <v>21</v>
      </c>
      <c r="D3">
        <f>B2</f>
        <v>17</v>
      </c>
    </row>
    <row r="4" spans="1:4" x14ac:dyDescent="0.25">
      <c r="A4">
        <v>3</v>
      </c>
      <c r="B4">
        <v>19</v>
      </c>
      <c r="D4">
        <f t="shared" ref="D4:D13" si="0">0.2*B3+0.8*D3</f>
        <v>17.8</v>
      </c>
    </row>
    <row r="5" spans="1:4" x14ac:dyDescent="0.25">
      <c r="A5">
        <v>4</v>
      </c>
      <c r="B5">
        <v>23</v>
      </c>
      <c r="D5">
        <f t="shared" si="0"/>
        <v>18.040000000000003</v>
      </c>
    </row>
    <row r="6" spans="1:4" x14ac:dyDescent="0.25">
      <c r="A6">
        <v>5</v>
      </c>
      <c r="B6">
        <v>18</v>
      </c>
      <c r="D6">
        <f t="shared" si="0"/>
        <v>19.032000000000004</v>
      </c>
    </row>
    <row r="7" spans="1:4" x14ac:dyDescent="0.25">
      <c r="A7">
        <v>6</v>
      </c>
      <c r="B7">
        <v>16</v>
      </c>
      <c r="D7">
        <f t="shared" si="0"/>
        <v>18.825600000000005</v>
      </c>
    </row>
    <row r="8" spans="1:4" x14ac:dyDescent="0.25">
      <c r="A8">
        <v>7</v>
      </c>
      <c r="B8">
        <v>20</v>
      </c>
      <c r="D8">
        <f t="shared" si="0"/>
        <v>18.260480000000005</v>
      </c>
    </row>
    <row r="9" spans="1:4" x14ac:dyDescent="0.25">
      <c r="A9">
        <v>8</v>
      </c>
      <c r="B9">
        <v>18</v>
      </c>
      <c r="D9">
        <f t="shared" si="0"/>
        <v>18.608384000000004</v>
      </c>
    </row>
    <row r="10" spans="1:4" x14ac:dyDescent="0.25">
      <c r="A10">
        <v>9</v>
      </c>
      <c r="B10">
        <v>22</v>
      </c>
      <c r="D10">
        <f t="shared" si="0"/>
        <v>18.486707200000005</v>
      </c>
    </row>
    <row r="11" spans="1:4" x14ac:dyDescent="0.25">
      <c r="A11">
        <v>10</v>
      </c>
      <c r="B11">
        <v>20</v>
      </c>
      <c r="D11">
        <f t="shared" si="0"/>
        <v>19.189365760000005</v>
      </c>
    </row>
    <row r="12" spans="1:4" x14ac:dyDescent="0.25">
      <c r="A12">
        <v>11</v>
      </c>
      <c r="B12">
        <v>15</v>
      </c>
      <c r="D12">
        <f t="shared" si="0"/>
        <v>19.351492608000004</v>
      </c>
    </row>
    <row r="13" spans="1:4" x14ac:dyDescent="0.25">
      <c r="A13">
        <v>12</v>
      </c>
      <c r="B13">
        <v>22</v>
      </c>
      <c r="D13">
        <f t="shared" si="0"/>
        <v>18.481194086400002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B8A8-5A15-4825-8606-CB8482DA1184}">
  <dimension ref="A1:B23"/>
  <sheetViews>
    <sheetView workbookViewId="0">
      <selection activeCell="N13" sqref="N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19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18</v>
      </c>
    </row>
    <row r="7" spans="1:2" x14ac:dyDescent="0.25">
      <c r="A7">
        <v>6</v>
      </c>
      <c r="B7">
        <v>16</v>
      </c>
    </row>
    <row r="8" spans="1:2" x14ac:dyDescent="0.25">
      <c r="A8">
        <v>7</v>
      </c>
      <c r="B8">
        <v>20</v>
      </c>
    </row>
    <row r="9" spans="1:2" x14ac:dyDescent="0.25">
      <c r="A9">
        <v>8</v>
      </c>
      <c r="B9">
        <v>18</v>
      </c>
    </row>
    <row r="10" spans="1:2" x14ac:dyDescent="0.25">
      <c r="A10">
        <v>9</v>
      </c>
      <c r="B10">
        <v>22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22</v>
      </c>
    </row>
    <row r="14" spans="1:2" x14ac:dyDescent="0.25">
      <c r="A14">
        <v>13</v>
      </c>
      <c r="B14">
        <v>31</v>
      </c>
    </row>
    <row r="15" spans="1:2" x14ac:dyDescent="0.25">
      <c r="A15">
        <v>14</v>
      </c>
      <c r="B15">
        <v>34</v>
      </c>
    </row>
    <row r="16" spans="1:2" x14ac:dyDescent="0.25">
      <c r="A16">
        <v>15</v>
      </c>
      <c r="B16">
        <v>31</v>
      </c>
    </row>
    <row r="17" spans="1:2" x14ac:dyDescent="0.25">
      <c r="A17">
        <v>16</v>
      </c>
      <c r="B17">
        <v>33</v>
      </c>
    </row>
    <row r="18" spans="1:2" x14ac:dyDescent="0.25">
      <c r="A18">
        <v>17</v>
      </c>
      <c r="B18">
        <v>28</v>
      </c>
    </row>
    <row r="19" spans="1:2" x14ac:dyDescent="0.25">
      <c r="A19">
        <v>18</v>
      </c>
      <c r="B19">
        <v>32</v>
      </c>
    </row>
    <row r="20" spans="1:2" x14ac:dyDescent="0.25">
      <c r="A20">
        <v>19</v>
      </c>
      <c r="B20">
        <v>30</v>
      </c>
    </row>
    <row r="21" spans="1:2" x14ac:dyDescent="0.25">
      <c r="A21">
        <v>20</v>
      </c>
      <c r="B21">
        <v>29</v>
      </c>
    </row>
    <row r="22" spans="1:2" x14ac:dyDescent="0.25">
      <c r="A22">
        <v>21</v>
      </c>
      <c r="B22">
        <v>34</v>
      </c>
    </row>
    <row r="23" spans="1:2" x14ac:dyDescent="0.25">
      <c r="A23">
        <v>22</v>
      </c>
      <c r="B23">
        <v>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2D14-4411-465E-9187-535AA417F4CE}">
  <dimension ref="A1:B1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>
        <v>1</v>
      </c>
      <c r="B2">
        <v>21.6</v>
      </c>
    </row>
    <row r="3" spans="1:2" x14ac:dyDescent="0.25">
      <c r="A3">
        <v>2</v>
      </c>
      <c r="B3">
        <v>22.9</v>
      </c>
    </row>
    <row r="4" spans="1:2" x14ac:dyDescent="0.25">
      <c r="A4">
        <v>3</v>
      </c>
      <c r="B4">
        <v>25.5</v>
      </c>
    </row>
    <row r="5" spans="1:2" x14ac:dyDescent="0.25">
      <c r="A5">
        <v>4</v>
      </c>
      <c r="B5">
        <v>21.9</v>
      </c>
    </row>
    <row r="6" spans="1:2" x14ac:dyDescent="0.25">
      <c r="A6">
        <v>5</v>
      </c>
      <c r="B6">
        <v>23.9</v>
      </c>
    </row>
    <row r="7" spans="1:2" x14ac:dyDescent="0.25">
      <c r="A7">
        <v>6</v>
      </c>
      <c r="B7">
        <v>27.5</v>
      </c>
    </row>
    <row r="8" spans="1:2" x14ac:dyDescent="0.25">
      <c r="A8">
        <v>7</v>
      </c>
      <c r="B8">
        <v>31.5</v>
      </c>
    </row>
    <row r="9" spans="1:2" x14ac:dyDescent="0.25">
      <c r="A9">
        <v>8</v>
      </c>
      <c r="B9">
        <v>29.7</v>
      </c>
    </row>
    <row r="10" spans="1:2" x14ac:dyDescent="0.25">
      <c r="A10">
        <v>9</v>
      </c>
      <c r="B10">
        <v>28.6</v>
      </c>
    </row>
    <row r="11" spans="1:2" x14ac:dyDescent="0.25">
      <c r="A11">
        <v>10</v>
      </c>
      <c r="B11">
        <v>31.4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9162-4B5D-4331-82F8-70669DCB5811}">
  <dimension ref="A1:AM17"/>
  <sheetViews>
    <sheetView workbookViewId="0">
      <selection activeCell="C20" sqref="C20"/>
    </sheetView>
  </sheetViews>
  <sheetFormatPr defaultRowHeight="15" x14ac:dyDescent="0.25"/>
  <cols>
    <col min="1" max="1" width="8.28515625" bestFit="1" customWidth="1"/>
    <col min="2" max="2" width="13.28515625" customWidth="1"/>
    <col min="3" max="3" width="35.28515625" customWidth="1"/>
  </cols>
  <sheetData>
    <row r="1" spans="1:39" x14ac:dyDescent="0.25">
      <c r="A1" t="s">
        <v>2</v>
      </c>
      <c r="B1" t="s">
        <v>4</v>
      </c>
      <c r="C1" t="s">
        <v>5</v>
      </c>
      <c r="D1" s="1">
        <v>1</v>
      </c>
      <c r="E1" s="1">
        <v>1</v>
      </c>
      <c r="F1" s="1">
        <v>4.8</v>
      </c>
      <c r="G1" s="1">
        <v>2</v>
      </c>
      <c r="H1" s="1">
        <v>4.0999999999999996</v>
      </c>
      <c r="I1" s="1">
        <v>3</v>
      </c>
      <c r="J1" s="1">
        <v>6</v>
      </c>
      <c r="K1" s="1">
        <v>4</v>
      </c>
      <c r="L1" s="1">
        <v>6.5</v>
      </c>
      <c r="M1" s="1">
        <v>2</v>
      </c>
      <c r="N1" s="1">
        <v>1</v>
      </c>
      <c r="O1" s="1">
        <v>5.8</v>
      </c>
      <c r="P1" s="1">
        <v>2</v>
      </c>
      <c r="Q1" s="1">
        <v>5.2</v>
      </c>
      <c r="R1" s="1">
        <v>3</v>
      </c>
      <c r="S1" s="1">
        <v>6.8</v>
      </c>
      <c r="T1" s="1">
        <v>4</v>
      </c>
      <c r="U1" s="1">
        <v>7.4</v>
      </c>
      <c r="V1" s="1">
        <v>3</v>
      </c>
      <c r="W1" s="1">
        <v>1</v>
      </c>
      <c r="X1" s="1">
        <v>6</v>
      </c>
      <c r="Y1" s="1">
        <v>2</v>
      </c>
      <c r="Z1" s="1">
        <v>5.6</v>
      </c>
      <c r="AA1" s="1">
        <v>3</v>
      </c>
      <c r="AB1" s="1">
        <v>7.5</v>
      </c>
      <c r="AC1" s="1">
        <v>4</v>
      </c>
      <c r="AD1" s="1">
        <v>7.8</v>
      </c>
      <c r="AE1" s="1">
        <v>4</v>
      </c>
      <c r="AF1" s="1">
        <v>1</v>
      </c>
      <c r="AG1" s="1">
        <v>6.3</v>
      </c>
      <c r="AH1" s="1">
        <v>2</v>
      </c>
      <c r="AI1" s="1">
        <v>5.9</v>
      </c>
      <c r="AJ1" s="1">
        <v>3</v>
      </c>
      <c r="AK1" s="1">
        <v>8</v>
      </c>
      <c r="AL1" s="1">
        <v>4</v>
      </c>
      <c r="AM1" s="1">
        <v>8.4</v>
      </c>
    </row>
    <row r="2" spans="1:39" x14ac:dyDescent="0.25">
      <c r="A2" cm="1">
        <f t="array" ref="A2">INDEX($1:$1,ROW(A1),D2)</f>
        <v>1</v>
      </c>
      <c r="B2" cm="1">
        <f t="array" ref="B2">INDEX($1:$1,ROW($A$1),E2)</f>
        <v>1</v>
      </c>
      <c r="C2" cm="1">
        <f t="array" ref="C2">INDEX($1:$1,ROW($A$1),F2)</f>
        <v>4.8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</row>
    <row r="3" spans="1:39" x14ac:dyDescent="0.25">
      <c r="B3" cm="1">
        <f t="array" ref="B3">INDEX($1:$1,ROW($A$1),E3)</f>
        <v>2</v>
      </c>
      <c r="C3" cm="1">
        <f t="array" ref="C3">INDEX($1:$1,ROW($A$1),F3)</f>
        <v>4.0999999999999996</v>
      </c>
      <c r="D3" s="1">
        <f>D2+9</f>
        <v>13</v>
      </c>
      <c r="E3" s="1">
        <f t="shared" ref="E3:E17" si="0">IF(B2=4,E2+3,E2+2)</f>
        <v>7</v>
      </c>
      <c r="F3" s="1">
        <f>F2+2</f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B4" cm="1">
        <f t="array" ref="B4">INDEX($1:$1,ROW($A$1),E4)</f>
        <v>3</v>
      </c>
      <c r="C4" cm="1">
        <f t="array" ref="C4">INDEX($1:$1,ROW($A$1),F4)</f>
        <v>6</v>
      </c>
      <c r="D4" s="1">
        <f>D3+9</f>
        <v>22</v>
      </c>
      <c r="E4" s="1">
        <f t="shared" si="0"/>
        <v>9</v>
      </c>
      <c r="F4" s="1">
        <f>F3+2</f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B5" cm="1">
        <f t="array" ref="B5">INDEX($1:$1,ROW($A$1),E5)</f>
        <v>4</v>
      </c>
      <c r="C5" cm="1">
        <f t="array" ref="C5">INDEX($1:$1,ROW($A$1),F5)</f>
        <v>6.5</v>
      </c>
      <c r="D5" s="1">
        <f>D4+9</f>
        <v>31</v>
      </c>
      <c r="E5" s="1">
        <f t="shared" si="0"/>
        <v>11</v>
      </c>
      <c r="F5" s="1">
        <f>IF(B4=4,F4+3,F4+2)</f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cm="1">
        <f t="array" ref="A6">INDEX($1:$1,ROW($A$1),D3)</f>
        <v>2</v>
      </c>
      <c r="B6" cm="1">
        <f t="array" ref="B6">INDEX($1:$1,ROW($A$1),E6)</f>
        <v>1</v>
      </c>
      <c r="C6" cm="1">
        <f t="array" ref="C6">INDEX($1:$1,ROW($A$1),F6)</f>
        <v>5.8</v>
      </c>
      <c r="D6" s="1"/>
      <c r="E6" s="1">
        <f t="shared" si="0"/>
        <v>14</v>
      </c>
      <c r="F6" s="1">
        <f t="shared" ref="F6:F17" si="1">IF(B5=4,F5+3,F5+2)</f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B7" cm="1">
        <f t="array" ref="B7">INDEX($1:$1,ROW($A$1),E7)</f>
        <v>2</v>
      </c>
      <c r="C7" cm="1">
        <f t="array" ref="C7">INDEX($1:$1,ROW($A$1),F7)</f>
        <v>5.2</v>
      </c>
      <c r="D7" s="1"/>
      <c r="E7" s="1">
        <f t="shared" si="0"/>
        <v>16</v>
      </c>
      <c r="F7" s="1">
        <f t="shared" si="1"/>
        <v>17</v>
      </c>
      <c r="G7" s="1"/>
      <c r="H7" s="1"/>
      <c r="I7" s="1" t="s">
        <v>3</v>
      </c>
      <c r="J7" s="1">
        <v>36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B8" cm="1">
        <f t="array" ref="B8">INDEX($1:$1,ROW($A$1),E8)</f>
        <v>3</v>
      </c>
      <c r="C8" cm="1">
        <f t="array" ref="C8">INDEX($1:$1,ROW($A$1),F8)</f>
        <v>6.8</v>
      </c>
      <c r="D8" s="1"/>
      <c r="E8" s="1">
        <f t="shared" si="0"/>
        <v>18</v>
      </c>
      <c r="F8" s="1">
        <f t="shared" si="1"/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B9" cm="1">
        <f t="array" ref="B9">INDEX($1:$1,ROW($A$1),E9)</f>
        <v>4</v>
      </c>
      <c r="C9" cm="1">
        <f t="array" ref="C9">INDEX($1:$1,ROW($A$1),F9)</f>
        <v>7.4</v>
      </c>
      <c r="D9" s="1"/>
      <c r="E9" s="1">
        <f t="shared" si="0"/>
        <v>20</v>
      </c>
      <c r="F9" s="1">
        <f t="shared" si="1"/>
        <v>21</v>
      </c>
      <c r="G9" s="1"/>
      <c r="H9" s="1"/>
      <c r="I9" s="1"/>
      <c r="J9" s="1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cm="1">
        <f t="array" ref="A10">INDEX($1:$1,ROW($A$1),D4)</f>
        <v>3</v>
      </c>
      <c r="B10" cm="1">
        <f t="array" ref="B10">INDEX($1:$1,ROW($A$1),E10)</f>
        <v>1</v>
      </c>
      <c r="C10" cm="1">
        <f t="array" ref="C10">INDEX($1:$1,ROW($A$1),F10)</f>
        <v>6</v>
      </c>
      <c r="D10" s="1"/>
      <c r="E10" s="1">
        <f t="shared" si="0"/>
        <v>23</v>
      </c>
      <c r="F10" s="1">
        <f t="shared" si="1"/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B11" cm="1">
        <f t="array" ref="B11">INDEX($1:$1,ROW($A$1),E11)</f>
        <v>2</v>
      </c>
      <c r="C11" cm="1">
        <f t="array" ref="C11">INDEX($1:$1,ROW($A$1),F11)</f>
        <v>5.6</v>
      </c>
      <c r="D11" s="1"/>
      <c r="E11" s="1">
        <f t="shared" si="0"/>
        <v>25</v>
      </c>
      <c r="F11" s="1">
        <f t="shared" si="1"/>
        <v>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B12" cm="1">
        <f t="array" ref="B12">INDEX($1:$1,ROW($A$1),E12)</f>
        <v>3</v>
      </c>
      <c r="C12" cm="1">
        <f t="array" ref="C12">INDEX($1:$1,ROW($A$1),F12)</f>
        <v>7.5</v>
      </c>
      <c r="D12" s="1"/>
      <c r="E12" s="1">
        <f t="shared" si="0"/>
        <v>27</v>
      </c>
      <c r="F12" s="1">
        <f t="shared" si="1"/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B13" cm="1">
        <f t="array" ref="B13">INDEX($1:$1,ROW($A$1),E13)</f>
        <v>4</v>
      </c>
      <c r="C13" cm="1">
        <f t="array" ref="C13">INDEX($1:$1,ROW($A$1),F13)</f>
        <v>7.8</v>
      </c>
      <c r="D13" s="1"/>
      <c r="E13" s="1">
        <f t="shared" si="0"/>
        <v>29</v>
      </c>
      <c r="F13" s="1">
        <f t="shared" si="1"/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cm="1">
        <f t="array" ref="A14">INDEX($1:$1,ROW($A$1),D5)</f>
        <v>4</v>
      </c>
      <c r="B14" cm="1">
        <f t="array" ref="B14">INDEX($1:$1,ROW($A$1),E14)</f>
        <v>1</v>
      </c>
      <c r="C14" cm="1">
        <f t="array" ref="C14">INDEX($1:$1,ROW($A$1),F14)</f>
        <v>6.3</v>
      </c>
      <c r="D14" s="1"/>
      <c r="E14" s="1">
        <f t="shared" si="0"/>
        <v>32</v>
      </c>
      <c r="F14" s="1">
        <f t="shared" si="1"/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B15" cm="1">
        <f t="array" ref="B15">INDEX($1:$1,ROW($A$1),E15)</f>
        <v>2</v>
      </c>
      <c r="C15" cm="1">
        <f t="array" ref="C15">INDEX($1:$1,ROW($A$1),F15)</f>
        <v>5.9</v>
      </c>
      <c r="D15" s="1"/>
      <c r="E15" s="1">
        <f t="shared" si="0"/>
        <v>34</v>
      </c>
      <c r="F15" s="1">
        <f t="shared" si="1"/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B16" cm="1">
        <f t="array" ref="B16">INDEX($1:$1,ROW($A$1),E16)</f>
        <v>3</v>
      </c>
      <c r="C16" cm="1">
        <f t="array" ref="C16">INDEX($1:$1,ROW($A$1),F16)</f>
        <v>8</v>
      </c>
      <c r="D16" s="1"/>
      <c r="E16" s="1">
        <f t="shared" si="0"/>
        <v>36</v>
      </c>
      <c r="F16" s="1">
        <f t="shared" si="1"/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:39" x14ac:dyDescent="0.25">
      <c r="B17" cm="1">
        <f t="array" ref="B17">INDEX($1:$1,ROW($A$1),E17)</f>
        <v>4</v>
      </c>
      <c r="C17" cm="1">
        <f t="array" ref="C17">INDEX($1:$1,ROW($A$1),F17)</f>
        <v>8.4</v>
      </c>
      <c r="D17" s="1"/>
      <c r="E17" s="1">
        <f t="shared" si="0"/>
        <v>38</v>
      </c>
      <c r="F17" s="1">
        <f t="shared" si="1"/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670D-6248-4173-87BD-6E9757D4E2B0}">
  <dimension ref="A1:D17"/>
  <sheetViews>
    <sheetView topLeftCell="A3" zoomScale="93" zoomScaleNormal="93" workbookViewId="0">
      <selection activeCell="C22" sqref="C22"/>
    </sheetView>
  </sheetViews>
  <sheetFormatPr defaultRowHeight="15" x14ac:dyDescent="0.25"/>
  <cols>
    <col min="2" max="2" width="15" customWidth="1"/>
    <col min="3" max="3" width="11.140625" customWidth="1"/>
    <col min="5" max="5" width="13.7109375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4.8</v>
      </c>
      <c r="D2">
        <v>1</v>
      </c>
    </row>
    <row r="3" spans="1:4" x14ac:dyDescent="0.25">
      <c r="A3">
        <v>1</v>
      </c>
      <c r="B3">
        <v>2</v>
      </c>
      <c r="C3">
        <v>4.0999999999999996</v>
      </c>
      <c r="D3">
        <v>2</v>
      </c>
    </row>
    <row r="4" spans="1:4" x14ac:dyDescent="0.25">
      <c r="A4">
        <v>1</v>
      </c>
      <c r="B4">
        <v>3</v>
      </c>
      <c r="C4">
        <v>6</v>
      </c>
      <c r="D4">
        <v>3</v>
      </c>
    </row>
    <row r="5" spans="1:4" x14ac:dyDescent="0.25">
      <c r="A5">
        <v>1</v>
      </c>
      <c r="B5">
        <v>4</v>
      </c>
      <c r="C5">
        <v>6.5</v>
      </c>
      <c r="D5">
        <v>4</v>
      </c>
    </row>
    <row r="6" spans="1:4" x14ac:dyDescent="0.25">
      <c r="A6">
        <v>2</v>
      </c>
      <c r="B6">
        <v>1</v>
      </c>
      <c r="C6">
        <v>5.8</v>
      </c>
      <c r="D6">
        <v>5</v>
      </c>
    </row>
    <row r="7" spans="1:4" x14ac:dyDescent="0.25">
      <c r="A7">
        <v>2</v>
      </c>
      <c r="B7">
        <v>2</v>
      </c>
      <c r="C7">
        <v>5.2</v>
      </c>
      <c r="D7">
        <v>6</v>
      </c>
    </row>
    <row r="8" spans="1:4" x14ac:dyDescent="0.25">
      <c r="A8">
        <v>2</v>
      </c>
      <c r="B8">
        <v>3</v>
      </c>
      <c r="C8">
        <v>6.8</v>
      </c>
      <c r="D8">
        <v>7</v>
      </c>
    </row>
    <row r="9" spans="1:4" x14ac:dyDescent="0.25">
      <c r="A9">
        <v>2</v>
      </c>
      <c r="B9">
        <v>4</v>
      </c>
      <c r="C9">
        <v>7.4</v>
      </c>
      <c r="D9">
        <v>8</v>
      </c>
    </row>
    <row r="10" spans="1:4" x14ac:dyDescent="0.25">
      <c r="A10">
        <v>3</v>
      </c>
      <c r="B10">
        <v>1</v>
      </c>
      <c r="C10">
        <v>6</v>
      </c>
      <c r="D10">
        <v>9</v>
      </c>
    </row>
    <row r="11" spans="1:4" x14ac:dyDescent="0.25">
      <c r="A11">
        <v>3</v>
      </c>
      <c r="B11">
        <v>2</v>
      </c>
      <c r="C11">
        <v>5.6</v>
      </c>
      <c r="D11">
        <v>10</v>
      </c>
    </row>
    <row r="12" spans="1:4" x14ac:dyDescent="0.25">
      <c r="A12">
        <v>3</v>
      </c>
      <c r="B12">
        <v>3</v>
      </c>
      <c r="C12">
        <v>7.5</v>
      </c>
      <c r="D12">
        <v>11</v>
      </c>
    </row>
    <row r="13" spans="1:4" x14ac:dyDescent="0.25">
      <c r="A13">
        <v>3</v>
      </c>
      <c r="B13">
        <v>4</v>
      </c>
      <c r="C13">
        <v>7.8</v>
      </c>
      <c r="D13">
        <v>12</v>
      </c>
    </row>
    <row r="14" spans="1:4" x14ac:dyDescent="0.25">
      <c r="A14">
        <v>4</v>
      </c>
      <c r="B14">
        <v>1</v>
      </c>
      <c r="C14">
        <v>6.3</v>
      </c>
      <c r="D14">
        <v>13</v>
      </c>
    </row>
    <row r="15" spans="1:4" x14ac:dyDescent="0.25">
      <c r="A15">
        <v>4</v>
      </c>
      <c r="B15">
        <v>2</v>
      </c>
      <c r="C15">
        <v>5.9</v>
      </c>
      <c r="D15">
        <v>14</v>
      </c>
    </row>
    <row r="16" spans="1:4" x14ac:dyDescent="0.25">
      <c r="A16">
        <v>4</v>
      </c>
      <c r="B16">
        <v>3</v>
      </c>
      <c r="C16">
        <v>8</v>
      </c>
      <c r="D16">
        <v>15</v>
      </c>
    </row>
    <row r="17" spans="1:4" x14ac:dyDescent="0.25">
      <c r="A17">
        <v>4</v>
      </c>
      <c r="B17">
        <v>4</v>
      </c>
      <c r="C17">
        <v>8.4</v>
      </c>
      <c r="D17">
        <v>16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9DFA-CDAE-48C8-A6AB-801CBD79B559}">
  <dimension ref="A1:V11"/>
  <sheetViews>
    <sheetView workbookViewId="0">
      <selection activeCell="I17" sqref="I17"/>
    </sheetView>
  </sheetViews>
  <sheetFormatPr defaultRowHeight="15" x14ac:dyDescent="0.25"/>
  <cols>
    <col min="2" max="2" width="11.7109375" customWidth="1"/>
  </cols>
  <sheetData>
    <row r="1" spans="1:22" x14ac:dyDescent="0.25">
      <c r="A1" t="s">
        <v>2</v>
      </c>
      <c r="B1" t="s">
        <v>5</v>
      </c>
      <c r="C1">
        <v>1</v>
      </c>
      <c r="D1">
        <v>21.6</v>
      </c>
      <c r="E1">
        <v>2</v>
      </c>
      <c r="F1">
        <v>22.9</v>
      </c>
      <c r="G1">
        <v>3</v>
      </c>
      <c r="H1">
        <v>25.5</v>
      </c>
      <c r="I1">
        <v>4</v>
      </c>
      <c r="J1">
        <v>21.9</v>
      </c>
      <c r="K1">
        <v>5</v>
      </c>
      <c r="L1">
        <v>23.9</v>
      </c>
      <c r="M1">
        <v>6</v>
      </c>
      <c r="N1">
        <v>27.5</v>
      </c>
      <c r="O1">
        <v>7</v>
      </c>
      <c r="P1">
        <v>31.5</v>
      </c>
      <c r="Q1">
        <v>8</v>
      </c>
      <c r="R1">
        <v>29.7</v>
      </c>
      <c r="S1">
        <v>9</v>
      </c>
      <c r="T1">
        <v>28.6</v>
      </c>
      <c r="U1">
        <v>10</v>
      </c>
      <c r="V1">
        <v>31.4</v>
      </c>
    </row>
    <row r="2" spans="1:22" x14ac:dyDescent="0.25">
      <c r="A2" cm="1">
        <f t="array" ref="A2">INDEX($1:$1,ROW($A$1),C2)</f>
        <v>1</v>
      </c>
      <c r="B2" cm="1">
        <f t="array" ref="B2">INDEX($1:$1,ROW($A$1),D2)</f>
        <v>21.6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  <row r="3" spans="1:22" x14ac:dyDescent="0.25">
      <c r="A3" cm="1">
        <f t="array" ref="A3">INDEX($1:$1,ROW($A$1),C3)</f>
        <v>2</v>
      </c>
      <c r="B3" cm="1">
        <f t="array" ref="B3">INDEX($1:$1,ROW($A$1),D3)</f>
        <v>22.9</v>
      </c>
      <c r="C3">
        <f>C2+2</f>
        <v>5</v>
      </c>
      <c r="D3">
        <f>D2+2</f>
        <v>6</v>
      </c>
    </row>
    <row r="4" spans="1:22" x14ac:dyDescent="0.25">
      <c r="A4" cm="1">
        <f t="array" ref="A4">INDEX($1:$1,ROW($A$1),C4)</f>
        <v>3</v>
      </c>
      <c r="B4" cm="1">
        <f t="array" ref="B4">INDEX($1:$1,ROW($A$1),D4)</f>
        <v>25.5</v>
      </c>
      <c r="C4">
        <f t="shared" ref="C4:C11" si="0">C3+2</f>
        <v>7</v>
      </c>
      <c r="D4">
        <f t="shared" ref="D4:D11" si="1">D3+2</f>
        <v>8</v>
      </c>
    </row>
    <row r="5" spans="1:22" x14ac:dyDescent="0.25">
      <c r="A5" cm="1">
        <f t="array" ref="A5">INDEX($1:$1,ROW($A$1),C5)</f>
        <v>4</v>
      </c>
      <c r="B5" cm="1">
        <f t="array" ref="B5">INDEX($1:$1,ROW($A$1),D5)</f>
        <v>21.9</v>
      </c>
      <c r="C5">
        <f t="shared" si="0"/>
        <v>9</v>
      </c>
      <c r="D5">
        <f t="shared" si="1"/>
        <v>10</v>
      </c>
    </row>
    <row r="6" spans="1:22" x14ac:dyDescent="0.25">
      <c r="A6" cm="1">
        <f t="array" ref="A6">INDEX($1:$1,ROW($A$1),C6)</f>
        <v>5</v>
      </c>
      <c r="B6" cm="1">
        <f t="array" ref="B6">INDEX($1:$1,ROW($A$1),D6)</f>
        <v>23.9</v>
      </c>
      <c r="C6">
        <f t="shared" si="0"/>
        <v>11</v>
      </c>
      <c r="D6">
        <f t="shared" si="1"/>
        <v>12</v>
      </c>
    </row>
    <row r="7" spans="1:22" x14ac:dyDescent="0.25">
      <c r="A7" cm="1">
        <f t="array" ref="A7">INDEX($1:$1,ROW($A$1),C7)</f>
        <v>6</v>
      </c>
      <c r="B7" cm="1">
        <f t="array" ref="B7">INDEX($1:$1,ROW($A$1),D7)</f>
        <v>27.5</v>
      </c>
      <c r="C7">
        <f t="shared" si="0"/>
        <v>13</v>
      </c>
      <c r="D7">
        <f t="shared" si="1"/>
        <v>14</v>
      </c>
    </row>
    <row r="8" spans="1:22" x14ac:dyDescent="0.25">
      <c r="A8" cm="1">
        <f t="array" ref="A8">INDEX($1:$1,ROW($A$1),C8)</f>
        <v>7</v>
      </c>
      <c r="B8" cm="1">
        <f t="array" ref="B8">INDEX($1:$1,ROW($A$1),D8)</f>
        <v>31.5</v>
      </c>
      <c r="C8">
        <f t="shared" si="0"/>
        <v>15</v>
      </c>
      <c r="D8">
        <f t="shared" si="1"/>
        <v>16</v>
      </c>
    </row>
    <row r="9" spans="1:22" x14ac:dyDescent="0.25">
      <c r="A9" cm="1">
        <f t="array" ref="A9">INDEX($1:$1,ROW($A$1),C9)</f>
        <v>8</v>
      </c>
      <c r="B9" cm="1">
        <f t="array" ref="B9">INDEX($1:$1,ROW($A$1),D9)</f>
        <v>29.7</v>
      </c>
      <c r="C9">
        <f t="shared" si="0"/>
        <v>17</v>
      </c>
      <c r="D9">
        <f t="shared" si="1"/>
        <v>18</v>
      </c>
    </row>
    <row r="10" spans="1:22" x14ac:dyDescent="0.25">
      <c r="A10" cm="1">
        <f t="array" ref="A10">INDEX($1:$1,ROW($A$1),C10)</f>
        <v>9</v>
      </c>
      <c r="B10" cm="1">
        <f t="array" ref="B10">INDEX($1:$1,ROW($A$1),D10)</f>
        <v>28.6</v>
      </c>
      <c r="C10">
        <f t="shared" si="0"/>
        <v>19</v>
      </c>
      <c r="D10">
        <f t="shared" si="1"/>
        <v>20</v>
      </c>
    </row>
    <row r="11" spans="1:22" x14ac:dyDescent="0.25">
      <c r="A11" cm="1">
        <f t="array" ref="A11">INDEX($1:$1,ROW($A$1),C11)</f>
        <v>10</v>
      </c>
      <c r="B11" cm="1">
        <f t="array" ref="B11">INDEX($1:$1,ROW($A$1),D11)</f>
        <v>31.4</v>
      </c>
      <c r="C11">
        <f t="shared" si="0"/>
        <v>21</v>
      </c>
      <c r="D11">
        <f t="shared" si="1"/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E8C0-1590-46C2-A807-73E88B885F4D}">
  <dimension ref="A1:I52"/>
  <sheetViews>
    <sheetView zoomScale="87" zoomScaleNormal="87" workbookViewId="0">
      <selection activeCell="D14" sqref="D14"/>
    </sheetView>
  </sheetViews>
  <sheetFormatPr defaultRowHeight="15" x14ac:dyDescent="0.25"/>
  <cols>
    <col min="1" max="1" width="13.7109375" customWidth="1"/>
    <col min="3" max="3" width="16" customWidth="1"/>
    <col min="7" max="7" width="13.28515625" customWidth="1"/>
  </cols>
  <sheetData>
    <row r="1" spans="1:7" ht="43.5" customHeight="1" x14ac:dyDescent="0.25">
      <c r="A1" t="s">
        <v>2</v>
      </c>
      <c r="B1" t="s">
        <v>5</v>
      </c>
      <c r="D1" t="s">
        <v>26</v>
      </c>
      <c r="F1" s="2" t="s">
        <v>35</v>
      </c>
      <c r="G1" s="2" t="s">
        <v>36</v>
      </c>
    </row>
    <row r="2" spans="1:7" x14ac:dyDescent="0.25">
      <c r="A2">
        <v>1</v>
      </c>
      <c r="B2">
        <v>21.6</v>
      </c>
      <c r="D2">
        <v>21.5</v>
      </c>
      <c r="F2">
        <f>B2-D2</f>
        <v>0.10000000000000142</v>
      </c>
      <c r="G2">
        <f>F2^2</f>
        <v>1.0000000000000285E-2</v>
      </c>
    </row>
    <row r="3" spans="1:7" x14ac:dyDescent="0.25">
      <c r="A3">
        <v>2</v>
      </c>
      <c r="B3">
        <v>22.9</v>
      </c>
      <c r="D3">
        <v>22.6</v>
      </c>
      <c r="F3">
        <f t="shared" ref="F3:F11" si="0">B3-D3</f>
        <v>0.29999999999999716</v>
      </c>
      <c r="G3">
        <f t="shared" ref="G3:G11" si="1">F3^2</f>
        <v>8.999999999999829E-2</v>
      </c>
    </row>
    <row r="4" spans="1:7" x14ac:dyDescent="0.25">
      <c r="A4">
        <v>3</v>
      </c>
      <c r="B4">
        <v>25.5</v>
      </c>
      <c r="D4">
        <v>23.7</v>
      </c>
      <c r="F4">
        <f t="shared" si="0"/>
        <v>1.8000000000000007</v>
      </c>
      <c r="G4">
        <f t="shared" si="1"/>
        <v>3.2400000000000024</v>
      </c>
    </row>
    <row r="5" spans="1:7" x14ac:dyDescent="0.25">
      <c r="A5">
        <v>4</v>
      </c>
      <c r="B5">
        <v>21.9</v>
      </c>
      <c r="D5">
        <v>24.8</v>
      </c>
      <c r="F5">
        <f t="shared" si="0"/>
        <v>-2.9000000000000021</v>
      </c>
      <c r="G5">
        <f t="shared" si="1"/>
        <v>8.4100000000000126</v>
      </c>
    </row>
    <row r="6" spans="1:7" x14ac:dyDescent="0.25">
      <c r="A6">
        <v>5</v>
      </c>
      <c r="B6">
        <v>23.9</v>
      </c>
      <c r="D6">
        <v>25.900000000000002</v>
      </c>
      <c r="F6">
        <f t="shared" si="0"/>
        <v>-2.0000000000000036</v>
      </c>
      <c r="G6">
        <f t="shared" si="1"/>
        <v>4.0000000000000142</v>
      </c>
    </row>
    <row r="7" spans="1:7" x14ac:dyDescent="0.25">
      <c r="A7">
        <v>6</v>
      </c>
      <c r="B7">
        <v>27.5</v>
      </c>
      <c r="D7">
        <v>27</v>
      </c>
      <c r="F7">
        <f t="shared" si="0"/>
        <v>0.5</v>
      </c>
      <c r="G7">
        <f t="shared" si="1"/>
        <v>0.25</v>
      </c>
    </row>
    <row r="8" spans="1:7" x14ac:dyDescent="0.25">
      <c r="A8">
        <v>7</v>
      </c>
      <c r="B8">
        <v>31.5</v>
      </c>
      <c r="D8">
        <v>28.1</v>
      </c>
      <c r="F8">
        <f t="shared" si="0"/>
        <v>3.3999999999999986</v>
      </c>
      <c r="G8">
        <f t="shared" si="1"/>
        <v>11.55999999999999</v>
      </c>
    </row>
    <row r="9" spans="1:7" x14ac:dyDescent="0.25">
      <c r="A9">
        <v>8</v>
      </c>
      <c r="B9">
        <v>29.7</v>
      </c>
      <c r="D9">
        <v>29.200000000000003</v>
      </c>
      <c r="F9">
        <f t="shared" si="0"/>
        <v>0.49999999999999645</v>
      </c>
      <c r="G9">
        <f t="shared" si="1"/>
        <v>0.24999999999999645</v>
      </c>
    </row>
    <row r="10" spans="1:7" x14ac:dyDescent="0.25">
      <c r="A10">
        <v>9</v>
      </c>
      <c r="B10">
        <v>28.6</v>
      </c>
      <c r="D10">
        <v>30.300000000000004</v>
      </c>
      <c r="F10">
        <f t="shared" si="0"/>
        <v>-1.7000000000000028</v>
      </c>
      <c r="G10">
        <f t="shared" si="1"/>
        <v>2.8900000000000095</v>
      </c>
    </row>
    <row r="11" spans="1:7" ht="15.75" thickBot="1" x14ac:dyDescent="0.3">
      <c r="A11">
        <v>10</v>
      </c>
      <c r="B11">
        <v>31.4</v>
      </c>
      <c r="D11" s="10">
        <v>31.400000000000006</v>
      </c>
      <c r="F11">
        <f t="shared" si="0"/>
        <v>0</v>
      </c>
      <c r="G11">
        <f t="shared" si="1"/>
        <v>0</v>
      </c>
    </row>
    <row r="12" spans="1:7" x14ac:dyDescent="0.25">
      <c r="A12" s="1">
        <v>10.1</v>
      </c>
      <c r="B12" s="1" t="s">
        <v>76</v>
      </c>
      <c r="C12" s="1"/>
      <c r="D12" s="1">
        <v>31.5</v>
      </c>
    </row>
    <row r="13" spans="1:7" x14ac:dyDescent="0.25">
      <c r="A13" s="16">
        <v>11</v>
      </c>
      <c r="C13" t="s">
        <v>67</v>
      </c>
      <c r="D13" s="16">
        <f>$B$35+$B$36*A13</f>
        <v>32.5</v>
      </c>
      <c r="F13" t="s">
        <v>68</v>
      </c>
      <c r="G13" s="17">
        <f>SUM(G2:G11)</f>
        <v>30.700000000000024</v>
      </c>
    </row>
    <row r="14" spans="1:7" x14ac:dyDescent="0.25">
      <c r="A14" s="16">
        <v>12</v>
      </c>
      <c r="D14" s="16">
        <f>$B$35+$B$36*A14</f>
        <v>33.600000000000009</v>
      </c>
    </row>
    <row r="15" spans="1:7" x14ac:dyDescent="0.25">
      <c r="A15" s="16">
        <v>13</v>
      </c>
      <c r="D15" s="16">
        <f>$B$35+$B$36*A15</f>
        <v>34.700000000000003</v>
      </c>
    </row>
    <row r="19" spans="1:6" x14ac:dyDescent="0.25">
      <c r="A19" t="s">
        <v>40</v>
      </c>
    </row>
    <row r="20" spans="1:6" ht="15.75" thickBot="1" x14ac:dyDescent="0.3"/>
    <row r="21" spans="1:6" x14ac:dyDescent="0.25">
      <c r="A21" s="15" t="s">
        <v>41</v>
      </c>
      <c r="B21" s="15"/>
    </row>
    <row r="22" spans="1:6" x14ac:dyDescent="0.25">
      <c r="A22" t="s">
        <v>42</v>
      </c>
      <c r="B22">
        <v>0.87452616661188121</v>
      </c>
    </row>
    <row r="23" spans="1:6" x14ac:dyDescent="0.25">
      <c r="A23" t="s">
        <v>43</v>
      </c>
      <c r="B23">
        <v>0.76479601608887182</v>
      </c>
    </row>
    <row r="24" spans="1:6" x14ac:dyDescent="0.25">
      <c r="A24" t="s">
        <v>44</v>
      </c>
      <c r="B24">
        <v>0.73539551809998083</v>
      </c>
    </row>
    <row r="25" spans="1:6" x14ac:dyDescent="0.25">
      <c r="A25" t="s">
        <v>19</v>
      </c>
      <c r="B25">
        <v>1.9589538024159734</v>
      </c>
    </row>
    <row r="26" spans="1:6" ht="15.75" thickBot="1" x14ac:dyDescent="0.3">
      <c r="A26" s="10" t="s">
        <v>45</v>
      </c>
      <c r="B26" s="10">
        <v>10</v>
      </c>
    </row>
    <row r="28" spans="1:6" ht="15.75" thickBot="1" x14ac:dyDescent="0.3">
      <c r="A28" t="s">
        <v>46</v>
      </c>
    </row>
    <row r="29" spans="1:6" x14ac:dyDescent="0.25">
      <c r="A29" s="11"/>
      <c r="B29" s="11" t="s">
        <v>51</v>
      </c>
      <c r="C29" s="11" t="s">
        <v>52</v>
      </c>
      <c r="D29" s="11" t="s">
        <v>53</v>
      </c>
      <c r="E29" s="11" t="s">
        <v>54</v>
      </c>
      <c r="F29" s="11" t="s">
        <v>55</v>
      </c>
    </row>
    <row r="30" spans="1:6" x14ac:dyDescent="0.25">
      <c r="A30" t="s">
        <v>47</v>
      </c>
      <c r="B30">
        <v>1</v>
      </c>
      <c r="C30">
        <v>99.825000000000003</v>
      </c>
      <c r="D30">
        <v>99.825000000000003</v>
      </c>
      <c r="E30">
        <v>26.013029315960907</v>
      </c>
      <c r="F30">
        <v>9.2950922339240366E-4</v>
      </c>
    </row>
    <row r="31" spans="1:6" x14ac:dyDescent="0.25">
      <c r="A31" t="s">
        <v>48</v>
      </c>
      <c r="B31">
        <v>8</v>
      </c>
      <c r="C31" s="17">
        <v>30.700000000000006</v>
      </c>
      <c r="D31" s="1">
        <v>3.8374999999999999</v>
      </c>
    </row>
    <row r="32" spans="1:6" ht="15.75" thickBot="1" x14ac:dyDescent="0.3">
      <c r="A32" s="10" t="s">
        <v>49</v>
      </c>
      <c r="B32" s="10">
        <v>9</v>
      </c>
      <c r="C32" s="10">
        <v>130.52500000000001</v>
      </c>
      <c r="D32" s="10"/>
      <c r="E32" s="10"/>
      <c r="F32" s="10"/>
    </row>
    <row r="33" spans="1:9" ht="15.75" thickBot="1" x14ac:dyDescent="0.3"/>
    <row r="34" spans="1:9" x14ac:dyDescent="0.25">
      <c r="A34" s="11"/>
      <c r="B34" s="11" t="s">
        <v>56</v>
      </c>
      <c r="C34" s="11" t="s">
        <v>19</v>
      </c>
      <c r="D34" s="11" t="s">
        <v>57</v>
      </c>
      <c r="E34" s="11" t="s">
        <v>58</v>
      </c>
      <c r="F34" s="11" t="s">
        <v>59</v>
      </c>
      <c r="G34" s="11" t="s">
        <v>60</v>
      </c>
      <c r="H34" s="11" t="s">
        <v>61</v>
      </c>
      <c r="I34" s="11" t="s">
        <v>62</v>
      </c>
    </row>
    <row r="35" spans="1:9" x14ac:dyDescent="0.25">
      <c r="A35" t="s">
        <v>50</v>
      </c>
      <c r="B35">
        <v>20.399999999999999</v>
      </c>
      <c r="C35">
        <v>1.3382202110763886</v>
      </c>
      <c r="D35">
        <v>15.244127858143312</v>
      </c>
      <c r="E35">
        <v>3.3998882786469612E-7</v>
      </c>
      <c r="F35">
        <v>17.314058659444054</v>
      </c>
      <c r="G35">
        <v>23.485941340555943</v>
      </c>
      <c r="H35">
        <v>17.314058659444054</v>
      </c>
      <c r="I35">
        <v>23.485941340555943</v>
      </c>
    </row>
    <row r="36" spans="1:9" ht="15.75" thickBot="1" x14ac:dyDescent="0.3">
      <c r="A36" s="10" t="s">
        <v>2</v>
      </c>
      <c r="B36" s="10">
        <v>1.1000000000000005</v>
      </c>
      <c r="C36" s="10">
        <v>0.21567371540164909</v>
      </c>
      <c r="D36" s="10">
        <v>5.1002969831139175</v>
      </c>
      <c r="E36" s="10">
        <v>9.2950922339240117E-4</v>
      </c>
      <c r="F36" s="10">
        <v>0.60265552042895099</v>
      </c>
      <c r="G36" s="10">
        <v>1.5973444795710501</v>
      </c>
      <c r="H36" s="10">
        <v>0.60265552042895099</v>
      </c>
      <c r="I36" s="10">
        <v>1.5973444795710501</v>
      </c>
    </row>
    <row r="40" spans="1:9" x14ac:dyDescent="0.25">
      <c r="A40" t="s">
        <v>63</v>
      </c>
    </row>
    <row r="41" spans="1:9" ht="15.75" thickBot="1" x14ac:dyDescent="0.3"/>
    <row r="42" spans="1:9" x14ac:dyDescent="0.25">
      <c r="A42" s="11" t="s">
        <v>64</v>
      </c>
      <c r="B42" s="11" t="s">
        <v>65</v>
      </c>
      <c r="C42" s="11" t="s">
        <v>66</v>
      </c>
    </row>
    <row r="43" spans="1:9" x14ac:dyDescent="0.25">
      <c r="A43">
        <v>1</v>
      </c>
      <c r="B43">
        <v>21.5</v>
      </c>
      <c r="C43">
        <v>0.10000000000000142</v>
      </c>
    </row>
    <row r="44" spans="1:9" x14ac:dyDescent="0.25">
      <c r="A44">
        <v>2</v>
      </c>
      <c r="B44">
        <v>22.6</v>
      </c>
      <c r="C44">
        <v>0.29999999999999716</v>
      </c>
    </row>
    <row r="45" spans="1:9" x14ac:dyDescent="0.25">
      <c r="A45">
        <v>3</v>
      </c>
      <c r="B45">
        <v>23.7</v>
      </c>
      <c r="C45">
        <v>1.8000000000000007</v>
      </c>
    </row>
    <row r="46" spans="1:9" x14ac:dyDescent="0.25">
      <c r="A46">
        <v>4</v>
      </c>
      <c r="B46">
        <v>24.8</v>
      </c>
      <c r="C46">
        <v>-2.9000000000000021</v>
      </c>
    </row>
    <row r="47" spans="1:9" x14ac:dyDescent="0.25">
      <c r="A47">
        <v>5</v>
      </c>
      <c r="B47">
        <v>25.900000000000002</v>
      </c>
      <c r="C47">
        <v>-2.0000000000000036</v>
      </c>
    </row>
    <row r="48" spans="1:9" x14ac:dyDescent="0.25">
      <c r="A48">
        <v>6</v>
      </c>
      <c r="B48">
        <v>27</v>
      </c>
      <c r="C48">
        <v>0.5</v>
      </c>
    </row>
    <row r="49" spans="1:3" x14ac:dyDescent="0.25">
      <c r="A49">
        <v>7</v>
      </c>
      <c r="B49">
        <v>28.1</v>
      </c>
      <c r="C49">
        <v>3.3999999999999986</v>
      </c>
    </row>
    <row r="50" spans="1:3" x14ac:dyDescent="0.25">
      <c r="A50">
        <v>8</v>
      </c>
      <c r="B50">
        <v>29.200000000000003</v>
      </c>
      <c r="C50">
        <v>0.49999999999999645</v>
      </c>
    </row>
    <row r="51" spans="1:3" x14ac:dyDescent="0.25">
      <c r="A51">
        <v>9</v>
      </c>
      <c r="B51">
        <v>30.300000000000004</v>
      </c>
      <c r="C51">
        <v>-1.7000000000000028</v>
      </c>
    </row>
    <row r="52" spans="1:3" ht="15.75" thickBot="1" x14ac:dyDescent="0.3">
      <c r="A52" s="10">
        <v>10</v>
      </c>
      <c r="B52" s="10">
        <v>31.400000000000006</v>
      </c>
      <c r="C52" s="10">
        <v>-7.1054273576010019E-15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8E2A-A04E-4A8E-8B30-71791DD94CE1}">
  <dimension ref="A1:L15"/>
  <sheetViews>
    <sheetView topLeftCell="A5" zoomScale="85" zoomScaleNormal="85" workbookViewId="0">
      <selection activeCell="F25" sqref="F25"/>
    </sheetView>
  </sheetViews>
  <sheetFormatPr defaultRowHeight="15" x14ac:dyDescent="0.25"/>
  <cols>
    <col min="2" max="2" width="11.7109375" customWidth="1"/>
    <col min="3" max="3" width="14" customWidth="1"/>
    <col min="8" max="8" width="14.7109375" customWidth="1"/>
    <col min="9" max="9" width="13.7109375" customWidth="1"/>
    <col min="12" max="12" width="10.5703125" bestFit="1" customWidth="1"/>
  </cols>
  <sheetData>
    <row r="1" spans="1:12" ht="30" customHeight="1" x14ac:dyDescent="0.25">
      <c r="A1" t="s">
        <v>2</v>
      </c>
      <c r="B1" t="s">
        <v>5</v>
      </c>
      <c r="C1" t="s">
        <v>74</v>
      </c>
      <c r="D1" s="13" t="s">
        <v>69</v>
      </c>
      <c r="E1" t="s">
        <v>70</v>
      </c>
      <c r="F1" t="s">
        <v>72</v>
      </c>
      <c r="H1" t="s">
        <v>35</v>
      </c>
      <c r="I1" s="2" t="s">
        <v>73</v>
      </c>
    </row>
    <row r="2" spans="1:12" x14ac:dyDescent="0.25">
      <c r="A2">
        <v>1</v>
      </c>
      <c r="B2">
        <v>21.6</v>
      </c>
      <c r="D2" s="13">
        <v>0.1</v>
      </c>
      <c r="E2">
        <f>B2</f>
        <v>21.6</v>
      </c>
      <c r="F2">
        <f>B3-B2</f>
        <v>1.2999999999999972</v>
      </c>
    </row>
    <row r="3" spans="1:12" x14ac:dyDescent="0.25">
      <c r="A3">
        <v>2</v>
      </c>
      <c r="B3">
        <v>22.9</v>
      </c>
      <c r="C3">
        <f>E2+F2</f>
        <v>22.9</v>
      </c>
      <c r="E3">
        <f>$D$2*B3+(1-$D$2)*(E2+F2)</f>
        <v>22.9</v>
      </c>
      <c r="F3">
        <f>$D$6*(E3-E2)+(1-$D$6)*F2</f>
        <v>1.2999999999999972</v>
      </c>
      <c r="H3">
        <f>B3-C3</f>
        <v>0</v>
      </c>
      <c r="I3">
        <f t="shared" ref="I3:I10" si="0">H3^2</f>
        <v>0</v>
      </c>
    </row>
    <row r="4" spans="1:12" x14ac:dyDescent="0.25">
      <c r="A4">
        <v>3</v>
      </c>
      <c r="B4">
        <v>25.5</v>
      </c>
      <c r="C4">
        <f>E3+F3</f>
        <v>24.199999999999996</v>
      </c>
      <c r="E4">
        <f>$D$2*B4+(1-$D$2)*(E3+F3)</f>
        <v>24.33</v>
      </c>
      <c r="F4">
        <f>$D$6*(E4-E3)+(1-$D$6)*F3</f>
        <v>1.3259999999999978</v>
      </c>
      <c r="H4">
        <f t="shared" ref="H4:H11" si="1">B4-C4</f>
        <v>1.3000000000000043</v>
      </c>
      <c r="I4">
        <f>H4^2</f>
        <v>1.690000000000011</v>
      </c>
    </row>
    <row r="5" spans="1:12" x14ac:dyDescent="0.25">
      <c r="A5">
        <v>4</v>
      </c>
      <c r="B5">
        <v>21.9</v>
      </c>
      <c r="C5">
        <f>E4+F4</f>
        <v>25.655999999999995</v>
      </c>
      <c r="D5" s="13" t="s">
        <v>71</v>
      </c>
      <c r="E5">
        <f>$D$2*B5+(1-$D$2)*(E4+F4)</f>
        <v>25.280399999999997</v>
      </c>
      <c r="F5">
        <f t="shared" ref="F5:F11" si="2">$D$6*(E5-E4)+(1-$D$6)*F4</f>
        <v>1.2508799999999982</v>
      </c>
      <c r="H5">
        <f t="shared" si="1"/>
        <v>-3.7559999999999967</v>
      </c>
      <c r="I5">
        <f t="shared" si="0"/>
        <v>14.107535999999975</v>
      </c>
    </row>
    <row r="6" spans="1:12" x14ac:dyDescent="0.25">
      <c r="A6">
        <v>5</v>
      </c>
      <c r="B6">
        <v>23.9</v>
      </c>
      <c r="C6">
        <f t="shared" ref="C6:C11" si="3">E5+F5</f>
        <v>26.531279999999995</v>
      </c>
      <c r="D6" s="13">
        <v>0.2</v>
      </c>
      <c r="E6">
        <f>$D$2*B6+(1-$D$2)*(E5+F5)</f>
        <v>26.268151999999997</v>
      </c>
      <c r="F6">
        <f t="shared" si="2"/>
        <v>1.1982543999999988</v>
      </c>
      <c r="H6">
        <f t="shared" si="1"/>
        <v>-2.6312799999999967</v>
      </c>
      <c r="I6">
        <f t="shared" si="0"/>
        <v>6.9236344383999828</v>
      </c>
    </row>
    <row r="7" spans="1:12" x14ac:dyDescent="0.25">
      <c r="A7">
        <v>6</v>
      </c>
      <c r="B7">
        <v>27.5</v>
      </c>
      <c r="C7">
        <f t="shared" si="3"/>
        <v>27.466406399999997</v>
      </c>
      <c r="E7">
        <f t="shared" ref="E7:E10" si="4">$D$2*B7+(1-$D$2)*(E6+F6)</f>
        <v>27.469765759999998</v>
      </c>
      <c r="F7">
        <f>$D$6*(E7-E6)+(1-$D$6)*F6</f>
        <v>1.1989262719999993</v>
      </c>
      <c r="H7">
        <f t="shared" si="1"/>
        <v>3.3593600000003221E-2</v>
      </c>
      <c r="I7">
        <f t="shared" si="0"/>
        <v>1.1285299609602164E-3</v>
      </c>
    </row>
    <row r="8" spans="1:12" x14ac:dyDescent="0.25">
      <c r="A8">
        <v>7</v>
      </c>
      <c r="B8">
        <v>31.5</v>
      </c>
      <c r="C8">
        <f t="shared" si="3"/>
        <v>28.668692031999996</v>
      </c>
      <c r="E8">
        <f t="shared" si="4"/>
        <v>28.951822828799997</v>
      </c>
      <c r="F8">
        <f t="shared" si="2"/>
        <v>1.2555524313599995</v>
      </c>
      <c r="H8">
        <f t="shared" si="1"/>
        <v>2.8313079680000044</v>
      </c>
      <c r="I8">
        <f t="shared" si="0"/>
        <v>8.0163048096603138</v>
      </c>
    </row>
    <row r="9" spans="1:12" x14ac:dyDescent="0.25">
      <c r="A9">
        <v>8</v>
      </c>
      <c r="B9">
        <v>29.7</v>
      </c>
      <c r="C9">
        <f t="shared" si="3"/>
        <v>30.207375260159996</v>
      </c>
      <c r="E9">
        <f t="shared" si="4"/>
        <v>30.156637734143995</v>
      </c>
      <c r="F9">
        <f t="shared" si="2"/>
        <v>1.2454049261567992</v>
      </c>
      <c r="H9">
        <f t="shared" si="1"/>
        <v>-0.50737526015999634</v>
      </c>
      <c r="I9">
        <f t="shared" si="0"/>
        <v>0.25742965462242395</v>
      </c>
    </row>
    <row r="10" spans="1:12" x14ac:dyDescent="0.25">
      <c r="A10">
        <v>9</v>
      </c>
      <c r="B10">
        <v>28.6</v>
      </c>
      <c r="C10">
        <f t="shared" si="3"/>
        <v>31.402042660300793</v>
      </c>
      <c r="E10">
        <f t="shared" si="4"/>
        <v>31.121838394270714</v>
      </c>
      <c r="F10">
        <f t="shared" si="2"/>
        <v>1.1893640729507833</v>
      </c>
      <c r="H10">
        <f t="shared" si="1"/>
        <v>-2.802042660300792</v>
      </c>
      <c r="I10">
        <f t="shared" si="0"/>
        <v>7.8514430701455398</v>
      </c>
    </row>
    <row r="11" spans="1:12" x14ac:dyDescent="0.25">
      <c r="A11">
        <v>10</v>
      </c>
      <c r="B11">
        <v>31.4</v>
      </c>
      <c r="C11">
        <f t="shared" si="3"/>
        <v>32.311202467221499</v>
      </c>
      <c r="E11">
        <f>$D$2*B11+(1-$D$2)*(E10+F10)</f>
        <v>32.22008222049935</v>
      </c>
      <c r="F11">
        <f t="shared" si="2"/>
        <v>1.1711400236063538</v>
      </c>
      <c r="H11">
        <f t="shared" si="1"/>
        <v>-0.9112024672215</v>
      </c>
      <c r="I11">
        <f>H11^2</f>
        <v>0.83028993627054881</v>
      </c>
    </row>
    <row r="12" spans="1:12" x14ac:dyDescent="0.25">
      <c r="A12" t="s">
        <v>75</v>
      </c>
    </row>
    <row r="13" spans="1:12" x14ac:dyDescent="0.25">
      <c r="H13" t="s">
        <v>20</v>
      </c>
      <c r="I13">
        <f>SUM(I2:I11)</f>
        <v>39.677766439059752</v>
      </c>
      <c r="K13" t="s">
        <v>16</v>
      </c>
      <c r="L13" s="4">
        <f>I13/9</f>
        <v>4.4086407154510834</v>
      </c>
    </row>
    <row r="14" spans="1:12" x14ac:dyDescent="0.25">
      <c r="A14" s="1">
        <v>10.1</v>
      </c>
      <c r="B14" s="1" t="s">
        <v>76</v>
      </c>
      <c r="C14" s="1">
        <v>31.5</v>
      </c>
    </row>
    <row r="15" spans="1:12" x14ac:dyDescent="0.25">
      <c r="A15">
        <v>11</v>
      </c>
      <c r="C15">
        <f>E11+F11</f>
        <v>33.391222244105705</v>
      </c>
      <c r="E15">
        <f>$D$2*B12+(1-$D$2)*(E11+F11)</f>
        <v>30.052100019695136</v>
      </c>
      <c r="F15">
        <f>$D$6*(E15-E11)+(1-$D$6)*F11</f>
        <v>0.50331557872424026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A21F-BDC4-46A6-8B09-55E60706E790}">
  <dimension ref="A1:N47"/>
  <sheetViews>
    <sheetView zoomScale="86" zoomScaleNormal="86" workbookViewId="0">
      <selection activeCell="E17" sqref="E17"/>
    </sheetView>
  </sheetViews>
  <sheetFormatPr defaultRowHeight="15" x14ac:dyDescent="0.25"/>
  <cols>
    <col min="2" max="2" width="29.140625" customWidth="1"/>
  </cols>
  <sheetData>
    <row r="1" spans="1:2" x14ac:dyDescent="0.25">
      <c r="A1" t="s">
        <v>2</v>
      </c>
      <c r="B1" t="s">
        <v>77</v>
      </c>
    </row>
    <row r="2" spans="1:2" x14ac:dyDescent="0.25">
      <c r="A2">
        <v>1</v>
      </c>
      <c r="B2">
        <v>23.1</v>
      </c>
    </row>
    <row r="3" spans="1:2" x14ac:dyDescent="0.25">
      <c r="A3">
        <v>2</v>
      </c>
      <c r="B3">
        <v>21.3</v>
      </c>
    </row>
    <row r="4" spans="1:2" x14ac:dyDescent="0.25">
      <c r="A4">
        <v>3</v>
      </c>
      <c r="B4">
        <v>27.4</v>
      </c>
    </row>
    <row r="5" spans="1:2" x14ac:dyDescent="0.25">
      <c r="A5">
        <v>4</v>
      </c>
      <c r="B5">
        <v>34.6</v>
      </c>
    </row>
    <row r="6" spans="1:2" x14ac:dyDescent="0.25">
      <c r="A6">
        <v>5</v>
      </c>
      <c r="B6">
        <v>33.799999999999997</v>
      </c>
    </row>
    <row r="7" spans="1:2" x14ac:dyDescent="0.25">
      <c r="A7">
        <v>6</v>
      </c>
      <c r="B7">
        <v>43.2</v>
      </c>
    </row>
    <row r="8" spans="1:2" x14ac:dyDescent="0.25">
      <c r="A8">
        <v>7</v>
      </c>
      <c r="B8">
        <v>59.5</v>
      </c>
    </row>
    <row r="9" spans="1:2" x14ac:dyDescent="0.25">
      <c r="A9">
        <v>8</v>
      </c>
      <c r="B9">
        <v>64.400000000000006</v>
      </c>
    </row>
    <row r="10" spans="1:2" x14ac:dyDescent="0.25">
      <c r="A10">
        <v>9</v>
      </c>
      <c r="B10">
        <v>74.2</v>
      </c>
    </row>
    <row r="11" spans="1:2" x14ac:dyDescent="0.25">
      <c r="A11">
        <v>10</v>
      </c>
      <c r="B11">
        <v>99.3</v>
      </c>
    </row>
    <row r="14" spans="1:2" x14ac:dyDescent="0.25">
      <c r="A14" t="s">
        <v>40</v>
      </c>
    </row>
    <row r="15" spans="1:2" ht="15.75" thickBot="1" x14ac:dyDescent="0.3"/>
    <row r="16" spans="1:2" x14ac:dyDescent="0.25">
      <c r="A16" s="15" t="s">
        <v>41</v>
      </c>
      <c r="B16" s="15"/>
    </row>
    <row r="17" spans="1:14" x14ac:dyDescent="0.25">
      <c r="A17" t="s">
        <v>42</v>
      </c>
      <c r="B17">
        <v>0.95127731126911586</v>
      </c>
    </row>
    <row r="18" spans="1:14" x14ac:dyDescent="0.25">
      <c r="A18" t="s">
        <v>43</v>
      </c>
      <c r="B18">
        <v>0.90492852293539827</v>
      </c>
    </row>
    <row r="19" spans="1:14" x14ac:dyDescent="0.25">
      <c r="A19" t="s">
        <v>44</v>
      </c>
      <c r="B19">
        <v>0.89304458830232303</v>
      </c>
    </row>
    <row r="20" spans="1:14" x14ac:dyDescent="0.25">
      <c r="A20" t="s">
        <v>19</v>
      </c>
      <c r="B20">
        <v>8.3598299968215599</v>
      </c>
      <c r="N20" t="s">
        <v>78</v>
      </c>
    </row>
    <row r="21" spans="1:14" ht="15.75" thickBot="1" x14ac:dyDescent="0.3">
      <c r="A21" s="10" t="s">
        <v>45</v>
      </c>
      <c r="B21" s="10">
        <v>10</v>
      </c>
    </row>
    <row r="23" spans="1:14" ht="15.75" thickBot="1" x14ac:dyDescent="0.3">
      <c r="A23" t="s">
        <v>46</v>
      </c>
    </row>
    <row r="24" spans="1:14" x14ac:dyDescent="0.25">
      <c r="A24" s="11"/>
      <c r="B24" s="11" t="s">
        <v>51</v>
      </c>
      <c r="C24" s="11" t="s">
        <v>52</v>
      </c>
      <c r="D24" s="11" t="s">
        <v>53</v>
      </c>
      <c r="E24" s="11" t="s">
        <v>54</v>
      </c>
      <c r="F24" s="11" t="s">
        <v>55</v>
      </c>
    </row>
    <row r="25" spans="1:14" x14ac:dyDescent="0.25">
      <c r="A25" t="s">
        <v>47</v>
      </c>
      <c r="B25">
        <v>1</v>
      </c>
      <c r="C25">
        <v>5321.6819393939395</v>
      </c>
      <c r="D25">
        <v>5321.6819393939395</v>
      </c>
      <c r="E25">
        <v>76.147214779927552</v>
      </c>
      <c r="F25">
        <v>2.3242446026608095E-5</v>
      </c>
    </row>
    <row r="26" spans="1:14" x14ac:dyDescent="0.25">
      <c r="A26" t="s">
        <v>48</v>
      </c>
      <c r="B26">
        <v>8</v>
      </c>
      <c r="C26">
        <v>559.09406060606045</v>
      </c>
      <c r="D26">
        <v>69.886757575757557</v>
      </c>
    </row>
    <row r="27" spans="1:14" ht="15.75" thickBot="1" x14ac:dyDescent="0.3">
      <c r="A27" s="10" t="s">
        <v>49</v>
      </c>
      <c r="B27" s="10">
        <v>9</v>
      </c>
      <c r="C27" s="10">
        <v>5880.7759999999998</v>
      </c>
      <c r="D27" s="10"/>
      <c r="E27" s="10"/>
      <c r="F27" s="10"/>
    </row>
    <row r="28" spans="1:14" ht="15.75" thickBot="1" x14ac:dyDescent="0.3"/>
    <row r="29" spans="1:14" x14ac:dyDescent="0.25">
      <c r="A29" s="11"/>
      <c r="B29" s="11" t="s">
        <v>56</v>
      </c>
      <c r="C29" s="11" t="s">
        <v>19</v>
      </c>
      <c r="D29" s="11" t="s">
        <v>57</v>
      </c>
      <c r="E29" s="11" t="s">
        <v>58</v>
      </c>
      <c r="F29" s="11" t="s">
        <v>59</v>
      </c>
      <c r="G29" s="11" t="s">
        <v>60</v>
      </c>
      <c r="H29" s="11" t="s">
        <v>61</v>
      </c>
      <c r="I29" s="11" t="s">
        <v>62</v>
      </c>
    </row>
    <row r="30" spans="1:14" x14ac:dyDescent="0.25">
      <c r="A30" t="s">
        <v>50</v>
      </c>
      <c r="B30">
        <v>3.9066666666666592</v>
      </c>
      <c r="C30">
        <v>5.7108510926148472</v>
      </c>
      <c r="D30">
        <v>0.68407783766568153</v>
      </c>
      <c r="E30">
        <v>0.51325035240670247</v>
      </c>
      <c r="F30">
        <v>-9.2625795684384151</v>
      </c>
      <c r="G30">
        <v>17.075912901771733</v>
      </c>
      <c r="H30">
        <v>-9.2625795684384151</v>
      </c>
      <c r="I30">
        <v>17.075912901771733</v>
      </c>
    </row>
    <row r="31" spans="1:14" ht="15.75" thickBot="1" x14ac:dyDescent="0.3">
      <c r="A31" s="10" t="s">
        <v>2</v>
      </c>
      <c r="B31" s="10">
        <v>8.0315151515151531</v>
      </c>
      <c r="C31" s="10">
        <v>0.92038699091169562</v>
      </c>
      <c r="D31" s="10">
        <v>8.7262371489621788</v>
      </c>
      <c r="E31" s="10">
        <v>2.3242446026608055E-5</v>
      </c>
      <c r="F31" s="10">
        <v>5.9090989444846631</v>
      </c>
      <c r="G31" s="10">
        <v>10.153931358545643</v>
      </c>
      <c r="H31" s="10">
        <v>5.9090989444846631</v>
      </c>
      <c r="I31" s="10">
        <v>10.153931358545643</v>
      </c>
    </row>
    <row r="35" spans="1:7" x14ac:dyDescent="0.25">
      <c r="A35" t="s">
        <v>63</v>
      </c>
      <c r="F35" t="s">
        <v>82</v>
      </c>
    </row>
    <row r="36" spans="1:7" ht="15.75" thickBot="1" x14ac:dyDescent="0.3"/>
    <row r="37" spans="1:7" x14ac:dyDescent="0.25">
      <c r="A37" s="11" t="s">
        <v>64</v>
      </c>
      <c r="B37" s="11" t="s">
        <v>79</v>
      </c>
      <c r="C37" s="11" t="s">
        <v>66</v>
      </c>
      <c r="D37" s="11" t="s">
        <v>80</v>
      </c>
      <c r="F37" s="11" t="s">
        <v>83</v>
      </c>
      <c r="G37" s="11" t="s">
        <v>77</v>
      </c>
    </row>
    <row r="38" spans="1:7" x14ac:dyDescent="0.25">
      <c r="A38">
        <v>1</v>
      </c>
      <c r="B38">
        <v>11.938181818181812</v>
      </c>
      <c r="C38">
        <v>11.161818181818189</v>
      </c>
      <c r="D38">
        <v>1.4161646821291347</v>
      </c>
      <c r="F38">
        <v>5</v>
      </c>
      <c r="G38">
        <v>21.3</v>
      </c>
    </row>
    <row r="39" spans="1:7" x14ac:dyDescent="0.25">
      <c r="A39">
        <v>2</v>
      </c>
      <c r="B39">
        <v>19.969696969696965</v>
      </c>
      <c r="C39">
        <v>1.3303030303030354</v>
      </c>
      <c r="D39">
        <v>0.1687832696570267</v>
      </c>
      <c r="F39">
        <v>15</v>
      </c>
      <c r="G39">
        <v>23.1</v>
      </c>
    </row>
    <row r="40" spans="1:7" x14ac:dyDescent="0.25">
      <c r="A40">
        <v>3</v>
      </c>
      <c r="B40">
        <v>28.00121212121212</v>
      </c>
      <c r="C40">
        <v>-0.60121212121212153</v>
      </c>
      <c r="D40">
        <v>-7.6279272665043238E-2</v>
      </c>
      <c r="F40">
        <v>25</v>
      </c>
      <c r="G40">
        <v>27.4</v>
      </c>
    </row>
    <row r="41" spans="1:7" x14ac:dyDescent="0.25">
      <c r="A41">
        <v>4</v>
      </c>
      <c r="B41">
        <v>36.032727272727271</v>
      </c>
      <c r="C41">
        <v>-1.43272727272727</v>
      </c>
      <c r="D41">
        <v>-0.18177842800419533</v>
      </c>
      <c r="F41">
        <v>35</v>
      </c>
      <c r="G41">
        <v>33.799999999999997</v>
      </c>
    </row>
    <row r="42" spans="1:7" x14ac:dyDescent="0.25">
      <c r="A42">
        <v>5</v>
      </c>
      <c r="B42">
        <v>44.064242424242423</v>
      </c>
      <c r="C42">
        <v>-10.264242424242425</v>
      </c>
      <c r="D42">
        <v>-1.3022840341281974</v>
      </c>
      <c r="F42">
        <v>45</v>
      </c>
      <c r="G42">
        <v>34.6</v>
      </c>
    </row>
    <row r="43" spans="1:7" x14ac:dyDescent="0.25">
      <c r="A43">
        <v>6</v>
      </c>
      <c r="B43">
        <v>52.095757575757581</v>
      </c>
      <c r="C43">
        <v>-8.8957575757575782</v>
      </c>
      <c r="D43">
        <v>-1.1286564155015166</v>
      </c>
      <c r="F43">
        <v>55</v>
      </c>
      <c r="G43">
        <v>43.2</v>
      </c>
    </row>
    <row r="44" spans="1:7" x14ac:dyDescent="0.25">
      <c r="A44">
        <v>7</v>
      </c>
      <c r="B44">
        <v>60.127272727272732</v>
      </c>
      <c r="C44">
        <v>-0.62727272727273231</v>
      </c>
      <c r="D44">
        <v>-7.9585733072903578E-2</v>
      </c>
      <c r="F44">
        <v>65</v>
      </c>
      <c r="G44">
        <v>59.5</v>
      </c>
    </row>
    <row r="45" spans="1:7" x14ac:dyDescent="0.25">
      <c r="A45">
        <v>8</v>
      </c>
      <c r="B45">
        <v>68.158787878787876</v>
      </c>
      <c r="C45">
        <v>-3.7587878787878708</v>
      </c>
      <c r="D45">
        <v>-0.47689924301269854</v>
      </c>
      <c r="F45">
        <v>75</v>
      </c>
      <c r="G45">
        <v>64.400000000000006</v>
      </c>
    </row>
    <row r="46" spans="1:7" x14ac:dyDescent="0.25">
      <c r="A46">
        <v>9</v>
      </c>
      <c r="B46">
        <v>76.190303030303028</v>
      </c>
      <c r="C46">
        <v>-1.9903030303030249</v>
      </c>
      <c r="D46">
        <v>-0.2525213018467754</v>
      </c>
      <c r="F46">
        <v>85</v>
      </c>
      <c r="G46">
        <v>74.2</v>
      </c>
    </row>
    <row r="47" spans="1:7" ht="15.75" thickBot="1" x14ac:dyDescent="0.3">
      <c r="A47" s="10">
        <v>10</v>
      </c>
      <c r="B47" s="10">
        <v>84.221818181818179</v>
      </c>
      <c r="C47" s="10">
        <v>15.078181818181818</v>
      </c>
      <c r="D47" s="10">
        <v>1.9130564764451712</v>
      </c>
      <c r="F47" s="10">
        <v>95</v>
      </c>
      <c r="G47" s="10">
        <v>99.3</v>
      </c>
    </row>
  </sheetData>
  <sortState xmlns:xlrd2="http://schemas.microsoft.com/office/spreadsheetml/2017/richdata2" ref="G38:G47">
    <sortCondition ref="G38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0C84-E8E4-414B-8FB4-C44B1AC56628}">
  <dimension ref="A1:I48"/>
  <sheetViews>
    <sheetView topLeftCell="A15" workbookViewId="0">
      <selection activeCell="D16" sqref="D16"/>
    </sheetView>
  </sheetViews>
  <sheetFormatPr defaultRowHeight="15" x14ac:dyDescent="0.25"/>
  <cols>
    <col min="1" max="1" width="13.5703125" customWidth="1"/>
    <col min="2" max="2" width="15.7109375" customWidth="1"/>
    <col min="3" max="3" width="11.85546875" customWidth="1"/>
  </cols>
  <sheetData>
    <row r="1" spans="1:3" ht="33" customHeight="1" x14ac:dyDescent="0.25">
      <c r="A1" t="s">
        <v>2</v>
      </c>
      <c r="B1" t="s">
        <v>81</v>
      </c>
      <c r="C1" s="2" t="s">
        <v>77</v>
      </c>
    </row>
    <row r="2" spans="1:3" x14ac:dyDescent="0.25">
      <c r="A2">
        <v>1</v>
      </c>
      <c r="B2">
        <f>A2^2</f>
        <v>1</v>
      </c>
      <c r="C2">
        <v>23.1</v>
      </c>
    </row>
    <row r="3" spans="1:3" x14ac:dyDescent="0.25">
      <c r="A3">
        <v>2</v>
      </c>
      <c r="B3">
        <f t="shared" ref="B3:B11" si="0">A3^2</f>
        <v>4</v>
      </c>
      <c r="C3">
        <v>21.3</v>
      </c>
    </row>
    <row r="4" spans="1:3" x14ac:dyDescent="0.25">
      <c r="A4">
        <v>3</v>
      </c>
      <c r="B4">
        <f t="shared" si="0"/>
        <v>9</v>
      </c>
      <c r="C4">
        <v>27.4</v>
      </c>
    </row>
    <row r="5" spans="1:3" x14ac:dyDescent="0.25">
      <c r="A5">
        <v>4</v>
      </c>
      <c r="B5">
        <f t="shared" si="0"/>
        <v>16</v>
      </c>
      <c r="C5">
        <v>34.6</v>
      </c>
    </row>
    <row r="6" spans="1:3" x14ac:dyDescent="0.25">
      <c r="A6">
        <v>5</v>
      </c>
      <c r="B6">
        <f t="shared" si="0"/>
        <v>25</v>
      </c>
      <c r="C6">
        <v>33.799999999999997</v>
      </c>
    </row>
    <row r="7" spans="1:3" x14ac:dyDescent="0.25">
      <c r="A7">
        <v>6</v>
      </c>
      <c r="B7">
        <f t="shared" si="0"/>
        <v>36</v>
      </c>
      <c r="C7">
        <v>43.2</v>
      </c>
    </row>
    <row r="8" spans="1:3" x14ac:dyDescent="0.25">
      <c r="A8">
        <v>7</v>
      </c>
      <c r="B8">
        <f t="shared" si="0"/>
        <v>49</v>
      </c>
      <c r="C8">
        <v>59.5</v>
      </c>
    </row>
    <row r="9" spans="1:3" x14ac:dyDescent="0.25">
      <c r="A9">
        <v>8</v>
      </c>
      <c r="B9">
        <f t="shared" si="0"/>
        <v>64</v>
      </c>
      <c r="C9">
        <v>64.400000000000006</v>
      </c>
    </row>
    <row r="10" spans="1:3" x14ac:dyDescent="0.25">
      <c r="A10">
        <v>9</v>
      </c>
      <c r="B10">
        <f t="shared" si="0"/>
        <v>81</v>
      </c>
      <c r="C10">
        <v>74.2</v>
      </c>
    </row>
    <row r="11" spans="1:3" x14ac:dyDescent="0.25">
      <c r="A11">
        <v>10</v>
      </c>
      <c r="B11">
        <f t="shared" si="0"/>
        <v>100</v>
      </c>
      <c r="C11">
        <v>99.3</v>
      </c>
    </row>
    <row r="14" spans="1:3" x14ac:dyDescent="0.25">
      <c r="A14" t="s">
        <v>40</v>
      </c>
    </row>
    <row r="15" spans="1:3" ht="15.75" thickBot="1" x14ac:dyDescent="0.3"/>
    <row r="16" spans="1:3" x14ac:dyDescent="0.25">
      <c r="A16" s="15" t="s">
        <v>41</v>
      </c>
      <c r="B16" s="15"/>
    </row>
    <row r="17" spans="1:9" x14ac:dyDescent="0.25">
      <c r="A17" t="s">
        <v>42</v>
      </c>
      <c r="B17">
        <v>0.99054773176377442</v>
      </c>
    </row>
    <row r="18" spans="1:9" x14ac:dyDescent="0.25">
      <c r="A18" t="s">
        <v>43</v>
      </c>
      <c r="B18">
        <v>0.98118480890235849</v>
      </c>
    </row>
    <row r="19" spans="1:9" x14ac:dyDescent="0.25">
      <c r="A19" t="s">
        <v>44</v>
      </c>
      <c r="B19">
        <v>0.97580904001731816</v>
      </c>
    </row>
    <row r="20" spans="1:9" x14ac:dyDescent="0.25">
      <c r="A20" t="s">
        <v>19</v>
      </c>
      <c r="B20">
        <v>3.975782479002882</v>
      </c>
    </row>
    <row r="21" spans="1:9" ht="15.75" thickBot="1" x14ac:dyDescent="0.3">
      <c r="A21" s="10" t="s">
        <v>45</v>
      </c>
      <c r="B21" s="10">
        <v>10</v>
      </c>
    </row>
    <row r="23" spans="1:9" ht="15.75" thickBot="1" x14ac:dyDescent="0.3">
      <c r="A23" t="s">
        <v>46</v>
      </c>
    </row>
    <row r="24" spans="1:9" x14ac:dyDescent="0.25">
      <c r="A24" s="11"/>
      <c r="B24" s="11" t="s">
        <v>51</v>
      </c>
      <c r="C24" s="11" t="s">
        <v>52</v>
      </c>
      <c r="D24" s="11" t="s">
        <v>53</v>
      </c>
      <c r="E24" s="11" t="s">
        <v>54</v>
      </c>
      <c r="F24" s="11" t="s">
        <v>55</v>
      </c>
    </row>
    <row r="25" spans="1:9" x14ac:dyDescent="0.25">
      <c r="A25" t="s">
        <v>47</v>
      </c>
      <c r="B25">
        <v>2</v>
      </c>
      <c r="C25">
        <v>5770.128075757576</v>
      </c>
      <c r="D25">
        <v>2885.064037878788</v>
      </c>
      <c r="E25">
        <v>182.5199017823804</v>
      </c>
      <c r="F25">
        <v>9.1365075546302211E-7</v>
      </c>
    </row>
    <row r="26" spans="1:9" x14ac:dyDescent="0.25">
      <c r="A26" t="s">
        <v>48</v>
      </c>
      <c r="B26">
        <v>7</v>
      </c>
      <c r="C26">
        <v>110.64792424242411</v>
      </c>
      <c r="D26">
        <v>15.806846320346301</v>
      </c>
    </row>
    <row r="27" spans="1:9" ht="15.75" thickBot="1" x14ac:dyDescent="0.3">
      <c r="A27" s="10" t="s">
        <v>49</v>
      </c>
      <c r="B27" s="10">
        <v>9</v>
      </c>
      <c r="C27" s="10">
        <v>5880.7759999999998</v>
      </c>
      <c r="D27" s="10"/>
      <c r="E27" s="10"/>
      <c r="F27" s="10"/>
    </row>
    <row r="28" spans="1:9" ht="15.75" thickBot="1" x14ac:dyDescent="0.3"/>
    <row r="29" spans="1:9" x14ac:dyDescent="0.25">
      <c r="A29" s="11"/>
      <c r="B29" s="11" t="s">
        <v>56</v>
      </c>
      <c r="C29" s="11" t="s">
        <v>19</v>
      </c>
      <c r="D29" s="11" t="s">
        <v>57</v>
      </c>
      <c r="E29" s="11" t="s">
        <v>58</v>
      </c>
      <c r="F29" s="11" t="s">
        <v>59</v>
      </c>
      <c r="G29" s="11" t="s">
        <v>60</v>
      </c>
      <c r="H29" s="11" t="s">
        <v>61</v>
      </c>
      <c r="I29" s="11" t="s">
        <v>62</v>
      </c>
    </row>
    <row r="30" spans="1:9" x14ac:dyDescent="0.25">
      <c r="A30" t="s">
        <v>50</v>
      </c>
      <c r="B30" s="20">
        <v>24.181666666666658</v>
      </c>
      <c r="C30">
        <v>4.6761241867397363</v>
      </c>
      <c r="D30">
        <v>5.1713054874033357</v>
      </c>
      <c r="E30">
        <v>1.2932222035879606E-3</v>
      </c>
      <c r="F30">
        <v>13.124390011242289</v>
      </c>
      <c r="G30">
        <v>35.238943322091025</v>
      </c>
      <c r="H30">
        <v>13.124390011242289</v>
      </c>
      <c r="I30">
        <v>35.238943322091025</v>
      </c>
    </row>
    <row r="31" spans="1:9" x14ac:dyDescent="0.25">
      <c r="A31" t="s">
        <v>2</v>
      </c>
      <c r="B31" s="4">
        <v>-2.1059848484848462</v>
      </c>
      <c r="C31">
        <v>1.9529465991066797</v>
      </c>
      <c r="D31">
        <v>-1.0783627414329555</v>
      </c>
      <c r="E31">
        <v>0.31662312610305876</v>
      </c>
      <c r="F31">
        <v>-6.7239697387981527</v>
      </c>
      <c r="G31">
        <v>2.5120000418284603</v>
      </c>
      <c r="H31">
        <v>-6.7239697387981527</v>
      </c>
      <c r="I31">
        <v>2.5120000418284603</v>
      </c>
    </row>
    <row r="32" spans="1:9" ht="15.75" thickBot="1" x14ac:dyDescent="0.3">
      <c r="A32" s="10" t="s">
        <v>81</v>
      </c>
      <c r="B32" s="19">
        <v>0.92159090909090902</v>
      </c>
      <c r="C32" s="10">
        <v>0.1730237236336388</v>
      </c>
      <c r="D32" s="10">
        <v>5.3263846698981565</v>
      </c>
      <c r="E32" s="10">
        <v>1.0917021197164067E-3</v>
      </c>
      <c r="F32" s="10">
        <v>0.51245481608591903</v>
      </c>
      <c r="G32" s="10">
        <v>1.330727002095899</v>
      </c>
      <c r="H32" s="10">
        <v>0.51245481608591903</v>
      </c>
      <c r="I32" s="10">
        <v>1.330727002095899</v>
      </c>
    </row>
    <row r="33" spans="1:7" x14ac:dyDescent="0.25">
      <c r="B33" s="4"/>
    </row>
    <row r="36" spans="1:7" x14ac:dyDescent="0.25">
      <c r="A36" t="s">
        <v>63</v>
      </c>
      <c r="F36" t="s">
        <v>82</v>
      </c>
    </row>
    <row r="37" spans="1:7" ht="15.75" thickBot="1" x14ac:dyDescent="0.3"/>
    <row r="38" spans="1:7" x14ac:dyDescent="0.25">
      <c r="A38" s="11" t="s">
        <v>64</v>
      </c>
      <c r="B38" s="11" t="s">
        <v>79</v>
      </c>
      <c r="C38" s="11" t="s">
        <v>66</v>
      </c>
      <c r="D38" s="11" t="s">
        <v>80</v>
      </c>
      <c r="F38" s="11" t="s">
        <v>83</v>
      </c>
      <c r="G38" s="11" t="s">
        <v>77</v>
      </c>
    </row>
    <row r="39" spans="1:7" x14ac:dyDescent="0.25">
      <c r="A39">
        <v>1</v>
      </c>
      <c r="B39">
        <v>22.997272727272723</v>
      </c>
      <c r="C39">
        <v>0.10272727272727877</v>
      </c>
      <c r="D39">
        <v>2.9297824796827587E-2</v>
      </c>
      <c r="F39">
        <v>5</v>
      </c>
      <c r="G39">
        <v>21.3</v>
      </c>
    </row>
    <row r="40" spans="1:7" x14ac:dyDescent="0.25">
      <c r="A40">
        <v>2</v>
      </c>
      <c r="B40">
        <v>23.656060606060603</v>
      </c>
      <c r="C40">
        <v>-2.356060606060602</v>
      </c>
      <c r="D40">
        <v>-0.67194863656436776</v>
      </c>
      <c r="F40">
        <v>15</v>
      </c>
      <c r="G40">
        <v>23.1</v>
      </c>
    </row>
    <row r="41" spans="1:7" x14ac:dyDescent="0.25">
      <c r="A41">
        <v>3</v>
      </c>
      <c r="B41">
        <v>26.158030303030298</v>
      </c>
      <c r="C41">
        <v>1.2419696969697007</v>
      </c>
      <c r="D41">
        <v>0.35420983755100638</v>
      </c>
      <c r="F41">
        <v>25</v>
      </c>
      <c r="G41">
        <v>27.4</v>
      </c>
    </row>
    <row r="42" spans="1:7" x14ac:dyDescent="0.25">
      <c r="A42">
        <v>4</v>
      </c>
      <c r="B42">
        <v>30.503181818181815</v>
      </c>
      <c r="C42">
        <v>4.0968181818181861</v>
      </c>
      <c r="D42">
        <v>1.1684128092645654</v>
      </c>
      <c r="F42">
        <v>35</v>
      </c>
      <c r="G42">
        <v>33.799999999999997</v>
      </c>
    </row>
    <row r="43" spans="1:7" x14ac:dyDescent="0.25">
      <c r="A43">
        <v>5</v>
      </c>
      <c r="B43">
        <v>36.691515151515155</v>
      </c>
      <c r="C43">
        <v>-2.8915151515151578</v>
      </c>
      <c r="D43">
        <v>-0.82466030740800289</v>
      </c>
      <c r="F43">
        <v>45</v>
      </c>
      <c r="G43">
        <v>34.6</v>
      </c>
    </row>
    <row r="44" spans="1:7" x14ac:dyDescent="0.25">
      <c r="A44">
        <v>6</v>
      </c>
      <c r="B44">
        <v>44.723030303030299</v>
      </c>
      <c r="C44">
        <v>-1.5230303030302963</v>
      </c>
      <c r="D44">
        <v>-0.43436834049807121</v>
      </c>
      <c r="F44">
        <v>55</v>
      </c>
      <c r="G44">
        <v>43.2</v>
      </c>
    </row>
    <row r="45" spans="1:7" x14ac:dyDescent="0.25">
      <c r="A45">
        <v>7</v>
      </c>
      <c r="B45">
        <v>54.597727272727276</v>
      </c>
      <c r="C45">
        <v>4.9022727272727238</v>
      </c>
      <c r="D45">
        <v>1.3981284974945429</v>
      </c>
      <c r="F45">
        <v>65</v>
      </c>
      <c r="G45">
        <v>59.5</v>
      </c>
    </row>
    <row r="46" spans="1:7" x14ac:dyDescent="0.25">
      <c r="A46">
        <v>8</v>
      </c>
      <c r="B46">
        <v>66.315606060606058</v>
      </c>
      <c r="C46">
        <v>-1.9156060606060521</v>
      </c>
      <c r="D46">
        <v>-0.54633097183815305</v>
      </c>
      <c r="F46">
        <v>75</v>
      </c>
      <c r="G46">
        <v>64.400000000000006</v>
      </c>
    </row>
    <row r="47" spans="1:7" x14ac:dyDescent="0.25">
      <c r="A47">
        <v>9</v>
      </c>
      <c r="B47">
        <v>79.876666666666665</v>
      </c>
      <c r="C47">
        <v>-5.6766666666666623</v>
      </c>
      <c r="D47">
        <v>-1.6189856988759246</v>
      </c>
      <c r="F47">
        <v>85</v>
      </c>
      <c r="G47">
        <v>74.2</v>
      </c>
    </row>
    <row r="48" spans="1:7" ht="15.75" thickBot="1" x14ac:dyDescent="0.3">
      <c r="A48" s="10">
        <v>10</v>
      </c>
      <c r="B48" s="10">
        <v>95.280909090909105</v>
      </c>
      <c r="C48" s="10">
        <v>4.0190909090908917</v>
      </c>
      <c r="D48" s="10">
        <v>1.1462449860775803</v>
      </c>
      <c r="F48" s="10">
        <v>95</v>
      </c>
      <c r="G48" s="10">
        <v>99.3</v>
      </c>
    </row>
  </sheetData>
  <sortState xmlns:xlrd2="http://schemas.microsoft.com/office/spreadsheetml/2017/richdata2" ref="G39:G48">
    <sortCondition ref="G39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7615-C944-43CD-AA94-8D5897F05FEC}">
  <dimension ref="A1:I46"/>
  <sheetViews>
    <sheetView topLeftCell="B6" zoomScale="93" zoomScaleNormal="93" workbookViewId="0">
      <selection activeCell="D18" sqref="D18"/>
    </sheetView>
  </sheetViews>
  <sheetFormatPr defaultRowHeight="15" x14ac:dyDescent="0.25"/>
  <cols>
    <col min="2" max="2" width="24" customWidth="1"/>
    <col min="3" max="3" width="12" customWidth="1"/>
    <col min="4" max="4" width="23.5703125" customWidth="1"/>
    <col min="5" max="5" width="14.5703125" customWidth="1"/>
    <col min="6" max="6" width="12.140625" customWidth="1"/>
  </cols>
  <sheetData>
    <row r="1" spans="1:7" ht="57.75" customHeight="1" x14ac:dyDescent="0.25">
      <c r="A1" t="s">
        <v>2</v>
      </c>
      <c r="B1" s="2" t="s">
        <v>77</v>
      </c>
      <c r="C1" s="2" t="s">
        <v>84</v>
      </c>
      <c r="D1" t="s">
        <v>92</v>
      </c>
      <c r="E1" s="2" t="s">
        <v>91</v>
      </c>
      <c r="F1" s="11" t="s">
        <v>90</v>
      </c>
    </row>
    <row r="2" spans="1:7" x14ac:dyDescent="0.25">
      <c r="A2">
        <v>1</v>
      </c>
      <c r="B2">
        <v>23.1</v>
      </c>
      <c r="C2">
        <f>LN(B2)</f>
        <v>3.1398326175277478</v>
      </c>
      <c r="D2">
        <f t="shared" ref="D2:D12" si="0">$F$15*$F$16^A2</f>
        <v>19.800886765903783</v>
      </c>
      <c r="E2">
        <f>EXP(F2)</f>
        <v>19.800926533223876</v>
      </c>
      <c r="F2">
        <v>2.9857287312129226</v>
      </c>
    </row>
    <row r="3" spans="1:7" x14ac:dyDescent="0.25">
      <c r="A3">
        <v>2</v>
      </c>
      <c r="B3">
        <v>21.3</v>
      </c>
      <c r="C3">
        <f t="shared" ref="C3:C11" si="1">LN(B3)</f>
        <v>3.0587070727153796</v>
      </c>
      <c r="D3">
        <f t="shared" si="0"/>
        <v>23.463800558711355</v>
      </c>
      <c r="E3">
        <f t="shared" ref="E3:E10" si="2">EXP(F3)</f>
        <v>23.46385036137044</v>
      </c>
      <c r="F3">
        <v>3.1554609542839671</v>
      </c>
    </row>
    <row r="4" spans="1:7" x14ac:dyDescent="0.25">
      <c r="A4">
        <v>3</v>
      </c>
      <c r="B4">
        <v>27.4</v>
      </c>
      <c r="C4">
        <f t="shared" si="1"/>
        <v>3.3105430133940246</v>
      </c>
      <c r="D4">
        <f t="shared" si="0"/>
        <v>27.804307108457639</v>
      </c>
      <c r="E4">
        <f t="shared" si="2"/>
        <v>27.804369298427247</v>
      </c>
      <c r="F4">
        <v>3.3251931773550112</v>
      </c>
    </row>
    <row r="5" spans="1:7" x14ac:dyDescent="0.25">
      <c r="A5">
        <v>4</v>
      </c>
      <c r="B5">
        <v>34.6</v>
      </c>
      <c r="C5">
        <f t="shared" si="1"/>
        <v>3.5438536820636788</v>
      </c>
      <c r="D5">
        <f t="shared" si="0"/>
        <v>32.947752511236217</v>
      </c>
      <c r="E5">
        <f t="shared" si="2"/>
        <v>32.947829967245454</v>
      </c>
      <c r="F5">
        <v>3.4949254004260557</v>
      </c>
    </row>
    <row r="6" spans="1:7" x14ac:dyDescent="0.25">
      <c r="A6">
        <v>5</v>
      </c>
      <c r="B6">
        <v>33.799999999999997</v>
      </c>
      <c r="C6">
        <f t="shared" si="1"/>
        <v>3.520460802488973</v>
      </c>
      <c r="D6">
        <f t="shared" si="0"/>
        <v>39.042670306697339</v>
      </c>
      <c r="E6">
        <f t="shared" si="2"/>
        <v>39.042766548634582</v>
      </c>
      <c r="F6">
        <v>3.6646576234971002</v>
      </c>
    </row>
    <row r="7" spans="1:7" x14ac:dyDescent="0.25">
      <c r="A7">
        <v>6</v>
      </c>
      <c r="B7">
        <v>43.2</v>
      </c>
      <c r="C7">
        <f t="shared" si="1"/>
        <v>3.7658404952500648</v>
      </c>
      <c r="D7">
        <f t="shared" si="0"/>
        <v>46.265070862045029</v>
      </c>
      <c r="E7">
        <f t="shared" si="2"/>
        <v>46.265190189659648</v>
      </c>
      <c r="F7">
        <v>3.8343898465681443</v>
      </c>
    </row>
    <row r="8" spans="1:7" x14ac:dyDescent="0.25">
      <c r="A8">
        <v>7</v>
      </c>
      <c r="B8">
        <v>59.5</v>
      </c>
      <c r="C8">
        <f t="shared" si="1"/>
        <v>4.0859763125515842</v>
      </c>
      <c r="D8">
        <f t="shared" si="0"/>
        <v>54.823524237861271</v>
      </c>
      <c r="E8">
        <f t="shared" si="2"/>
        <v>54.823671898840857</v>
      </c>
      <c r="F8">
        <v>4.0041220696391893</v>
      </c>
    </row>
    <row r="9" spans="1:7" x14ac:dyDescent="0.25">
      <c r="A9">
        <v>8</v>
      </c>
      <c r="B9">
        <v>64.400000000000006</v>
      </c>
      <c r="C9">
        <f t="shared" si="1"/>
        <v>4.165113633110308</v>
      </c>
      <c r="D9">
        <f t="shared" si="0"/>
        <v>64.965183319866355</v>
      </c>
      <c r="E9">
        <f t="shared" si="2"/>
        <v>64.965365713410918</v>
      </c>
      <c r="F9">
        <v>4.1738542927102333</v>
      </c>
    </row>
    <row r="10" spans="1:7" x14ac:dyDescent="0.25">
      <c r="A10">
        <v>9</v>
      </c>
      <c r="B10">
        <v>74.2</v>
      </c>
      <c r="C10">
        <f t="shared" si="1"/>
        <v>4.3067641501733345</v>
      </c>
      <c r="D10">
        <f t="shared" si="0"/>
        <v>76.982921153929951</v>
      </c>
      <c r="E10">
        <f t="shared" si="2"/>
        <v>76.983146077205035</v>
      </c>
      <c r="F10">
        <v>4.3435865157812774</v>
      </c>
    </row>
    <row r="11" spans="1:7" ht="15.75" thickBot="1" x14ac:dyDescent="0.3">
      <c r="A11">
        <v>10</v>
      </c>
      <c r="B11">
        <v>99.3</v>
      </c>
      <c r="C11">
        <f t="shared" si="1"/>
        <v>4.598145571051127</v>
      </c>
      <c r="D11">
        <f t="shared" si="0"/>
        <v>91.223788597852078</v>
      </c>
      <c r="E11">
        <f>EXP(F11)</f>
        <v>91.22406554421805</v>
      </c>
      <c r="F11" s="10">
        <v>4.5133187388523224</v>
      </c>
    </row>
    <row r="12" spans="1:7" x14ac:dyDescent="0.25">
      <c r="A12" s="23">
        <v>11</v>
      </c>
      <c r="B12" s="23"/>
      <c r="C12" s="23" t="s">
        <v>93</v>
      </c>
      <c r="D12" s="23">
        <f t="shared" si="0"/>
        <v>108.09903653182928</v>
      </c>
    </row>
    <row r="13" spans="1:7" x14ac:dyDescent="0.25">
      <c r="A13" t="s">
        <v>40</v>
      </c>
    </row>
    <row r="14" spans="1:7" ht="15.75" thickBot="1" x14ac:dyDescent="0.3">
      <c r="E14" t="s">
        <v>86</v>
      </c>
    </row>
    <row r="15" spans="1:7" ht="29.25" customHeight="1" x14ac:dyDescent="0.25">
      <c r="A15" s="15" t="s">
        <v>41</v>
      </c>
      <c r="B15" s="15"/>
      <c r="D15" t="s">
        <v>87</v>
      </c>
      <c r="E15" t="s">
        <v>89</v>
      </c>
      <c r="F15">
        <f>$D$16^B29</f>
        <v>16.709787305559871</v>
      </c>
      <c r="G15">
        <f>EXP(B29)</f>
        <v>16.709818957063515</v>
      </c>
    </row>
    <row r="16" spans="1:7" x14ac:dyDescent="0.25">
      <c r="A16" t="s">
        <v>42</v>
      </c>
      <c r="B16">
        <v>0.98427736860808746</v>
      </c>
      <c r="D16">
        <v>2.71828</v>
      </c>
      <c r="E16" t="s">
        <v>88</v>
      </c>
      <c r="F16">
        <f>$D$16^B30</f>
        <v>1.1849873612284345</v>
      </c>
      <c r="G16">
        <f>EXP(B30)</f>
        <v>1.184987496519446</v>
      </c>
    </row>
    <row r="17" spans="1:9" x14ac:dyDescent="0.25">
      <c r="A17" t="s">
        <v>43</v>
      </c>
      <c r="B17">
        <v>0.96880193835406081</v>
      </c>
    </row>
    <row r="18" spans="1:9" x14ac:dyDescent="0.25">
      <c r="A18" t="s">
        <v>44</v>
      </c>
      <c r="B18">
        <v>0.96490218064831845</v>
      </c>
    </row>
    <row r="19" spans="1:9" x14ac:dyDescent="0.25">
      <c r="A19" t="s">
        <v>19</v>
      </c>
      <c r="B19">
        <v>9.781210077352831E-2</v>
      </c>
    </row>
    <row r="20" spans="1:9" ht="15.75" thickBot="1" x14ac:dyDescent="0.3">
      <c r="A20" s="10" t="s">
        <v>45</v>
      </c>
      <c r="B20" s="10">
        <v>10</v>
      </c>
    </row>
    <row r="22" spans="1:9" ht="15.75" thickBot="1" x14ac:dyDescent="0.3">
      <c r="A22" t="s">
        <v>46</v>
      </c>
    </row>
    <row r="23" spans="1:9" x14ac:dyDescent="0.25">
      <c r="A23" s="11"/>
      <c r="B23" s="11" t="s">
        <v>51</v>
      </c>
      <c r="C23" s="11" t="s">
        <v>52</v>
      </c>
      <c r="D23" s="11" t="s">
        <v>53</v>
      </c>
      <c r="E23" s="11" t="s">
        <v>54</v>
      </c>
      <c r="F23" s="11" t="s">
        <v>55</v>
      </c>
    </row>
    <row r="24" spans="1:9" x14ac:dyDescent="0.25">
      <c r="A24" t="s">
        <v>47</v>
      </c>
      <c r="B24">
        <v>1</v>
      </c>
      <c r="C24">
        <v>2.3767447727626991</v>
      </c>
      <c r="D24">
        <v>2.3767447727626991</v>
      </c>
      <c r="E24">
        <v>248.42618733145864</v>
      </c>
      <c r="F24">
        <v>2.6233811088771115E-7</v>
      </c>
    </row>
    <row r="25" spans="1:9" x14ac:dyDescent="0.25">
      <c r="A25" t="s">
        <v>48</v>
      </c>
      <c r="B25">
        <v>8</v>
      </c>
      <c r="C25">
        <v>7.6537656461846862E-2</v>
      </c>
      <c r="D25">
        <v>9.5672070577308577E-3</v>
      </c>
    </row>
    <row r="26" spans="1:9" ht="15.75" thickBot="1" x14ac:dyDescent="0.3">
      <c r="A26" s="10" t="s">
        <v>49</v>
      </c>
      <c r="B26" s="10">
        <v>9</v>
      </c>
      <c r="C26" s="10">
        <v>2.4532824292245459</v>
      </c>
      <c r="D26" s="10"/>
      <c r="E26" s="10"/>
      <c r="F26" s="10"/>
    </row>
    <row r="27" spans="1:9" ht="15.75" thickBot="1" x14ac:dyDescent="0.3"/>
    <row r="28" spans="1:9" x14ac:dyDescent="0.25">
      <c r="A28" s="11"/>
      <c r="B28" s="11" t="s">
        <v>56</v>
      </c>
      <c r="C28" s="11" t="s">
        <v>19</v>
      </c>
      <c r="D28" s="11" t="s">
        <v>57</v>
      </c>
      <c r="E28" s="11" t="s">
        <v>58</v>
      </c>
      <c r="F28" s="11" t="s">
        <v>59</v>
      </c>
      <c r="G28" s="11" t="s">
        <v>60</v>
      </c>
      <c r="H28" s="11" t="s">
        <v>61</v>
      </c>
      <c r="I28" s="11" t="s">
        <v>62</v>
      </c>
    </row>
    <row r="29" spans="1:9" x14ac:dyDescent="0.25">
      <c r="A29" t="s">
        <v>50</v>
      </c>
      <c r="B29" s="21">
        <v>2.8159965081418781</v>
      </c>
      <c r="C29">
        <v>6.6818385396094901E-2</v>
      </c>
      <c r="D29">
        <v>42.144037025870048</v>
      </c>
      <c r="E29">
        <v>1.107394481352541E-10</v>
      </c>
      <c r="F29">
        <v>2.6619130351108176</v>
      </c>
      <c r="G29">
        <v>2.9700799811729386</v>
      </c>
      <c r="H29">
        <v>2.6619130351108176</v>
      </c>
      <c r="I29">
        <v>2.9700799811729386</v>
      </c>
    </row>
    <row r="30" spans="1:9" ht="15.75" thickBot="1" x14ac:dyDescent="0.3">
      <c r="A30" s="10" t="s">
        <v>2</v>
      </c>
      <c r="B30" s="22">
        <v>0.16973222307104441</v>
      </c>
      <c r="C30" s="10">
        <v>1.0768757874254275E-2</v>
      </c>
      <c r="D30" s="10">
        <v>15.761541400873792</v>
      </c>
      <c r="E30" s="10">
        <v>2.6233811088771163E-7</v>
      </c>
      <c r="F30" s="10">
        <v>0.14489942288200161</v>
      </c>
      <c r="G30" s="10">
        <v>0.19456502326008721</v>
      </c>
      <c r="H30" s="10">
        <v>0.14489942288200161</v>
      </c>
      <c r="I30" s="10">
        <v>0.19456502326008721</v>
      </c>
    </row>
    <row r="34" spans="1:7" x14ac:dyDescent="0.25">
      <c r="A34" t="s">
        <v>63</v>
      </c>
      <c r="F34" t="s">
        <v>82</v>
      </c>
    </row>
    <row r="35" spans="1:7" ht="15.75" thickBot="1" x14ac:dyDescent="0.3"/>
    <row r="36" spans="1:7" x14ac:dyDescent="0.25">
      <c r="A36" s="11" t="s">
        <v>64</v>
      </c>
      <c r="B36" s="11" t="s">
        <v>85</v>
      </c>
      <c r="C36" s="11" t="s">
        <v>66</v>
      </c>
      <c r="D36" s="11" t="s">
        <v>80</v>
      </c>
      <c r="F36" s="11" t="s">
        <v>83</v>
      </c>
      <c r="G36" s="11" t="s">
        <v>84</v>
      </c>
    </row>
    <row r="37" spans="1:7" x14ac:dyDescent="0.25">
      <c r="A37">
        <v>1</v>
      </c>
      <c r="B37">
        <v>2.9857287312129226</v>
      </c>
      <c r="C37">
        <v>0.15410388631482519</v>
      </c>
      <c r="D37">
        <v>1.6710800937511083</v>
      </c>
      <c r="F37">
        <v>5</v>
      </c>
      <c r="G37">
        <v>3.0587070727153796</v>
      </c>
    </row>
    <row r="38" spans="1:7" x14ac:dyDescent="0.25">
      <c r="A38">
        <v>2</v>
      </c>
      <c r="B38">
        <v>3.1554609542839671</v>
      </c>
      <c r="C38">
        <v>-9.6753881568587552E-2</v>
      </c>
      <c r="D38">
        <v>-1.0491849968800206</v>
      </c>
      <c r="F38">
        <v>15</v>
      </c>
      <c r="G38">
        <v>3.1398326175277478</v>
      </c>
    </row>
    <row r="39" spans="1:7" x14ac:dyDescent="0.25">
      <c r="A39">
        <v>3</v>
      </c>
      <c r="B39">
        <v>3.3251931773550112</v>
      </c>
      <c r="C39">
        <v>-1.4650163960986617E-2</v>
      </c>
      <c r="D39">
        <v>-0.15886424379577396</v>
      </c>
      <c r="F39">
        <v>25</v>
      </c>
      <c r="G39">
        <v>3.3105430133940246</v>
      </c>
    </row>
    <row r="40" spans="1:7" x14ac:dyDescent="0.25">
      <c r="A40">
        <v>4</v>
      </c>
      <c r="B40">
        <v>3.4949254004260557</v>
      </c>
      <c r="C40">
        <v>4.8928281637623083E-2</v>
      </c>
      <c r="D40">
        <v>0.53057115833563506</v>
      </c>
      <c r="F40">
        <v>35</v>
      </c>
      <c r="G40">
        <v>3.520460802488973</v>
      </c>
    </row>
    <row r="41" spans="1:7" x14ac:dyDescent="0.25">
      <c r="A41">
        <v>5</v>
      </c>
      <c r="B41">
        <v>3.6646576234971002</v>
      </c>
      <c r="C41">
        <v>-0.14419682100812725</v>
      </c>
      <c r="D41">
        <v>-1.563649320800365</v>
      </c>
      <c r="F41">
        <v>45</v>
      </c>
      <c r="G41">
        <v>3.5438536820636788</v>
      </c>
    </row>
    <row r="42" spans="1:7" x14ac:dyDescent="0.25">
      <c r="A42">
        <v>6</v>
      </c>
      <c r="B42">
        <v>3.8343898465681443</v>
      </c>
      <c r="C42">
        <v>-6.8549351318079488E-2</v>
      </c>
      <c r="D42">
        <v>-0.74333917960493245</v>
      </c>
      <c r="F42">
        <v>55</v>
      </c>
      <c r="G42">
        <v>3.7658404952500648</v>
      </c>
    </row>
    <row r="43" spans="1:7" x14ac:dyDescent="0.25">
      <c r="A43">
        <v>7</v>
      </c>
      <c r="B43">
        <v>4.0041220696391893</v>
      </c>
      <c r="C43">
        <v>8.1854242912394959E-2</v>
      </c>
      <c r="D43">
        <v>0.88761548583224725</v>
      </c>
      <c r="F43">
        <v>65</v>
      </c>
      <c r="G43">
        <v>4.0859763125515842</v>
      </c>
    </row>
    <row r="44" spans="1:7" x14ac:dyDescent="0.25">
      <c r="A44">
        <v>8</v>
      </c>
      <c r="B44">
        <v>4.1738542927102333</v>
      </c>
      <c r="C44">
        <v>-8.7406595999253156E-3</v>
      </c>
      <c r="D44">
        <v>-9.4782439385401498E-2</v>
      </c>
      <c r="F44">
        <v>75</v>
      </c>
      <c r="G44">
        <v>4.165113633110308</v>
      </c>
    </row>
    <row r="45" spans="1:7" x14ac:dyDescent="0.25">
      <c r="A45">
        <v>9</v>
      </c>
      <c r="B45">
        <v>4.3435865157812774</v>
      </c>
      <c r="C45">
        <v>-3.6822365607942942E-2</v>
      </c>
      <c r="D45">
        <v>-0.39929636846763439</v>
      </c>
      <c r="F45">
        <v>85</v>
      </c>
      <c r="G45">
        <v>4.3067641501733345</v>
      </c>
    </row>
    <row r="46" spans="1:7" ht="15.75" thickBot="1" x14ac:dyDescent="0.3">
      <c r="A46" s="10">
        <v>10</v>
      </c>
      <c r="B46" s="10">
        <v>4.5133187388523224</v>
      </c>
      <c r="C46" s="10">
        <v>8.4826832198804603E-2</v>
      </c>
      <c r="D46" s="10">
        <v>0.91984981101512286</v>
      </c>
      <c r="F46" s="10">
        <v>95</v>
      </c>
      <c r="G46" s="10">
        <v>4.598145571051127</v>
      </c>
    </row>
  </sheetData>
  <sortState xmlns:xlrd2="http://schemas.microsoft.com/office/spreadsheetml/2017/richdata2" ref="G37:G46">
    <sortCondition ref="G37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23-11D6-45E4-ABAD-3774D67F464F}">
  <dimension ref="A1:C38"/>
  <sheetViews>
    <sheetView workbookViewId="0">
      <selection activeCell="Q17" sqref="Q17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94</v>
      </c>
    </row>
    <row r="2" spans="1:3" x14ac:dyDescent="0.25">
      <c r="A2">
        <v>1</v>
      </c>
      <c r="B2">
        <v>1</v>
      </c>
      <c r="C2">
        <v>125</v>
      </c>
    </row>
    <row r="3" spans="1:3" x14ac:dyDescent="0.25">
      <c r="B3">
        <v>2</v>
      </c>
      <c r="C3">
        <v>153</v>
      </c>
    </row>
    <row r="4" spans="1:3" x14ac:dyDescent="0.25">
      <c r="B4">
        <v>3</v>
      </c>
      <c r="C4">
        <v>106</v>
      </c>
    </row>
    <row r="5" spans="1:3" x14ac:dyDescent="0.25">
      <c r="B5">
        <v>4</v>
      </c>
      <c r="C5">
        <v>88</v>
      </c>
    </row>
    <row r="6" spans="1:3" x14ac:dyDescent="0.25">
      <c r="A6">
        <v>2</v>
      </c>
      <c r="B6">
        <v>1</v>
      </c>
      <c r="C6">
        <v>118</v>
      </c>
    </row>
    <row r="7" spans="1:3" x14ac:dyDescent="0.25">
      <c r="B7">
        <v>2</v>
      </c>
      <c r="C7">
        <v>161</v>
      </c>
    </row>
    <row r="8" spans="1:3" x14ac:dyDescent="0.25">
      <c r="B8">
        <v>3</v>
      </c>
      <c r="C8">
        <v>133</v>
      </c>
    </row>
    <row r="9" spans="1:3" x14ac:dyDescent="0.25">
      <c r="B9">
        <v>4</v>
      </c>
      <c r="C9">
        <v>102</v>
      </c>
    </row>
    <row r="10" spans="1:3" x14ac:dyDescent="0.25">
      <c r="A10">
        <v>3</v>
      </c>
      <c r="B10">
        <v>1</v>
      </c>
      <c r="C10">
        <v>138</v>
      </c>
    </row>
    <row r="11" spans="1:3" x14ac:dyDescent="0.25">
      <c r="B11">
        <v>2</v>
      </c>
      <c r="C11">
        <v>144</v>
      </c>
    </row>
    <row r="12" spans="1:3" x14ac:dyDescent="0.25">
      <c r="B12">
        <v>3</v>
      </c>
      <c r="C12">
        <v>113</v>
      </c>
    </row>
    <row r="13" spans="1:3" x14ac:dyDescent="0.25">
      <c r="B13">
        <v>4</v>
      </c>
      <c r="C13">
        <v>80</v>
      </c>
    </row>
    <row r="14" spans="1:3" x14ac:dyDescent="0.25">
      <c r="A14">
        <v>4</v>
      </c>
      <c r="B14">
        <v>1</v>
      </c>
      <c r="C14">
        <v>109</v>
      </c>
    </row>
    <row r="15" spans="1:3" x14ac:dyDescent="0.25">
      <c r="B15">
        <v>2</v>
      </c>
      <c r="C15">
        <v>137</v>
      </c>
    </row>
    <row r="16" spans="1:3" x14ac:dyDescent="0.25">
      <c r="B16">
        <v>3</v>
      </c>
      <c r="C16">
        <v>125</v>
      </c>
    </row>
    <row r="17" spans="1:3" x14ac:dyDescent="0.25">
      <c r="B17">
        <v>4</v>
      </c>
      <c r="C17">
        <v>109</v>
      </c>
    </row>
    <row r="18" spans="1:3" x14ac:dyDescent="0.25">
      <c r="A18">
        <v>5</v>
      </c>
      <c r="B18">
        <v>1</v>
      </c>
      <c r="C18">
        <v>130</v>
      </c>
    </row>
    <row r="19" spans="1:3" x14ac:dyDescent="0.25">
      <c r="B19">
        <v>2</v>
      </c>
      <c r="C19">
        <v>165</v>
      </c>
    </row>
    <row r="20" spans="1:3" x14ac:dyDescent="0.25">
      <c r="B20">
        <v>3</v>
      </c>
      <c r="C20">
        <v>128</v>
      </c>
    </row>
    <row r="21" spans="1:3" x14ac:dyDescent="0.25">
      <c r="B21">
        <v>4</v>
      </c>
      <c r="C21">
        <v>96</v>
      </c>
    </row>
    <row r="38" spans="2:2" x14ac:dyDescent="0.25">
      <c r="B38">
        <v>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6AF5-19D9-4041-8228-C8EC1279A836}">
  <dimension ref="A1:L74"/>
  <sheetViews>
    <sheetView zoomScale="93" zoomScaleNormal="93" workbookViewId="0">
      <selection activeCell="I17" sqref="I17"/>
    </sheetView>
  </sheetViews>
  <sheetFormatPr defaultRowHeight="15" x14ac:dyDescent="0.25"/>
  <cols>
    <col min="3" max="3" width="11.7109375" customWidth="1"/>
  </cols>
  <sheetData>
    <row r="1" spans="1:6" x14ac:dyDescent="0.25">
      <c r="A1" s="1" t="s">
        <v>2</v>
      </c>
      <c r="B1" s="1" t="s">
        <v>4</v>
      </c>
      <c r="C1" t="s">
        <v>95</v>
      </c>
      <c r="D1" t="s">
        <v>96</v>
      </c>
      <c r="E1" t="s">
        <v>97</v>
      </c>
      <c r="F1" t="s">
        <v>94</v>
      </c>
    </row>
    <row r="2" spans="1:6" x14ac:dyDescent="0.25">
      <c r="A2" s="1">
        <v>1</v>
      </c>
      <c r="B2" s="1">
        <v>1</v>
      </c>
      <c r="C2">
        <f t="shared" ref="C2:C21" si="0">IF(B2=1,1,0)</f>
        <v>1</v>
      </c>
      <c r="D2">
        <f t="shared" ref="D2:D21" si="1">IF(B2=2,1,0)</f>
        <v>0</v>
      </c>
      <c r="E2">
        <f t="shared" ref="E2:E21" si="2">IF(B2=3,1,0)</f>
        <v>0</v>
      </c>
      <c r="F2">
        <v>125</v>
      </c>
    </row>
    <row r="3" spans="1:6" x14ac:dyDescent="0.25">
      <c r="A3" s="1"/>
      <c r="B3" s="1">
        <v>2</v>
      </c>
      <c r="C3">
        <f t="shared" si="0"/>
        <v>0</v>
      </c>
      <c r="D3">
        <f t="shared" si="1"/>
        <v>1</v>
      </c>
      <c r="E3">
        <f t="shared" si="2"/>
        <v>0</v>
      </c>
      <c r="F3">
        <v>153</v>
      </c>
    </row>
    <row r="4" spans="1:6" x14ac:dyDescent="0.25">
      <c r="A4" s="1"/>
      <c r="B4" s="1">
        <v>3</v>
      </c>
      <c r="C4">
        <f t="shared" si="0"/>
        <v>0</v>
      </c>
      <c r="D4">
        <f t="shared" si="1"/>
        <v>0</v>
      </c>
      <c r="E4">
        <f t="shared" si="2"/>
        <v>1</v>
      </c>
      <c r="F4">
        <v>106</v>
      </c>
    </row>
    <row r="5" spans="1:6" x14ac:dyDescent="0.25">
      <c r="A5" s="1"/>
      <c r="B5" s="1">
        <v>4</v>
      </c>
      <c r="C5">
        <f t="shared" si="0"/>
        <v>0</v>
      </c>
      <c r="D5">
        <f t="shared" si="1"/>
        <v>0</v>
      </c>
      <c r="E5">
        <f t="shared" si="2"/>
        <v>0</v>
      </c>
      <c r="F5">
        <v>88</v>
      </c>
    </row>
    <row r="6" spans="1:6" x14ac:dyDescent="0.25">
      <c r="A6" s="1">
        <v>2</v>
      </c>
      <c r="B6" s="1">
        <v>1</v>
      </c>
      <c r="C6">
        <f t="shared" si="0"/>
        <v>1</v>
      </c>
      <c r="D6">
        <f t="shared" si="1"/>
        <v>0</v>
      </c>
      <c r="E6">
        <f t="shared" si="2"/>
        <v>0</v>
      </c>
      <c r="F6">
        <v>118</v>
      </c>
    </row>
    <row r="7" spans="1:6" x14ac:dyDescent="0.25">
      <c r="A7" s="1"/>
      <c r="B7" s="1">
        <v>2</v>
      </c>
      <c r="C7">
        <f t="shared" si="0"/>
        <v>0</v>
      </c>
      <c r="D7">
        <f t="shared" si="1"/>
        <v>1</v>
      </c>
      <c r="E7">
        <f t="shared" si="2"/>
        <v>0</v>
      </c>
      <c r="F7">
        <v>161</v>
      </c>
    </row>
    <row r="8" spans="1:6" x14ac:dyDescent="0.25">
      <c r="A8" s="1"/>
      <c r="B8" s="1">
        <v>3</v>
      </c>
      <c r="C8">
        <f t="shared" si="0"/>
        <v>0</v>
      </c>
      <c r="D8">
        <f t="shared" si="1"/>
        <v>0</v>
      </c>
      <c r="E8">
        <f t="shared" si="2"/>
        <v>1</v>
      </c>
      <c r="F8">
        <v>133</v>
      </c>
    </row>
    <row r="9" spans="1:6" x14ac:dyDescent="0.25">
      <c r="A9" s="1"/>
      <c r="B9" s="1">
        <v>4</v>
      </c>
      <c r="C9">
        <f t="shared" si="0"/>
        <v>0</v>
      </c>
      <c r="D9">
        <f t="shared" si="1"/>
        <v>0</v>
      </c>
      <c r="E9">
        <f t="shared" si="2"/>
        <v>0</v>
      </c>
      <c r="F9">
        <v>102</v>
      </c>
    </row>
    <row r="10" spans="1:6" x14ac:dyDescent="0.25">
      <c r="A10" s="1">
        <v>3</v>
      </c>
      <c r="B10" s="1">
        <v>1</v>
      </c>
      <c r="C10">
        <f t="shared" si="0"/>
        <v>1</v>
      </c>
      <c r="D10">
        <f t="shared" si="1"/>
        <v>0</v>
      </c>
      <c r="E10">
        <f t="shared" si="2"/>
        <v>0</v>
      </c>
      <c r="F10">
        <v>138</v>
      </c>
    </row>
    <row r="11" spans="1:6" x14ac:dyDescent="0.25">
      <c r="A11" s="1"/>
      <c r="B11" s="1">
        <v>2</v>
      </c>
      <c r="C11">
        <f t="shared" si="0"/>
        <v>0</v>
      </c>
      <c r="D11">
        <f t="shared" si="1"/>
        <v>1</v>
      </c>
      <c r="E11">
        <f t="shared" si="2"/>
        <v>0</v>
      </c>
      <c r="F11">
        <v>144</v>
      </c>
    </row>
    <row r="12" spans="1:6" x14ac:dyDescent="0.25">
      <c r="A12" s="1"/>
      <c r="B12" s="1">
        <v>3</v>
      </c>
      <c r="C12">
        <f t="shared" si="0"/>
        <v>0</v>
      </c>
      <c r="D12">
        <f t="shared" si="1"/>
        <v>0</v>
      </c>
      <c r="E12">
        <f t="shared" si="2"/>
        <v>1</v>
      </c>
      <c r="F12">
        <v>113</v>
      </c>
    </row>
    <row r="13" spans="1:6" x14ac:dyDescent="0.25">
      <c r="A13" s="1"/>
      <c r="B13" s="1">
        <v>4</v>
      </c>
      <c r="C13">
        <f t="shared" si="0"/>
        <v>0</v>
      </c>
      <c r="D13">
        <f t="shared" si="1"/>
        <v>0</v>
      </c>
      <c r="E13">
        <f t="shared" si="2"/>
        <v>0</v>
      </c>
      <c r="F13">
        <v>80</v>
      </c>
    </row>
    <row r="14" spans="1:6" x14ac:dyDescent="0.25">
      <c r="A14" s="1">
        <v>4</v>
      </c>
      <c r="B14" s="1">
        <v>1</v>
      </c>
      <c r="C14">
        <f t="shared" si="0"/>
        <v>1</v>
      </c>
      <c r="D14">
        <f t="shared" si="1"/>
        <v>0</v>
      </c>
      <c r="E14">
        <f t="shared" si="2"/>
        <v>0</v>
      </c>
      <c r="F14">
        <v>109</v>
      </c>
    </row>
    <row r="15" spans="1:6" x14ac:dyDescent="0.25">
      <c r="A15" s="1"/>
      <c r="B15" s="1">
        <v>2</v>
      </c>
      <c r="C15">
        <f t="shared" si="0"/>
        <v>0</v>
      </c>
      <c r="D15">
        <f t="shared" si="1"/>
        <v>1</v>
      </c>
      <c r="E15">
        <f t="shared" si="2"/>
        <v>0</v>
      </c>
      <c r="F15">
        <v>137</v>
      </c>
    </row>
    <row r="16" spans="1:6" x14ac:dyDescent="0.25">
      <c r="A16" s="1"/>
      <c r="B16" s="1">
        <v>3</v>
      </c>
      <c r="C16">
        <f t="shared" si="0"/>
        <v>0</v>
      </c>
      <c r="D16">
        <f t="shared" si="1"/>
        <v>0</v>
      </c>
      <c r="E16">
        <f t="shared" si="2"/>
        <v>1</v>
      </c>
      <c r="F16">
        <v>125</v>
      </c>
    </row>
    <row r="17" spans="1:12" x14ac:dyDescent="0.25">
      <c r="A17" s="1"/>
      <c r="B17" s="1">
        <v>4</v>
      </c>
      <c r="C17">
        <f t="shared" si="0"/>
        <v>0</v>
      </c>
      <c r="D17">
        <f t="shared" si="1"/>
        <v>0</v>
      </c>
      <c r="E17">
        <f t="shared" si="2"/>
        <v>0</v>
      </c>
      <c r="F17">
        <v>109</v>
      </c>
    </row>
    <row r="18" spans="1:12" x14ac:dyDescent="0.25">
      <c r="A18" s="1">
        <v>5</v>
      </c>
      <c r="B18" s="1">
        <v>1</v>
      </c>
      <c r="C18">
        <f t="shared" si="0"/>
        <v>1</v>
      </c>
      <c r="D18">
        <f t="shared" si="1"/>
        <v>0</v>
      </c>
      <c r="E18">
        <f t="shared" si="2"/>
        <v>0</v>
      </c>
      <c r="F18">
        <v>130</v>
      </c>
    </row>
    <row r="19" spans="1:12" x14ac:dyDescent="0.25">
      <c r="A19" s="1"/>
      <c r="B19" s="1">
        <v>2</v>
      </c>
      <c r="C19">
        <f t="shared" si="0"/>
        <v>0</v>
      </c>
      <c r="D19">
        <f t="shared" si="1"/>
        <v>1</v>
      </c>
      <c r="E19">
        <f t="shared" si="2"/>
        <v>0</v>
      </c>
      <c r="F19">
        <v>165</v>
      </c>
    </row>
    <row r="20" spans="1:12" x14ac:dyDescent="0.25">
      <c r="A20" s="1"/>
      <c r="B20" s="1">
        <v>3</v>
      </c>
      <c r="C20">
        <f t="shared" si="0"/>
        <v>0</v>
      </c>
      <c r="D20">
        <f t="shared" si="1"/>
        <v>0</v>
      </c>
      <c r="E20">
        <f t="shared" si="2"/>
        <v>1</v>
      </c>
      <c r="F20">
        <v>128</v>
      </c>
    </row>
    <row r="21" spans="1:12" x14ac:dyDescent="0.25">
      <c r="A21" s="1"/>
      <c r="B21" s="1">
        <v>4</v>
      </c>
      <c r="C21">
        <f t="shared" si="0"/>
        <v>0</v>
      </c>
      <c r="D21">
        <f t="shared" si="1"/>
        <v>0</v>
      </c>
      <c r="E21">
        <f t="shared" si="2"/>
        <v>0</v>
      </c>
      <c r="F21">
        <v>96</v>
      </c>
    </row>
    <row r="22" spans="1:12" x14ac:dyDescent="0.25">
      <c r="L22" t="s">
        <v>78</v>
      </c>
    </row>
    <row r="24" spans="1:12" x14ac:dyDescent="0.25">
      <c r="C24" t="s">
        <v>40</v>
      </c>
    </row>
    <row r="25" spans="1:12" ht="15.75" thickBot="1" x14ac:dyDescent="0.3"/>
    <row r="26" spans="1:12" x14ac:dyDescent="0.25">
      <c r="C26" s="15" t="s">
        <v>41</v>
      </c>
      <c r="D26" s="15"/>
    </row>
    <row r="27" spans="1:12" x14ac:dyDescent="0.25">
      <c r="C27" t="s">
        <v>42</v>
      </c>
      <c r="D27">
        <v>0.89379134480340616</v>
      </c>
    </row>
    <row r="28" spans="1:12" x14ac:dyDescent="0.25">
      <c r="C28" t="s">
        <v>43</v>
      </c>
      <c r="D28">
        <v>0.79886296804548129</v>
      </c>
    </row>
    <row r="29" spans="1:12" x14ac:dyDescent="0.25">
      <c r="C29" t="s">
        <v>44</v>
      </c>
      <c r="D29">
        <v>0.76114977455400901</v>
      </c>
    </row>
    <row r="30" spans="1:12" x14ac:dyDescent="0.25">
      <c r="C30" t="s">
        <v>19</v>
      </c>
      <c r="D30">
        <v>11.324751652906123</v>
      </c>
    </row>
    <row r="31" spans="1:12" ht="15.75" thickBot="1" x14ac:dyDescent="0.3">
      <c r="C31" s="10" t="s">
        <v>45</v>
      </c>
      <c r="D31" s="10">
        <v>20</v>
      </c>
    </row>
    <row r="33" spans="3:11" ht="15.75" thickBot="1" x14ac:dyDescent="0.3">
      <c r="C33" t="s">
        <v>46</v>
      </c>
    </row>
    <row r="34" spans="3:11" x14ac:dyDescent="0.25">
      <c r="C34" s="11"/>
      <c r="D34" s="11" t="s">
        <v>51</v>
      </c>
      <c r="E34" s="11" t="s">
        <v>52</v>
      </c>
      <c r="F34" s="11" t="s">
        <v>53</v>
      </c>
      <c r="G34" s="11" t="s">
        <v>54</v>
      </c>
      <c r="H34" s="11" t="s">
        <v>55</v>
      </c>
    </row>
    <row r="35" spans="3:11" x14ac:dyDescent="0.25">
      <c r="C35" t="s">
        <v>47</v>
      </c>
      <c r="D35">
        <v>3</v>
      </c>
      <c r="E35">
        <v>8150</v>
      </c>
      <c r="F35">
        <v>2716.6666666666665</v>
      </c>
      <c r="G35">
        <v>21.182586094866799</v>
      </c>
      <c r="H35">
        <v>8.1036320948030689E-6</v>
      </c>
    </row>
    <row r="36" spans="3:11" x14ac:dyDescent="0.25">
      <c r="C36" t="s">
        <v>48</v>
      </c>
      <c r="D36">
        <v>16</v>
      </c>
      <c r="E36">
        <v>2051.9999999999995</v>
      </c>
      <c r="F36">
        <v>128.24999999999997</v>
      </c>
    </row>
    <row r="37" spans="3:11" ht="15.75" thickBot="1" x14ac:dyDescent="0.3">
      <c r="C37" s="10" t="s">
        <v>49</v>
      </c>
      <c r="D37" s="10">
        <v>19</v>
      </c>
      <c r="E37" s="10">
        <v>10202</v>
      </c>
      <c r="F37" s="10"/>
      <c r="G37" s="10"/>
      <c r="H37" s="10"/>
    </row>
    <row r="38" spans="3:11" ht="15.75" thickBot="1" x14ac:dyDescent="0.3"/>
    <row r="39" spans="3:11" x14ac:dyDescent="0.25">
      <c r="C39" s="11"/>
      <c r="D39" s="11" t="s">
        <v>56</v>
      </c>
      <c r="E39" s="11" t="s">
        <v>19</v>
      </c>
      <c r="F39" s="11" t="s">
        <v>57</v>
      </c>
      <c r="G39" s="11" t="s">
        <v>58</v>
      </c>
      <c r="H39" s="11" t="s">
        <v>59</v>
      </c>
      <c r="I39" s="11" t="s">
        <v>60</v>
      </c>
      <c r="J39" s="11" t="s">
        <v>61</v>
      </c>
      <c r="K39" s="11" t="s">
        <v>62</v>
      </c>
    </row>
    <row r="40" spans="3:11" x14ac:dyDescent="0.25">
      <c r="C40" t="s">
        <v>50</v>
      </c>
      <c r="D40">
        <v>95</v>
      </c>
      <c r="E40">
        <v>5.0645829048402389</v>
      </c>
      <c r="F40">
        <v>18.757714462371261</v>
      </c>
      <c r="G40">
        <v>2.5659035610699055E-12</v>
      </c>
      <c r="H40">
        <v>84.263563861683807</v>
      </c>
      <c r="I40">
        <v>105.73643613831619</v>
      </c>
      <c r="J40">
        <v>84.263563861683807</v>
      </c>
      <c r="K40">
        <v>105.73643613831619</v>
      </c>
    </row>
    <row r="41" spans="3:11" x14ac:dyDescent="0.25">
      <c r="C41" t="s">
        <v>95</v>
      </c>
      <c r="D41">
        <v>29.000000000000004</v>
      </c>
      <c r="E41">
        <v>7.1624018317879923</v>
      </c>
      <c r="F41">
        <v>4.0489211134863909</v>
      </c>
      <c r="G41">
        <v>9.3121064014886732E-4</v>
      </c>
      <c r="H41">
        <v>13.816386401640615</v>
      </c>
      <c r="I41">
        <v>44.183613598359393</v>
      </c>
      <c r="J41">
        <v>13.816386401640615</v>
      </c>
      <c r="K41">
        <v>44.183613598359393</v>
      </c>
    </row>
    <row r="42" spans="3:11" x14ac:dyDescent="0.25">
      <c r="C42" t="s">
        <v>96</v>
      </c>
      <c r="D42">
        <v>56.999999999999979</v>
      </c>
      <c r="E42">
        <v>7.1624018317879923</v>
      </c>
      <c r="F42">
        <v>7.9582242575422129</v>
      </c>
      <c r="G42">
        <v>5.9348216402977417E-7</v>
      </c>
      <c r="H42">
        <v>41.816386401640592</v>
      </c>
      <c r="I42">
        <v>72.183613598359372</v>
      </c>
      <c r="J42">
        <v>41.816386401640592</v>
      </c>
      <c r="K42">
        <v>72.183613598359372</v>
      </c>
    </row>
    <row r="43" spans="3:11" ht="15.75" thickBot="1" x14ac:dyDescent="0.3">
      <c r="C43" s="10" t="s">
        <v>97</v>
      </c>
      <c r="D43" s="10">
        <v>26.000000000000004</v>
      </c>
      <c r="E43" s="10">
        <v>7.1624018317879914</v>
      </c>
      <c r="F43" s="10">
        <v>3.6300672051946958</v>
      </c>
      <c r="G43" s="10">
        <v>2.2515555386072618E-3</v>
      </c>
      <c r="H43" s="10">
        <v>10.816386401640617</v>
      </c>
      <c r="I43" s="10">
        <v>41.183613598359386</v>
      </c>
      <c r="J43" s="10">
        <v>10.816386401640617</v>
      </c>
      <c r="K43" s="10">
        <v>41.183613598359386</v>
      </c>
    </row>
    <row r="47" spans="3:11" x14ac:dyDescent="0.25">
      <c r="C47" t="s">
        <v>63</v>
      </c>
      <c r="H47" t="s">
        <v>82</v>
      </c>
    </row>
    <row r="48" spans="3:11" ht="15.75" thickBot="1" x14ac:dyDescent="0.3"/>
    <row r="49" spans="3:9" x14ac:dyDescent="0.25">
      <c r="C49" s="11" t="s">
        <v>64</v>
      </c>
      <c r="D49" s="11" t="s">
        <v>98</v>
      </c>
      <c r="E49" s="11" t="s">
        <v>66</v>
      </c>
      <c r="F49" s="11" t="s">
        <v>80</v>
      </c>
      <c r="H49" s="11" t="s">
        <v>83</v>
      </c>
      <c r="I49" s="11" t="s">
        <v>94</v>
      </c>
    </row>
    <row r="50" spans="3:9" x14ac:dyDescent="0.25">
      <c r="C50">
        <v>1</v>
      </c>
      <c r="D50">
        <v>124</v>
      </c>
      <c r="E50">
        <v>1</v>
      </c>
      <c r="F50">
        <v>9.6225044864937631E-2</v>
      </c>
      <c r="H50">
        <v>2.5</v>
      </c>
      <c r="I50">
        <v>80</v>
      </c>
    </row>
    <row r="51" spans="3:9" x14ac:dyDescent="0.25">
      <c r="C51">
        <v>2</v>
      </c>
      <c r="D51">
        <v>151.99999999999997</v>
      </c>
      <c r="E51">
        <v>1.0000000000000284</v>
      </c>
      <c r="F51">
        <v>9.6225044864940365E-2</v>
      </c>
      <c r="H51">
        <v>7.5</v>
      </c>
      <c r="I51">
        <v>88</v>
      </c>
    </row>
    <row r="52" spans="3:9" x14ac:dyDescent="0.25">
      <c r="C52">
        <v>3</v>
      </c>
      <c r="D52">
        <v>121</v>
      </c>
      <c r="E52">
        <v>-15</v>
      </c>
      <c r="F52">
        <v>-1.4433756729740643</v>
      </c>
      <c r="H52">
        <v>12.5</v>
      </c>
      <c r="I52">
        <v>96</v>
      </c>
    </row>
    <row r="53" spans="3:9" x14ac:dyDescent="0.25">
      <c r="C53">
        <v>4</v>
      </c>
      <c r="D53">
        <v>95</v>
      </c>
      <c r="E53">
        <v>-7</v>
      </c>
      <c r="F53">
        <v>-0.67357531405456339</v>
      </c>
      <c r="H53">
        <v>17.5</v>
      </c>
      <c r="I53">
        <v>102</v>
      </c>
    </row>
    <row r="54" spans="3:9" x14ac:dyDescent="0.25">
      <c r="C54">
        <v>5</v>
      </c>
      <c r="D54">
        <v>124</v>
      </c>
      <c r="E54">
        <v>-6</v>
      </c>
      <c r="F54">
        <v>-0.57735026918962573</v>
      </c>
      <c r="H54">
        <v>22.5</v>
      </c>
      <c r="I54">
        <v>106</v>
      </c>
    </row>
    <row r="55" spans="3:9" x14ac:dyDescent="0.25">
      <c r="C55">
        <v>6</v>
      </c>
      <c r="D55">
        <v>151.99999999999997</v>
      </c>
      <c r="E55">
        <v>9.0000000000000284</v>
      </c>
      <c r="F55">
        <v>0.86602540378444137</v>
      </c>
      <c r="H55">
        <v>27.5</v>
      </c>
      <c r="I55">
        <v>109</v>
      </c>
    </row>
    <row r="56" spans="3:9" x14ac:dyDescent="0.25">
      <c r="C56">
        <v>7</v>
      </c>
      <c r="D56">
        <v>121</v>
      </c>
      <c r="E56">
        <v>12</v>
      </c>
      <c r="F56">
        <v>1.1547005383792515</v>
      </c>
      <c r="H56">
        <v>32.5</v>
      </c>
      <c r="I56">
        <v>109</v>
      </c>
    </row>
    <row r="57" spans="3:9" x14ac:dyDescent="0.25">
      <c r="C57">
        <v>8</v>
      </c>
      <c r="D57">
        <v>95</v>
      </c>
      <c r="E57">
        <v>7</v>
      </c>
      <c r="F57">
        <v>0.67357531405456339</v>
      </c>
      <c r="H57">
        <v>37.5</v>
      </c>
      <c r="I57">
        <v>113</v>
      </c>
    </row>
    <row r="58" spans="3:9" x14ac:dyDescent="0.25">
      <c r="C58">
        <v>9</v>
      </c>
      <c r="D58">
        <v>124</v>
      </c>
      <c r="E58">
        <v>14</v>
      </c>
      <c r="F58">
        <v>1.3471506281091268</v>
      </c>
      <c r="H58">
        <v>42.5</v>
      </c>
      <c r="I58">
        <v>118</v>
      </c>
    </row>
    <row r="59" spans="3:9" x14ac:dyDescent="0.25">
      <c r="C59">
        <v>10</v>
      </c>
      <c r="D59">
        <v>151.99999999999997</v>
      </c>
      <c r="E59">
        <v>-7.9999999999999716</v>
      </c>
      <c r="F59">
        <v>-0.76980035891949827</v>
      </c>
      <c r="H59">
        <v>47.5</v>
      </c>
      <c r="I59">
        <v>125</v>
      </c>
    </row>
    <row r="60" spans="3:9" x14ac:dyDescent="0.25">
      <c r="C60">
        <v>11</v>
      </c>
      <c r="D60">
        <v>121</v>
      </c>
      <c r="E60">
        <v>-8</v>
      </c>
      <c r="F60">
        <v>-0.76980035891950105</v>
      </c>
      <c r="H60">
        <v>52.5</v>
      </c>
      <c r="I60">
        <v>125</v>
      </c>
    </row>
    <row r="61" spans="3:9" x14ac:dyDescent="0.25">
      <c r="C61">
        <v>12</v>
      </c>
      <c r="D61">
        <v>95</v>
      </c>
      <c r="E61">
        <v>-15</v>
      </c>
      <c r="F61">
        <v>-1.4433756729740643</v>
      </c>
      <c r="H61">
        <v>57.5</v>
      </c>
      <c r="I61">
        <v>128</v>
      </c>
    </row>
    <row r="62" spans="3:9" x14ac:dyDescent="0.25">
      <c r="C62">
        <v>13</v>
      </c>
      <c r="D62">
        <v>124</v>
      </c>
      <c r="E62">
        <v>-15</v>
      </c>
      <c r="F62">
        <v>-1.4433756729740643</v>
      </c>
      <c r="H62">
        <v>62.5</v>
      </c>
      <c r="I62">
        <v>130</v>
      </c>
    </row>
    <row r="63" spans="3:9" x14ac:dyDescent="0.25">
      <c r="C63">
        <v>14</v>
      </c>
      <c r="D63">
        <v>151.99999999999997</v>
      </c>
      <c r="E63">
        <v>-14.999999999999972</v>
      </c>
      <c r="F63">
        <v>-1.4433756729740617</v>
      </c>
      <c r="H63">
        <v>67.5</v>
      </c>
      <c r="I63">
        <v>133</v>
      </c>
    </row>
    <row r="64" spans="3:9" x14ac:dyDescent="0.25">
      <c r="C64">
        <v>15</v>
      </c>
      <c r="D64">
        <v>121</v>
      </c>
      <c r="E64">
        <v>4</v>
      </c>
      <c r="F64">
        <v>0.38490017945975052</v>
      </c>
      <c r="H64">
        <v>72.5</v>
      </c>
      <c r="I64">
        <v>137</v>
      </c>
    </row>
    <row r="65" spans="2:9" x14ac:dyDescent="0.25">
      <c r="C65">
        <v>16</v>
      </c>
      <c r="D65">
        <v>95</v>
      </c>
      <c r="E65">
        <v>14</v>
      </c>
      <c r="F65">
        <v>1.3471506281091268</v>
      </c>
      <c r="H65">
        <v>77.5</v>
      </c>
      <c r="I65">
        <v>138</v>
      </c>
    </row>
    <row r="66" spans="2:9" x14ac:dyDescent="0.25">
      <c r="C66">
        <v>17</v>
      </c>
      <c r="D66">
        <v>124</v>
      </c>
      <c r="E66">
        <v>6</v>
      </c>
      <c r="F66">
        <v>0.57735026918962573</v>
      </c>
      <c r="H66">
        <v>82.5</v>
      </c>
      <c r="I66">
        <v>144</v>
      </c>
    </row>
    <row r="67" spans="2:9" x14ac:dyDescent="0.25">
      <c r="C67">
        <v>18</v>
      </c>
      <c r="D67">
        <v>151.99999999999997</v>
      </c>
      <c r="E67">
        <v>13.000000000000028</v>
      </c>
      <c r="F67">
        <v>1.2509255832441919</v>
      </c>
      <c r="H67">
        <v>87.5</v>
      </c>
      <c r="I67">
        <v>153</v>
      </c>
    </row>
    <row r="68" spans="2:9" x14ac:dyDescent="0.25">
      <c r="C68">
        <v>19</v>
      </c>
      <c r="D68">
        <v>121</v>
      </c>
      <c r="E68">
        <v>7</v>
      </c>
      <c r="F68">
        <v>0.67357531405456339</v>
      </c>
      <c r="H68">
        <v>92.5</v>
      </c>
      <c r="I68">
        <v>161</v>
      </c>
    </row>
    <row r="69" spans="2:9" ht="15.75" thickBot="1" x14ac:dyDescent="0.3">
      <c r="C69" s="10">
        <v>20</v>
      </c>
      <c r="D69" s="10">
        <v>95</v>
      </c>
      <c r="E69" s="10">
        <v>1</v>
      </c>
      <c r="F69" s="10">
        <v>9.6225044864937631E-2</v>
      </c>
      <c r="H69" s="10">
        <v>97.5</v>
      </c>
      <c r="I69" s="10">
        <v>165</v>
      </c>
    </row>
    <row r="70" spans="2:9" ht="31.5" customHeight="1" x14ac:dyDescent="0.25">
      <c r="B70" s="25" t="s">
        <v>76</v>
      </c>
      <c r="C70" s="25">
        <v>20.25</v>
      </c>
      <c r="D70" s="25">
        <v>95.25</v>
      </c>
    </row>
    <row r="71" spans="2:9" ht="30" x14ac:dyDescent="0.25">
      <c r="B71" s="24" t="s">
        <v>67</v>
      </c>
      <c r="C71" s="23">
        <v>21</v>
      </c>
      <c r="D71" s="23">
        <f>D40+D41</f>
        <v>124</v>
      </c>
    </row>
    <row r="72" spans="2:9" x14ac:dyDescent="0.25">
      <c r="B72" s="23"/>
      <c r="C72" s="23">
        <v>22</v>
      </c>
      <c r="D72" s="23">
        <f>D40+D42</f>
        <v>151.99999999999997</v>
      </c>
    </row>
    <row r="73" spans="2:9" x14ac:dyDescent="0.25">
      <c r="C73" s="23">
        <v>23</v>
      </c>
      <c r="D73" s="23">
        <f>D40+D43</f>
        <v>121</v>
      </c>
    </row>
    <row r="74" spans="2:9" x14ac:dyDescent="0.25">
      <c r="C74" s="23">
        <v>24</v>
      </c>
      <c r="D74" s="23">
        <f>D40</f>
        <v>95</v>
      </c>
    </row>
  </sheetData>
  <sortState xmlns:xlrd2="http://schemas.microsoft.com/office/spreadsheetml/2017/richdata2" ref="I50:I69">
    <sortCondition ref="I50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5B9A-0F1F-411B-A0BB-9BA299242247}">
  <dimension ref="A1:C17"/>
  <sheetViews>
    <sheetView workbookViewId="0">
      <selection sqref="A1:C17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2</v>
      </c>
      <c r="B1" t="s">
        <v>4</v>
      </c>
      <c r="C1" t="s">
        <v>101</v>
      </c>
    </row>
    <row r="2" spans="1:3" x14ac:dyDescent="0.25">
      <c r="A2">
        <v>1</v>
      </c>
      <c r="B2">
        <v>1</v>
      </c>
      <c r="C2">
        <v>4.8</v>
      </c>
    </row>
    <row r="3" spans="1:3" x14ac:dyDescent="0.25">
      <c r="B3">
        <v>2</v>
      </c>
      <c r="C3">
        <v>4.0999999999999996</v>
      </c>
    </row>
    <row r="4" spans="1:3" x14ac:dyDescent="0.25">
      <c r="B4">
        <v>3</v>
      </c>
      <c r="C4">
        <v>6</v>
      </c>
    </row>
    <row r="5" spans="1:3" x14ac:dyDescent="0.25">
      <c r="B5">
        <v>4</v>
      </c>
      <c r="C5">
        <v>6.5</v>
      </c>
    </row>
    <row r="6" spans="1:3" x14ac:dyDescent="0.25">
      <c r="A6">
        <v>2</v>
      </c>
      <c r="B6">
        <v>1</v>
      </c>
      <c r="C6">
        <v>5.8</v>
      </c>
    </row>
    <row r="7" spans="1:3" x14ac:dyDescent="0.25">
      <c r="B7">
        <v>2</v>
      </c>
      <c r="C7">
        <v>5.2</v>
      </c>
    </row>
    <row r="8" spans="1:3" x14ac:dyDescent="0.25">
      <c r="B8">
        <v>3</v>
      </c>
      <c r="C8">
        <v>6.8</v>
      </c>
    </row>
    <row r="9" spans="1:3" x14ac:dyDescent="0.25">
      <c r="B9">
        <v>4</v>
      </c>
      <c r="C9">
        <v>7.4</v>
      </c>
    </row>
    <row r="10" spans="1:3" x14ac:dyDescent="0.25">
      <c r="A10">
        <v>3</v>
      </c>
      <c r="B10">
        <v>1</v>
      </c>
      <c r="C10">
        <v>6</v>
      </c>
    </row>
    <row r="11" spans="1:3" x14ac:dyDescent="0.25">
      <c r="B11">
        <v>2</v>
      </c>
      <c r="C11">
        <v>5.6</v>
      </c>
    </row>
    <row r="12" spans="1:3" x14ac:dyDescent="0.25">
      <c r="B12">
        <v>3</v>
      </c>
      <c r="C12">
        <v>7.5</v>
      </c>
    </row>
    <row r="13" spans="1:3" x14ac:dyDescent="0.25">
      <c r="B13">
        <v>4</v>
      </c>
      <c r="C13">
        <v>7.8</v>
      </c>
    </row>
    <row r="14" spans="1:3" x14ac:dyDescent="0.25">
      <c r="A14">
        <v>4</v>
      </c>
      <c r="B14">
        <v>1</v>
      </c>
      <c r="C14">
        <v>6.3</v>
      </c>
    </row>
    <row r="15" spans="1:3" x14ac:dyDescent="0.25">
      <c r="B15">
        <v>2</v>
      </c>
      <c r="C15">
        <v>5.9</v>
      </c>
    </row>
    <row r="16" spans="1:3" x14ac:dyDescent="0.25">
      <c r="B16">
        <v>3</v>
      </c>
      <c r="C16">
        <v>8</v>
      </c>
    </row>
    <row r="17" spans="2:3" x14ac:dyDescent="0.25">
      <c r="B17">
        <v>4</v>
      </c>
      <c r="C17">
        <v>8.4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A29F-D532-4950-8791-7EDB47868E02}">
  <dimension ref="A1:K65"/>
  <sheetViews>
    <sheetView topLeftCell="A10" zoomScale="115" zoomScaleNormal="115" workbookViewId="0">
      <selection activeCell="H5" sqref="H5"/>
    </sheetView>
  </sheetViews>
  <sheetFormatPr defaultRowHeight="15" x14ac:dyDescent="0.25"/>
  <cols>
    <col min="2" max="2" width="13.42578125" customWidth="1"/>
    <col min="7" max="7" width="11.7109375" customWidth="1"/>
  </cols>
  <sheetData>
    <row r="1" spans="1:7" x14ac:dyDescent="0.25">
      <c r="A1" s="1" t="s">
        <v>2</v>
      </c>
      <c r="B1" s="1" t="s">
        <v>99</v>
      </c>
      <c r="C1" t="s">
        <v>95</v>
      </c>
      <c r="D1" t="s">
        <v>96</v>
      </c>
      <c r="E1" t="s">
        <v>97</v>
      </c>
      <c r="F1" t="s">
        <v>100</v>
      </c>
      <c r="G1" t="s">
        <v>101</v>
      </c>
    </row>
    <row r="2" spans="1:7" x14ac:dyDescent="0.25">
      <c r="A2" s="1">
        <v>1</v>
      </c>
      <c r="B2" s="1">
        <v>1</v>
      </c>
      <c r="C2">
        <v>1</v>
      </c>
      <c r="D2">
        <v>0</v>
      </c>
      <c r="E2">
        <v>0</v>
      </c>
      <c r="F2">
        <v>1</v>
      </c>
      <c r="G2">
        <v>4.8</v>
      </c>
    </row>
    <row r="3" spans="1:7" x14ac:dyDescent="0.25">
      <c r="A3" s="1"/>
      <c r="B3" s="1">
        <v>2</v>
      </c>
      <c r="C3">
        <v>0</v>
      </c>
      <c r="D3">
        <v>1</v>
      </c>
      <c r="E3">
        <v>0</v>
      </c>
      <c r="F3">
        <v>2</v>
      </c>
      <c r="G3">
        <v>4.0999999999999996</v>
      </c>
    </row>
    <row r="4" spans="1:7" x14ac:dyDescent="0.25">
      <c r="A4" s="1"/>
      <c r="B4" s="1">
        <v>3</v>
      </c>
      <c r="C4">
        <v>0</v>
      </c>
      <c r="D4">
        <v>0</v>
      </c>
      <c r="E4">
        <v>1</v>
      </c>
      <c r="F4">
        <v>3</v>
      </c>
      <c r="G4">
        <v>6</v>
      </c>
    </row>
    <row r="5" spans="1:7" x14ac:dyDescent="0.25">
      <c r="A5" s="1"/>
      <c r="B5" s="1">
        <v>4</v>
      </c>
      <c r="C5">
        <v>0</v>
      </c>
      <c r="D5">
        <v>0</v>
      </c>
      <c r="E5">
        <v>0</v>
      </c>
      <c r="F5">
        <v>4</v>
      </c>
      <c r="G5">
        <v>6.5</v>
      </c>
    </row>
    <row r="6" spans="1:7" x14ac:dyDescent="0.25">
      <c r="A6" s="1">
        <v>2</v>
      </c>
      <c r="B6" s="1">
        <v>1</v>
      </c>
      <c r="C6">
        <v>1</v>
      </c>
      <c r="D6">
        <v>0</v>
      </c>
      <c r="E6">
        <v>0</v>
      </c>
      <c r="F6">
        <v>5</v>
      </c>
      <c r="G6">
        <v>5.8</v>
      </c>
    </row>
    <row r="7" spans="1:7" x14ac:dyDescent="0.25">
      <c r="A7" s="1"/>
      <c r="B7" s="1">
        <v>2</v>
      </c>
      <c r="C7">
        <v>0</v>
      </c>
      <c r="D7">
        <v>1</v>
      </c>
      <c r="E7">
        <v>0</v>
      </c>
      <c r="F7">
        <v>6</v>
      </c>
      <c r="G7">
        <v>5.2</v>
      </c>
    </row>
    <row r="8" spans="1:7" x14ac:dyDescent="0.25">
      <c r="A8" s="1"/>
      <c r="B8" s="1">
        <v>3</v>
      </c>
      <c r="C8">
        <v>0</v>
      </c>
      <c r="D8">
        <v>0</v>
      </c>
      <c r="E8">
        <v>1</v>
      </c>
      <c r="F8">
        <v>7</v>
      </c>
      <c r="G8">
        <v>6.8</v>
      </c>
    </row>
    <row r="9" spans="1:7" x14ac:dyDescent="0.25">
      <c r="A9" s="1"/>
      <c r="B9" s="1">
        <v>4</v>
      </c>
      <c r="C9">
        <v>0</v>
      </c>
      <c r="D9">
        <v>0</v>
      </c>
      <c r="E9">
        <v>0</v>
      </c>
      <c r="F9">
        <v>8</v>
      </c>
      <c r="G9">
        <v>7.4</v>
      </c>
    </row>
    <row r="10" spans="1:7" x14ac:dyDescent="0.25">
      <c r="A10" s="1">
        <v>3</v>
      </c>
      <c r="B10" s="1">
        <v>1</v>
      </c>
      <c r="C10">
        <v>1</v>
      </c>
      <c r="D10">
        <v>0</v>
      </c>
      <c r="E10">
        <v>0</v>
      </c>
      <c r="F10">
        <v>9</v>
      </c>
      <c r="G10">
        <v>6</v>
      </c>
    </row>
    <row r="11" spans="1:7" x14ac:dyDescent="0.25">
      <c r="A11" s="1"/>
      <c r="B11" s="1">
        <v>2</v>
      </c>
      <c r="C11">
        <v>0</v>
      </c>
      <c r="D11">
        <v>1</v>
      </c>
      <c r="E11">
        <v>0</v>
      </c>
      <c r="F11">
        <v>10</v>
      </c>
      <c r="G11">
        <v>5.6</v>
      </c>
    </row>
    <row r="12" spans="1:7" x14ac:dyDescent="0.25">
      <c r="A12" s="1"/>
      <c r="B12" s="1">
        <v>3</v>
      </c>
      <c r="C12">
        <v>0</v>
      </c>
      <c r="D12">
        <v>0</v>
      </c>
      <c r="E12">
        <v>1</v>
      </c>
      <c r="F12">
        <v>11</v>
      </c>
      <c r="G12">
        <v>7.5</v>
      </c>
    </row>
    <row r="13" spans="1:7" x14ac:dyDescent="0.25">
      <c r="A13" s="1"/>
      <c r="B13" s="1">
        <v>4</v>
      </c>
      <c r="C13">
        <v>0</v>
      </c>
      <c r="D13">
        <v>0</v>
      </c>
      <c r="E13">
        <v>0</v>
      </c>
      <c r="F13">
        <v>12</v>
      </c>
      <c r="G13">
        <v>7.8</v>
      </c>
    </row>
    <row r="14" spans="1:7" x14ac:dyDescent="0.25">
      <c r="A14" s="1">
        <v>4</v>
      </c>
      <c r="B14" s="1">
        <v>1</v>
      </c>
      <c r="C14">
        <v>1</v>
      </c>
      <c r="D14">
        <v>0</v>
      </c>
      <c r="E14">
        <v>0</v>
      </c>
      <c r="F14">
        <v>13</v>
      </c>
      <c r="G14">
        <v>6.3</v>
      </c>
    </row>
    <row r="15" spans="1:7" x14ac:dyDescent="0.25">
      <c r="A15" s="1"/>
      <c r="B15" s="1">
        <v>2</v>
      </c>
      <c r="C15">
        <v>0</v>
      </c>
      <c r="D15">
        <v>1</v>
      </c>
      <c r="E15">
        <v>0</v>
      </c>
      <c r="F15">
        <v>14</v>
      </c>
      <c r="G15">
        <v>5.9</v>
      </c>
    </row>
    <row r="16" spans="1:7" x14ac:dyDescent="0.25">
      <c r="A16" s="1"/>
      <c r="B16" s="1">
        <v>3</v>
      </c>
      <c r="C16">
        <v>0</v>
      </c>
      <c r="D16">
        <v>0</v>
      </c>
      <c r="E16">
        <v>1</v>
      </c>
      <c r="F16">
        <v>15</v>
      </c>
      <c r="G16">
        <v>8</v>
      </c>
    </row>
    <row r="17" spans="1:7" x14ac:dyDescent="0.25">
      <c r="A17" s="1"/>
      <c r="B17" s="1">
        <v>4</v>
      </c>
      <c r="C17">
        <v>0</v>
      </c>
      <c r="D17">
        <v>0</v>
      </c>
      <c r="E17">
        <v>0</v>
      </c>
      <c r="F17">
        <v>16</v>
      </c>
      <c r="G17">
        <v>8.4</v>
      </c>
    </row>
    <row r="18" spans="1:7" x14ac:dyDescent="0.25">
      <c r="E18" s="25" t="s">
        <v>76</v>
      </c>
      <c r="F18" s="25">
        <v>16.100000000000001</v>
      </c>
      <c r="G18" s="25">
        <v>8.5</v>
      </c>
    </row>
    <row r="19" spans="1:7" x14ac:dyDescent="0.25">
      <c r="B19" s="26">
        <v>1</v>
      </c>
      <c r="C19" s="26"/>
      <c r="D19" s="26"/>
      <c r="E19" s="26"/>
      <c r="F19" s="26">
        <v>17</v>
      </c>
      <c r="G19" s="26">
        <f>D39+D40+D43*F19</f>
        <v>7.1812500000000004</v>
      </c>
    </row>
    <row r="20" spans="1:7" x14ac:dyDescent="0.25">
      <c r="B20" s="26">
        <v>2</v>
      </c>
      <c r="C20" s="26"/>
      <c r="D20" s="26"/>
      <c r="E20" s="26" t="s">
        <v>93</v>
      </c>
      <c r="F20" s="26">
        <v>18</v>
      </c>
      <c r="G20" s="26">
        <f>D39+D41+D43*F20</f>
        <v>6.65625</v>
      </c>
    </row>
    <row r="21" spans="1:7" x14ac:dyDescent="0.25">
      <c r="B21" s="26">
        <v>3</v>
      </c>
      <c r="C21" s="26"/>
      <c r="D21" s="26"/>
      <c r="E21" s="26"/>
      <c r="F21" s="26">
        <v>19</v>
      </c>
      <c r="G21" s="26">
        <f>D39+D42+D43*F21</f>
        <v>8.53125</v>
      </c>
    </row>
    <row r="22" spans="1:7" x14ac:dyDescent="0.25">
      <c r="B22" s="26">
        <v>4</v>
      </c>
      <c r="C22" s="26"/>
      <c r="D22" s="26"/>
      <c r="E22" s="26"/>
      <c r="F22" s="26">
        <v>20</v>
      </c>
      <c r="G22" s="26">
        <f>D39+D43*F22</f>
        <v>8.9812499999999993</v>
      </c>
    </row>
    <row r="23" spans="1:7" x14ac:dyDescent="0.25">
      <c r="C23" t="s">
        <v>40</v>
      </c>
    </row>
    <row r="24" spans="1:7" ht="15.75" thickBot="1" x14ac:dyDescent="0.3"/>
    <row r="25" spans="1:7" x14ac:dyDescent="0.25">
      <c r="C25" s="15" t="s">
        <v>41</v>
      </c>
      <c r="D25" s="15"/>
    </row>
    <row r="26" spans="1:7" x14ac:dyDescent="0.25">
      <c r="C26" t="s">
        <v>42</v>
      </c>
      <c r="D26">
        <v>0.98806593983773217</v>
      </c>
    </row>
    <row r="27" spans="1:7" x14ac:dyDescent="0.25">
      <c r="C27" t="s">
        <v>43</v>
      </c>
      <c r="D27">
        <v>0.976274301467421</v>
      </c>
    </row>
    <row r="28" spans="1:7" x14ac:dyDescent="0.25">
      <c r="C28" t="s">
        <v>44</v>
      </c>
      <c r="D28">
        <v>0.9676467747283013</v>
      </c>
    </row>
    <row r="29" spans="1:7" x14ac:dyDescent="0.25">
      <c r="C29" t="s">
        <v>19</v>
      </c>
      <c r="D29">
        <v>0.21666375289416046</v>
      </c>
    </row>
    <row r="30" spans="1:7" ht="15.75" thickBot="1" x14ac:dyDescent="0.3">
      <c r="C30" s="10" t="s">
        <v>45</v>
      </c>
      <c r="D30" s="10">
        <v>16</v>
      </c>
    </row>
    <row r="32" spans="1:7" ht="15.75" thickBot="1" x14ac:dyDescent="0.3">
      <c r="C32" t="s">
        <v>46</v>
      </c>
    </row>
    <row r="33" spans="3:11" x14ac:dyDescent="0.25">
      <c r="C33" s="11"/>
      <c r="D33" s="11" t="s">
        <v>51</v>
      </c>
      <c r="E33" s="11" t="s">
        <v>52</v>
      </c>
      <c r="F33" s="11" t="s">
        <v>53</v>
      </c>
      <c r="G33" s="11" t="s">
        <v>54</v>
      </c>
      <c r="H33" s="11" t="s">
        <v>55</v>
      </c>
    </row>
    <row r="34" spans="3:11" x14ac:dyDescent="0.25">
      <c r="C34" t="s">
        <v>47</v>
      </c>
      <c r="D34">
        <v>4</v>
      </c>
      <c r="E34">
        <v>21.248000000000005</v>
      </c>
      <c r="F34">
        <v>5.3120000000000012</v>
      </c>
      <c r="G34">
        <v>113.15807310578552</v>
      </c>
      <c r="H34">
        <v>7.3758228114373063E-9</v>
      </c>
    </row>
    <row r="35" spans="3:11" x14ac:dyDescent="0.25">
      <c r="C35" t="s">
        <v>48</v>
      </c>
      <c r="D35">
        <v>11</v>
      </c>
      <c r="E35">
        <v>0.51637500000000014</v>
      </c>
      <c r="F35">
        <v>4.6943181818181828E-2</v>
      </c>
    </row>
    <row r="36" spans="3:11" ht="15.75" thickBot="1" x14ac:dyDescent="0.3">
      <c r="C36" s="10" t="s">
        <v>49</v>
      </c>
      <c r="D36" s="10">
        <v>15</v>
      </c>
      <c r="E36" s="10">
        <v>21.764375000000005</v>
      </c>
      <c r="F36" s="10"/>
      <c r="G36" s="10"/>
      <c r="H36" s="10"/>
    </row>
    <row r="37" spans="3:11" ht="15.75" thickBot="1" x14ac:dyDescent="0.3"/>
    <row r="38" spans="3:11" x14ac:dyDescent="0.25">
      <c r="C38" s="11"/>
      <c r="D38" s="11" t="s">
        <v>56</v>
      </c>
      <c r="E38" s="11" t="s">
        <v>19</v>
      </c>
      <c r="F38" s="11" t="s">
        <v>57</v>
      </c>
      <c r="G38" s="11" t="s">
        <v>58</v>
      </c>
      <c r="H38" s="11" t="s">
        <v>59</v>
      </c>
      <c r="I38" s="11" t="s">
        <v>60</v>
      </c>
      <c r="J38" s="11" t="s">
        <v>61</v>
      </c>
      <c r="K38" s="11" t="s">
        <v>62</v>
      </c>
    </row>
    <row r="39" spans="3:11" x14ac:dyDescent="0.25">
      <c r="C39" t="s">
        <v>50</v>
      </c>
      <c r="D39" s="4">
        <v>6.0687499999999996</v>
      </c>
      <c r="E39">
        <v>0.16249781467062036</v>
      </c>
      <c r="F39">
        <v>37.346656090737149</v>
      </c>
      <c r="G39">
        <v>6.1228864709676179E-13</v>
      </c>
      <c r="H39">
        <v>5.7110947213626426</v>
      </c>
      <c r="I39">
        <v>6.4264052786373567</v>
      </c>
      <c r="J39">
        <v>5.7110947213626426</v>
      </c>
      <c r="K39">
        <v>6.4264052786373567</v>
      </c>
    </row>
    <row r="40" spans="3:11" x14ac:dyDescent="0.25">
      <c r="C40" t="s">
        <v>95</v>
      </c>
      <c r="D40" s="4">
        <v>-1.3631250000000006</v>
      </c>
      <c r="E40">
        <v>0.15745433591275687</v>
      </c>
      <c r="F40">
        <v>-8.6572719137775156</v>
      </c>
      <c r="G40">
        <v>3.0597521796559057E-6</v>
      </c>
      <c r="H40">
        <v>-1.7096796567360624</v>
      </c>
      <c r="I40">
        <v>-1.0165703432639388</v>
      </c>
      <c r="J40">
        <v>-1.7096796567360624</v>
      </c>
      <c r="K40">
        <v>-1.0165703432639388</v>
      </c>
    </row>
    <row r="41" spans="3:11" x14ac:dyDescent="0.25">
      <c r="C41" t="s">
        <v>96</v>
      </c>
      <c r="D41" s="4">
        <v>-2.0337500000000004</v>
      </c>
      <c r="E41">
        <v>0.15510764224182569</v>
      </c>
      <c r="F41">
        <v>-13.111861998580414</v>
      </c>
      <c r="G41">
        <v>4.6553197673283587E-8</v>
      </c>
      <c r="H41">
        <v>-2.3751396187910618</v>
      </c>
      <c r="I41">
        <v>-1.6923603812089392</v>
      </c>
      <c r="J41">
        <v>-2.3751396187910618</v>
      </c>
      <c r="K41">
        <v>-1.6923603812089392</v>
      </c>
    </row>
    <row r="42" spans="3:11" x14ac:dyDescent="0.25">
      <c r="C42" t="s">
        <v>97</v>
      </c>
      <c r="D42" s="27">
        <v>-0.30437499999999967</v>
      </c>
      <c r="E42">
        <v>0.15368242694684622</v>
      </c>
      <c r="F42">
        <v>-1.98054524545785</v>
      </c>
      <c r="G42">
        <v>7.3201042930689394E-2</v>
      </c>
      <c r="H42">
        <v>-0.64262774107687548</v>
      </c>
      <c r="I42">
        <v>3.3877741076876189E-2</v>
      </c>
      <c r="J42">
        <v>-0.64262774107687548</v>
      </c>
      <c r="K42">
        <v>3.3877741076876189E-2</v>
      </c>
    </row>
    <row r="43" spans="3:11" ht="15.75" thickBot="1" x14ac:dyDescent="0.3">
      <c r="C43" s="10" t="s">
        <v>100</v>
      </c>
      <c r="D43" s="19">
        <v>0.14562500000000003</v>
      </c>
      <c r="E43" s="10">
        <v>1.2111871993288989E-2</v>
      </c>
      <c r="F43" s="10">
        <v>12.023327201665333</v>
      </c>
      <c r="G43" s="10">
        <v>1.1402899242797899E-7</v>
      </c>
      <c r="H43" s="10">
        <v>0.11896694948184144</v>
      </c>
      <c r="I43" s="10">
        <v>0.17228305051815862</v>
      </c>
      <c r="J43" s="10">
        <v>0.11896694948184144</v>
      </c>
      <c r="K43" s="10">
        <v>0.17228305051815862</v>
      </c>
    </row>
    <row r="47" spans="3:11" x14ac:dyDescent="0.25">
      <c r="C47" t="s">
        <v>63</v>
      </c>
      <c r="H47" t="s">
        <v>82</v>
      </c>
    </row>
    <row r="48" spans="3:11" ht="15.75" thickBot="1" x14ac:dyDescent="0.3"/>
    <row r="49" spans="3:9" x14ac:dyDescent="0.25">
      <c r="C49" s="11" t="s">
        <v>64</v>
      </c>
      <c r="D49" s="11" t="s">
        <v>98</v>
      </c>
      <c r="E49" s="11" t="s">
        <v>66</v>
      </c>
      <c r="F49" s="11" t="s">
        <v>80</v>
      </c>
      <c r="H49" s="11" t="s">
        <v>83</v>
      </c>
      <c r="I49" s="11" t="s">
        <v>94</v>
      </c>
    </row>
    <row r="50" spans="3:9" x14ac:dyDescent="0.25">
      <c r="C50">
        <v>1</v>
      </c>
      <c r="D50">
        <v>4.8512499999999994</v>
      </c>
      <c r="E50">
        <v>-5.1249999999999574E-2</v>
      </c>
      <c r="F50">
        <v>-0.27622112851359915</v>
      </c>
      <c r="H50">
        <v>3.125</v>
      </c>
      <c r="I50">
        <v>4.0999999999999996</v>
      </c>
    </row>
    <row r="51" spans="3:9" x14ac:dyDescent="0.25">
      <c r="C51">
        <v>2</v>
      </c>
      <c r="D51">
        <v>4.326249999999999</v>
      </c>
      <c r="E51">
        <v>-0.2262499999999994</v>
      </c>
      <c r="F51">
        <v>-1.2194152258771154</v>
      </c>
      <c r="H51">
        <v>9.375</v>
      </c>
      <c r="I51">
        <v>4.8</v>
      </c>
    </row>
    <row r="52" spans="3:9" x14ac:dyDescent="0.25">
      <c r="C52">
        <v>3</v>
      </c>
      <c r="D52">
        <v>6.2012499999999999</v>
      </c>
      <c r="E52">
        <v>-0.20124999999999993</v>
      </c>
      <c r="F52">
        <v>-1.0846732119680442</v>
      </c>
      <c r="H52">
        <v>15.625</v>
      </c>
      <c r="I52">
        <v>5.2</v>
      </c>
    </row>
    <row r="53" spans="3:9" x14ac:dyDescent="0.25">
      <c r="C53">
        <v>4</v>
      </c>
      <c r="D53">
        <v>6.6512500000000001</v>
      </c>
      <c r="E53">
        <v>-0.15125000000000011</v>
      </c>
      <c r="F53">
        <v>-0.81518918414989749</v>
      </c>
      <c r="H53">
        <v>21.875</v>
      </c>
      <c r="I53">
        <v>5.6</v>
      </c>
    </row>
    <row r="54" spans="3:9" x14ac:dyDescent="0.25">
      <c r="C54">
        <v>5</v>
      </c>
      <c r="D54">
        <v>5.4337499999999999</v>
      </c>
      <c r="E54">
        <v>0.36624999999999996</v>
      </c>
      <c r="F54">
        <v>1.973970503767932</v>
      </c>
      <c r="H54">
        <v>28.125</v>
      </c>
      <c r="I54">
        <v>5.8</v>
      </c>
    </row>
    <row r="55" spans="3:9" x14ac:dyDescent="0.25">
      <c r="C55">
        <v>6</v>
      </c>
      <c r="D55">
        <v>4.9087499999999995</v>
      </c>
      <c r="E55">
        <v>0.29125000000000068</v>
      </c>
      <c r="F55">
        <v>1.5697444620407144</v>
      </c>
      <c r="H55">
        <v>34.375</v>
      </c>
      <c r="I55">
        <v>5.9</v>
      </c>
    </row>
    <row r="56" spans="3:9" x14ac:dyDescent="0.25">
      <c r="C56">
        <v>7</v>
      </c>
      <c r="D56">
        <v>6.7837500000000004</v>
      </c>
      <c r="E56">
        <v>1.6249999999999432E-2</v>
      </c>
      <c r="F56">
        <v>8.7582309040894951E-2</v>
      </c>
      <c r="H56">
        <v>40.625</v>
      </c>
      <c r="I56">
        <v>6</v>
      </c>
    </row>
    <row r="57" spans="3:9" x14ac:dyDescent="0.25">
      <c r="C57">
        <v>8</v>
      </c>
      <c r="D57">
        <v>7.2337499999999997</v>
      </c>
      <c r="E57">
        <v>0.16625000000000068</v>
      </c>
      <c r="F57">
        <v>0.89603439249534489</v>
      </c>
      <c r="H57">
        <v>46.875</v>
      </c>
      <c r="I57">
        <v>6</v>
      </c>
    </row>
    <row r="58" spans="3:9" x14ac:dyDescent="0.25">
      <c r="C58">
        <v>9</v>
      </c>
      <c r="D58">
        <v>6.0162499999999994</v>
      </c>
      <c r="E58">
        <v>-1.6249999999999432E-2</v>
      </c>
      <c r="F58">
        <v>-8.7582309040894951E-2</v>
      </c>
      <c r="H58">
        <v>53.125</v>
      </c>
      <c r="I58">
        <v>6.3</v>
      </c>
    </row>
    <row r="59" spans="3:9" x14ac:dyDescent="0.25">
      <c r="C59">
        <v>10</v>
      </c>
      <c r="D59">
        <v>5.4912499999999991</v>
      </c>
      <c r="E59">
        <v>0.10875000000000057</v>
      </c>
      <c r="F59">
        <v>0.58612776050447446</v>
      </c>
      <c r="H59">
        <v>59.375</v>
      </c>
      <c r="I59">
        <v>6.5</v>
      </c>
    </row>
    <row r="60" spans="3:9" x14ac:dyDescent="0.25">
      <c r="C60">
        <v>11</v>
      </c>
      <c r="D60">
        <v>7.3662500000000009</v>
      </c>
      <c r="E60">
        <v>0.13374999999999915</v>
      </c>
      <c r="F60">
        <v>0.72086977441354061</v>
      </c>
      <c r="H60">
        <v>65.625</v>
      </c>
      <c r="I60">
        <v>6.8</v>
      </c>
    </row>
    <row r="61" spans="3:9" x14ac:dyDescent="0.25">
      <c r="C61">
        <v>12</v>
      </c>
      <c r="D61">
        <v>7.8162500000000001</v>
      </c>
      <c r="E61">
        <v>-1.625000000000032E-2</v>
      </c>
      <c r="F61">
        <v>-8.7582309040899739E-2</v>
      </c>
      <c r="H61">
        <v>71.875</v>
      </c>
      <c r="I61">
        <v>7.4</v>
      </c>
    </row>
    <row r="62" spans="3:9" x14ac:dyDescent="0.25">
      <c r="C62">
        <v>13</v>
      </c>
      <c r="D62">
        <v>6.5987499999999999</v>
      </c>
      <c r="E62">
        <v>-0.29875000000000007</v>
      </c>
      <c r="F62">
        <v>-1.6101670662134331</v>
      </c>
      <c r="H62">
        <v>78.125</v>
      </c>
      <c r="I62">
        <v>7.5</v>
      </c>
    </row>
    <row r="63" spans="3:9" x14ac:dyDescent="0.25">
      <c r="C63">
        <v>14</v>
      </c>
      <c r="D63">
        <v>6.0737499999999995</v>
      </c>
      <c r="E63">
        <v>-0.17374999999999918</v>
      </c>
      <c r="F63">
        <v>-0.93645699666805904</v>
      </c>
      <c r="H63">
        <v>84.375</v>
      </c>
      <c r="I63">
        <v>7.8</v>
      </c>
    </row>
    <row r="64" spans="3:9" x14ac:dyDescent="0.25">
      <c r="C64">
        <v>15</v>
      </c>
      <c r="D64">
        <v>7.9487500000000004</v>
      </c>
      <c r="E64">
        <v>5.1249999999999574E-2</v>
      </c>
      <c r="F64">
        <v>0.27622112851359915</v>
      </c>
      <c r="H64">
        <v>90.625</v>
      </c>
      <c r="I64">
        <v>8</v>
      </c>
    </row>
    <row r="65" spans="3:9" ht="15.75" thickBot="1" x14ac:dyDescent="0.3">
      <c r="C65" s="10">
        <v>16</v>
      </c>
      <c r="D65" s="10">
        <v>8.3987499999999997</v>
      </c>
      <c r="E65" s="10">
        <v>1.2500000000006395E-3</v>
      </c>
      <c r="F65" s="10">
        <v>6.73710069545714E-3</v>
      </c>
      <c r="H65" s="10">
        <v>96.875</v>
      </c>
      <c r="I65" s="10">
        <v>8.4</v>
      </c>
    </row>
  </sheetData>
  <sortState xmlns:xlrd2="http://schemas.microsoft.com/office/spreadsheetml/2017/richdata2" ref="I50:I65">
    <sortCondition ref="I50"/>
  </sortState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9B46-E3DA-4CF9-9C66-8245B2F4F2C1}">
  <dimension ref="A1:H25"/>
  <sheetViews>
    <sheetView topLeftCell="A9" workbookViewId="0">
      <selection activeCell="E18" sqref="E18"/>
    </sheetView>
  </sheetViews>
  <sheetFormatPr defaultRowHeight="15" x14ac:dyDescent="0.25"/>
  <cols>
    <col min="3" max="3" width="13.28515625" customWidth="1"/>
    <col min="4" max="4" width="16" customWidth="1"/>
    <col min="5" max="5" width="15" customWidth="1"/>
    <col min="6" max="7" width="12.5703125" bestFit="1" customWidth="1"/>
  </cols>
  <sheetData>
    <row r="1" spans="1:7" ht="48.75" customHeight="1" x14ac:dyDescent="0.25">
      <c r="A1" t="s">
        <v>2</v>
      </c>
      <c r="B1" t="s">
        <v>4</v>
      </c>
      <c r="C1" t="s">
        <v>101</v>
      </c>
      <c r="D1" s="2" t="s">
        <v>102</v>
      </c>
      <c r="E1" s="2" t="s">
        <v>103</v>
      </c>
      <c r="F1" s="2" t="s">
        <v>105</v>
      </c>
      <c r="G1" t="s">
        <v>6</v>
      </c>
    </row>
    <row r="2" spans="1:7" x14ac:dyDescent="0.25">
      <c r="A2">
        <v>1</v>
      </c>
      <c r="B2">
        <v>1</v>
      </c>
      <c r="C2">
        <v>4.8</v>
      </c>
      <c r="D2" t="e">
        <v>#N/A</v>
      </c>
      <c r="G2">
        <v>1</v>
      </c>
    </row>
    <row r="3" spans="1:7" x14ac:dyDescent="0.25">
      <c r="B3">
        <v>2</v>
      </c>
      <c r="C3">
        <v>4.0999999999999996</v>
      </c>
      <c r="D3" s="28" t="e">
        <v>#N/A</v>
      </c>
      <c r="G3">
        <v>2</v>
      </c>
    </row>
    <row r="4" spans="1:7" x14ac:dyDescent="0.25">
      <c r="B4">
        <v>3</v>
      </c>
      <c r="C4">
        <v>6</v>
      </c>
      <c r="D4" s="28" t="e">
        <v>#N/A</v>
      </c>
      <c r="E4">
        <f>(D5+D6)/2</f>
        <v>5.4749999999999996</v>
      </c>
      <c r="F4">
        <f>C4/E4</f>
        <v>1.0958904109589043</v>
      </c>
      <c r="G4">
        <v>3</v>
      </c>
    </row>
    <row r="5" spans="1:7" x14ac:dyDescent="0.25">
      <c r="B5">
        <v>4</v>
      </c>
      <c r="C5">
        <v>6.5</v>
      </c>
      <c r="D5" s="29">
        <f>AVERAGE(C2:C5)</f>
        <v>5.35</v>
      </c>
      <c r="E5">
        <f>(D6+D7)/2</f>
        <v>5.7375000000000007</v>
      </c>
      <c r="F5">
        <f t="shared" ref="F5:F15" si="0">C5/E5</f>
        <v>1.1328976034858387</v>
      </c>
      <c r="G5">
        <v>4</v>
      </c>
    </row>
    <row r="6" spans="1:7" x14ac:dyDescent="0.25">
      <c r="A6">
        <v>2</v>
      </c>
      <c r="B6">
        <v>1</v>
      </c>
      <c r="C6">
        <v>5.8</v>
      </c>
      <c r="D6" s="29">
        <f t="shared" ref="D6:D17" si="1">AVERAGE(C3:C6)</f>
        <v>5.6000000000000005</v>
      </c>
      <c r="E6">
        <f t="shared" ref="E6:E15" si="2">(D7+D8)/2</f>
        <v>5.9749999999999996</v>
      </c>
      <c r="F6">
        <f t="shared" si="0"/>
        <v>0.97071129707112969</v>
      </c>
      <c r="G6">
        <v>5</v>
      </c>
    </row>
    <row r="7" spans="1:7" x14ac:dyDescent="0.25">
      <c r="B7">
        <v>2</v>
      </c>
      <c r="C7">
        <v>5.2</v>
      </c>
      <c r="D7" s="29">
        <f t="shared" si="1"/>
        <v>5.875</v>
      </c>
      <c r="E7">
        <f>(D8+D9)/2</f>
        <v>6.1875</v>
      </c>
      <c r="F7">
        <f t="shared" si="0"/>
        <v>0.84040404040404049</v>
      </c>
      <c r="G7">
        <v>6</v>
      </c>
    </row>
    <row r="8" spans="1:7" x14ac:dyDescent="0.25">
      <c r="B8">
        <v>3</v>
      </c>
      <c r="C8">
        <v>6.8</v>
      </c>
      <c r="D8" s="29">
        <f t="shared" si="1"/>
        <v>6.0750000000000002</v>
      </c>
      <c r="E8">
        <f t="shared" si="2"/>
        <v>6.3250000000000002</v>
      </c>
      <c r="F8">
        <f t="shared" si="0"/>
        <v>1.075098814229249</v>
      </c>
      <c r="G8">
        <v>7</v>
      </c>
    </row>
    <row r="9" spans="1:7" x14ac:dyDescent="0.25">
      <c r="B9">
        <v>4</v>
      </c>
      <c r="C9">
        <v>7.4</v>
      </c>
      <c r="D9" s="29">
        <f t="shared" si="1"/>
        <v>6.3000000000000007</v>
      </c>
      <c r="E9">
        <f t="shared" si="2"/>
        <v>6.3999999999999995</v>
      </c>
      <c r="F9">
        <f t="shared" si="0"/>
        <v>1.1562500000000002</v>
      </c>
      <c r="G9">
        <v>8</v>
      </c>
    </row>
    <row r="10" spans="1:7" x14ac:dyDescent="0.25">
      <c r="A10">
        <v>3</v>
      </c>
      <c r="B10">
        <v>1</v>
      </c>
      <c r="C10">
        <v>6</v>
      </c>
      <c r="D10" s="29">
        <f t="shared" si="1"/>
        <v>6.35</v>
      </c>
      <c r="E10">
        <f t="shared" si="2"/>
        <v>6.5374999999999996</v>
      </c>
      <c r="F10">
        <f t="shared" si="0"/>
        <v>0.91778202676864251</v>
      </c>
      <c r="G10">
        <v>9</v>
      </c>
    </row>
    <row r="11" spans="1:7" x14ac:dyDescent="0.25">
      <c r="B11">
        <v>2</v>
      </c>
      <c r="C11">
        <v>5.6</v>
      </c>
      <c r="D11" s="29">
        <f t="shared" si="1"/>
        <v>6.4499999999999993</v>
      </c>
      <c r="E11">
        <f t="shared" si="2"/>
        <v>6.6750000000000007</v>
      </c>
      <c r="F11">
        <f t="shared" si="0"/>
        <v>0.83895131086142305</v>
      </c>
      <c r="G11">
        <v>10</v>
      </c>
    </row>
    <row r="12" spans="1:7" x14ac:dyDescent="0.25">
      <c r="B12">
        <v>3</v>
      </c>
      <c r="C12">
        <v>7.5</v>
      </c>
      <c r="D12" s="29">
        <f t="shared" si="1"/>
        <v>6.625</v>
      </c>
      <c r="E12">
        <f t="shared" si="2"/>
        <v>6.7625000000000002</v>
      </c>
      <c r="F12">
        <f t="shared" si="0"/>
        <v>1.1090573012939002</v>
      </c>
      <c r="G12">
        <v>11</v>
      </c>
    </row>
    <row r="13" spans="1:7" x14ac:dyDescent="0.25">
      <c r="B13">
        <v>4</v>
      </c>
      <c r="C13">
        <v>7.8</v>
      </c>
      <c r="D13" s="29">
        <f t="shared" si="1"/>
        <v>6.7250000000000005</v>
      </c>
      <c r="E13">
        <f t="shared" si="2"/>
        <v>6.8375000000000004</v>
      </c>
      <c r="F13">
        <f t="shared" si="0"/>
        <v>1.1407678244972577</v>
      </c>
      <c r="G13">
        <v>12</v>
      </c>
    </row>
    <row r="14" spans="1:7" x14ac:dyDescent="0.25">
      <c r="A14">
        <v>4</v>
      </c>
      <c r="B14">
        <v>1</v>
      </c>
      <c r="C14">
        <v>6.3</v>
      </c>
      <c r="D14" s="29">
        <f t="shared" si="1"/>
        <v>6.8</v>
      </c>
      <c r="E14">
        <f t="shared" si="2"/>
        <v>6.9375</v>
      </c>
      <c r="F14">
        <f t="shared" si="0"/>
        <v>0.90810810810810805</v>
      </c>
      <c r="G14">
        <v>13</v>
      </c>
    </row>
    <row r="15" spans="1:7" x14ac:dyDescent="0.25">
      <c r="B15">
        <v>2</v>
      </c>
      <c r="C15">
        <v>5.9</v>
      </c>
      <c r="D15" s="29">
        <f t="shared" si="1"/>
        <v>6.875</v>
      </c>
      <c r="E15">
        <f t="shared" si="2"/>
        <v>7.0750000000000002</v>
      </c>
      <c r="F15">
        <f t="shared" si="0"/>
        <v>0.83392226148409898</v>
      </c>
      <c r="G15">
        <v>14</v>
      </c>
    </row>
    <row r="16" spans="1:7" x14ac:dyDescent="0.25">
      <c r="B16">
        <v>3</v>
      </c>
      <c r="C16">
        <v>8</v>
      </c>
      <c r="D16" s="29">
        <f t="shared" si="1"/>
        <v>7</v>
      </c>
      <c r="G16">
        <v>15</v>
      </c>
    </row>
    <row r="17" spans="2:8" x14ac:dyDescent="0.25">
      <c r="B17">
        <v>4</v>
      </c>
      <c r="C17">
        <v>8.4</v>
      </c>
      <c r="D17" s="29">
        <f t="shared" si="1"/>
        <v>7.15</v>
      </c>
      <c r="G17">
        <v>16</v>
      </c>
    </row>
    <row r="21" spans="2:8" x14ac:dyDescent="0.25">
      <c r="D21" t="s">
        <v>4</v>
      </c>
      <c r="E21" t="s">
        <v>104</v>
      </c>
      <c r="H21" t="s">
        <v>106</v>
      </c>
    </row>
    <row r="22" spans="2:8" x14ac:dyDescent="0.25">
      <c r="D22">
        <v>1</v>
      </c>
      <c r="E22" s="27">
        <f>F6</f>
        <v>0.97071129707112969</v>
      </c>
      <c r="F22" s="27">
        <f>F10</f>
        <v>0.91778202676864251</v>
      </c>
      <c r="G22" s="27">
        <f>F14</f>
        <v>0.90810810810810805</v>
      </c>
      <c r="H22" s="4">
        <f>AVERAGE(E22:G22)</f>
        <v>0.93220047731596012</v>
      </c>
    </row>
    <row r="23" spans="2:8" x14ac:dyDescent="0.25">
      <c r="D23">
        <v>2</v>
      </c>
      <c r="E23" s="27">
        <f>F7</f>
        <v>0.84040404040404049</v>
      </c>
      <c r="F23" s="27">
        <f>F11</f>
        <v>0.83895131086142305</v>
      </c>
      <c r="G23" s="27">
        <f>F15</f>
        <v>0.83392226148409898</v>
      </c>
      <c r="H23" s="4">
        <f t="shared" ref="H23:H25" si="3">AVERAGE(E23:G23)</f>
        <v>0.83775920424985417</v>
      </c>
    </row>
    <row r="24" spans="2:8" x14ac:dyDescent="0.25">
      <c r="D24">
        <v>3</v>
      </c>
      <c r="E24" s="27">
        <f>F4</f>
        <v>1.0958904109589043</v>
      </c>
      <c r="F24" s="27">
        <f>F8</f>
        <v>1.075098814229249</v>
      </c>
      <c r="G24" s="27">
        <f>F12</f>
        <v>1.1090573012939002</v>
      </c>
      <c r="H24" s="4">
        <f t="shared" si="3"/>
        <v>1.0933488421606843</v>
      </c>
    </row>
    <row r="25" spans="2:8" x14ac:dyDescent="0.25">
      <c r="D25">
        <v>4</v>
      </c>
      <c r="E25" s="27">
        <f>F5</f>
        <v>1.1328976034858387</v>
      </c>
      <c r="F25" s="27">
        <f>F9</f>
        <v>1.1562500000000002</v>
      </c>
      <c r="G25" s="27">
        <f>F13</f>
        <v>1.1407678244972577</v>
      </c>
      <c r="H25" s="4">
        <f t="shared" si="3"/>
        <v>1.1433051426610321</v>
      </c>
    </row>
  </sheetData>
  <pageMargins left="0.7" right="0.7" top="0.75" bottom="0.75" header="0.3" footer="0.3"/>
  <ignoredErrors>
    <ignoredError sqref="D5:D17" formulaRange="1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D010-40C2-4BB4-A850-22FA38F625A1}">
  <dimension ref="A1:Q59"/>
  <sheetViews>
    <sheetView tabSelected="1" topLeftCell="F1" zoomScale="93" zoomScaleNormal="93" workbookViewId="0">
      <selection activeCell="J1" sqref="J1"/>
    </sheetView>
  </sheetViews>
  <sheetFormatPr defaultRowHeight="15" x14ac:dyDescent="0.25"/>
  <cols>
    <col min="2" max="2" width="11.85546875" customWidth="1"/>
    <col min="3" max="3" width="12.140625" customWidth="1"/>
    <col min="4" max="4" width="12.5703125" customWidth="1"/>
    <col min="5" max="5" width="15.28515625" customWidth="1"/>
    <col min="6" max="6" width="16.85546875" customWidth="1"/>
    <col min="7" max="7" width="22.42578125" customWidth="1"/>
    <col min="8" max="9" width="17.7109375" customWidth="1"/>
    <col min="10" max="10" width="29.28515625" customWidth="1"/>
  </cols>
  <sheetData>
    <row r="1" spans="1:8" ht="45" customHeight="1" x14ac:dyDescent="0.25">
      <c r="A1" t="s">
        <v>100</v>
      </c>
      <c r="B1" t="s">
        <v>2</v>
      </c>
      <c r="C1" t="s">
        <v>4</v>
      </c>
      <c r="D1" t="s">
        <v>101</v>
      </c>
      <c r="E1" s="2" t="s">
        <v>106</v>
      </c>
      <c r="F1" s="2" t="s">
        <v>114</v>
      </c>
      <c r="G1" s="40" t="s">
        <v>113</v>
      </c>
      <c r="H1" s="2" t="s">
        <v>115</v>
      </c>
    </row>
    <row r="2" spans="1:8" x14ac:dyDescent="0.25">
      <c r="A2">
        <v>1</v>
      </c>
      <c r="B2">
        <v>1</v>
      </c>
      <c r="C2">
        <v>1</v>
      </c>
      <c r="D2">
        <v>4.8</v>
      </c>
      <c r="E2" s="4">
        <v>0.93220047731596001</v>
      </c>
      <c r="F2" s="41">
        <f>D2/E2</f>
        <v>5.1491069966198779</v>
      </c>
      <c r="G2" s="27">
        <v>5.2467488107686799</v>
      </c>
      <c r="H2">
        <f>E2*G2</f>
        <v>4.8910217457555092</v>
      </c>
    </row>
    <row r="3" spans="1:8" x14ac:dyDescent="0.25">
      <c r="A3">
        <v>2</v>
      </c>
      <c r="C3">
        <v>2</v>
      </c>
      <c r="D3">
        <v>4.0999999999999996</v>
      </c>
      <c r="E3" s="4">
        <v>0.83775920424985417</v>
      </c>
      <c r="F3" s="41">
        <f>D3/E3</f>
        <v>4.8940077043632355</v>
      </c>
      <c r="G3" s="27">
        <v>5.3938875266288564</v>
      </c>
      <c r="H3">
        <f t="shared" ref="H3:H17" si="0">E3*G3</f>
        <v>4.5187789221218049</v>
      </c>
    </row>
    <row r="4" spans="1:8" x14ac:dyDescent="0.25">
      <c r="A4">
        <v>3</v>
      </c>
      <c r="C4">
        <v>3</v>
      </c>
      <c r="D4">
        <v>6</v>
      </c>
      <c r="E4" s="4">
        <v>1.0933488421606801</v>
      </c>
      <c r="F4" s="41">
        <f>D4/E4</f>
        <v>5.4877270351727612</v>
      </c>
      <c r="G4" s="27">
        <v>5.5410262424890329</v>
      </c>
      <c r="H4">
        <f t="shared" si="0"/>
        <v>6.0582746266073277</v>
      </c>
    </row>
    <row r="5" spans="1:8" x14ac:dyDescent="0.25">
      <c r="A5">
        <v>4</v>
      </c>
      <c r="C5">
        <v>4</v>
      </c>
      <c r="D5">
        <v>6.5</v>
      </c>
      <c r="E5" s="4">
        <v>1.1433051426610321</v>
      </c>
      <c r="F5" s="41">
        <f t="shared" ref="F5:F17" si="1">D5/E5</f>
        <v>5.6852713745967334</v>
      </c>
      <c r="G5" s="27">
        <v>5.6881649583492093</v>
      </c>
      <c r="H5">
        <f t="shared" si="0"/>
        <v>6.5033082491849266</v>
      </c>
    </row>
    <row r="6" spans="1:8" x14ac:dyDescent="0.25">
      <c r="A6">
        <v>5</v>
      </c>
      <c r="B6">
        <v>2</v>
      </c>
      <c r="C6">
        <v>1</v>
      </c>
      <c r="D6">
        <v>5.8</v>
      </c>
      <c r="E6" s="41">
        <v>0.93220047731596012</v>
      </c>
      <c r="F6" s="41">
        <f t="shared" si="1"/>
        <v>6.2218376209156858</v>
      </c>
      <c r="G6" s="27">
        <v>5.8353036742093867</v>
      </c>
      <c r="H6">
        <f t="shared" si="0"/>
        <v>5.4396728703815658</v>
      </c>
    </row>
    <row r="7" spans="1:8" x14ac:dyDescent="0.25">
      <c r="A7">
        <v>6</v>
      </c>
      <c r="C7">
        <v>2</v>
      </c>
      <c r="D7">
        <v>5.2</v>
      </c>
      <c r="E7" s="41">
        <v>0.83775920424985417</v>
      </c>
      <c r="F7" s="41">
        <f t="shared" si="1"/>
        <v>6.2070341616314213</v>
      </c>
      <c r="G7" s="27">
        <v>5.9824423900695631</v>
      </c>
      <c r="H7">
        <f t="shared" si="0"/>
        <v>5.0118461761752728</v>
      </c>
    </row>
    <row r="8" spans="1:8" x14ac:dyDescent="0.25">
      <c r="A8">
        <v>7</v>
      </c>
      <c r="C8">
        <v>3</v>
      </c>
      <c r="D8">
        <v>6.8</v>
      </c>
      <c r="E8" s="41">
        <v>1.0933488421606843</v>
      </c>
      <c r="F8" s="41">
        <f t="shared" si="1"/>
        <v>6.2194239731957719</v>
      </c>
      <c r="G8" s="27">
        <v>6.1295811059297396</v>
      </c>
      <c r="H8">
        <f t="shared" si="0"/>
        <v>6.7017704050982871</v>
      </c>
    </row>
    <row r="9" spans="1:8" x14ac:dyDescent="0.25">
      <c r="A9">
        <v>8</v>
      </c>
      <c r="C9">
        <v>4</v>
      </c>
      <c r="D9">
        <v>7.4</v>
      </c>
      <c r="E9" s="41">
        <v>1.1433051426610321</v>
      </c>
      <c r="F9" s="41">
        <f t="shared" si="1"/>
        <v>6.4724627956947423</v>
      </c>
      <c r="G9" s="27">
        <v>6.2767198217899161</v>
      </c>
      <c r="H9">
        <f t="shared" si="0"/>
        <v>7.176206051294848</v>
      </c>
    </row>
    <row r="10" spans="1:8" x14ac:dyDescent="0.25">
      <c r="A10">
        <v>9</v>
      </c>
      <c r="B10">
        <v>3</v>
      </c>
      <c r="C10">
        <v>1</v>
      </c>
      <c r="D10">
        <v>6</v>
      </c>
      <c r="E10" s="41">
        <v>0.93220047731596012</v>
      </c>
      <c r="F10" s="41">
        <f t="shared" si="1"/>
        <v>6.4363837457748474</v>
      </c>
      <c r="G10" s="27">
        <v>6.4238585376500925</v>
      </c>
      <c r="H10">
        <f t="shared" si="0"/>
        <v>5.9883239950076215</v>
      </c>
    </row>
    <row r="11" spans="1:8" x14ac:dyDescent="0.25">
      <c r="A11">
        <v>10</v>
      </c>
      <c r="C11">
        <v>2</v>
      </c>
      <c r="D11">
        <v>5.6</v>
      </c>
      <c r="E11" s="41">
        <v>0.83775920424985417</v>
      </c>
      <c r="F11" s="41">
        <f t="shared" si="1"/>
        <v>6.6844983279107604</v>
      </c>
      <c r="G11" s="27">
        <v>6.570997253510269</v>
      </c>
      <c r="H11">
        <f t="shared" si="0"/>
        <v>5.5049134302287399</v>
      </c>
    </row>
    <row r="12" spans="1:8" x14ac:dyDescent="0.25">
      <c r="A12">
        <v>11</v>
      </c>
      <c r="C12">
        <v>3</v>
      </c>
      <c r="D12">
        <v>7.5</v>
      </c>
      <c r="E12" s="41">
        <v>1.0933488421606843</v>
      </c>
      <c r="F12" s="41">
        <f t="shared" si="1"/>
        <v>6.8596587939659246</v>
      </c>
      <c r="G12" s="27">
        <v>6.7181359693704454</v>
      </c>
      <c r="H12">
        <f t="shared" si="0"/>
        <v>7.3452661835892226</v>
      </c>
    </row>
    <row r="13" spans="1:8" x14ac:dyDescent="0.25">
      <c r="A13">
        <v>12</v>
      </c>
      <c r="C13">
        <v>4</v>
      </c>
      <c r="D13">
        <v>7.8</v>
      </c>
      <c r="E13" s="41">
        <v>1.1433051426610321</v>
      </c>
      <c r="F13" s="41">
        <f t="shared" si="1"/>
        <v>6.8223256495160793</v>
      </c>
      <c r="G13" s="27">
        <v>6.8652746852306219</v>
      </c>
      <c r="H13">
        <f t="shared" si="0"/>
        <v>7.8491038534047686</v>
      </c>
    </row>
    <row r="14" spans="1:8" x14ac:dyDescent="0.25">
      <c r="A14">
        <v>13</v>
      </c>
      <c r="B14">
        <v>4</v>
      </c>
      <c r="C14">
        <v>1</v>
      </c>
      <c r="D14">
        <v>6.3</v>
      </c>
      <c r="E14" s="41">
        <v>0.93220047731596012</v>
      </c>
      <c r="F14" s="41">
        <f t="shared" si="1"/>
        <v>6.7582029330635898</v>
      </c>
      <c r="G14" s="27">
        <v>7.0124134010907984</v>
      </c>
      <c r="H14">
        <f t="shared" si="0"/>
        <v>6.5369751196336772</v>
      </c>
    </row>
    <row r="15" spans="1:8" x14ac:dyDescent="0.25">
      <c r="A15">
        <v>14</v>
      </c>
      <c r="C15">
        <v>2</v>
      </c>
      <c r="D15">
        <v>5.9</v>
      </c>
      <c r="E15" s="41">
        <v>0.83775920424985417</v>
      </c>
      <c r="F15" s="41">
        <f t="shared" si="1"/>
        <v>7.0425964526202662</v>
      </c>
      <c r="G15" s="27">
        <v>7.1595521169509748</v>
      </c>
      <c r="H15">
        <f t="shared" si="0"/>
        <v>5.9979806842822079</v>
      </c>
    </row>
    <row r="16" spans="1:8" x14ac:dyDescent="0.25">
      <c r="A16">
        <v>15</v>
      </c>
      <c r="C16">
        <v>3</v>
      </c>
      <c r="D16">
        <v>8</v>
      </c>
      <c r="E16" s="41">
        <v>1.0933488421606843</v>
      </c>
      <c r="F16" s="41">
        <f t="shared" si="1"/>
        <v>7.3169693802303195</v>
      </c>
      <c r="G16" s="27">
        <v>7.3066908328111513</v>
      </c>
      <c r="H16">
        <f t="shared" si="0"/>
        <v>7.988761962080158</v>
      </c>
    </row>
    <row r="17" spans="1:14" ht="15.75" thickBot="1" x14ac:dyDescent="0.3">
      <c r="A17">
        <v>16</v>
      </c>
      <c r="C17">
        <v>4</v>
      </c>
      <c r="D17">
        <v>8.4</v>
      </c>
      <c r="E17" s="41">
        <v>1.1433051426610321</v>
      </c>
      <c r="F17" s="41">
        <f>D17/E17</f>
        <v>7.3471199302480859</v>
      </c>
      <c r="G17" s="19">
        <v>7.4538295486713277</v>
      </c>
      <c r="H17">
        <f t="shared" si="0"/>
        <v>8.5220016555146891</v>
      </c>
    </row>
    <row r="18" spans="1:14" x14ac:dyDescent="0.25">
      <c r="A18" s="25">
        <v>16.100000000000001</v>
      </c>
      <c r="B18" s="25" t="s">
        <v>110</v>
      </c>
      <c r="C18" s="25" t="s">
        <v>111</v>
      </c>
      <c r="D18" s="25"/>
      <c r="E18" s="25"/>
      <c r="G18" s="25">
        <v>7.45</v>
      </c>
    </row>
    <row r="19" spans="1:14" ht="30.75" customHeight="1" x14ac:dyDescent="0.25">
      <c r="A19" s="30">
        <v>17</v>
      </c>
      <c r="B19" s="33" t="s">
        <v>109</v>
      </c>
      <c r="C19" s="30"/>
      <c r="D19" s="30"/>
      <c r="E19" s="4">
        <v>0.93220047731596001</v>
      </c>
      <c r="G19" s="31">
        <f>$J$36+$J$37*A19</f>
        <v>7.6009682645315042</v>
      </c>
      <c r="H19" s="32">
        <f>G19*E19</f>
        <v>7.085626244259732</v>
      </c>
    </row>
    <row r="20" spans="1:14" x14ac:dyDescent="0.25">
      <c r="A20" s="30">
        <v>18</v>
      </c>
      <c r="B20" s="30"/>
      <c r="C20" s="30"/>
      <c r="D20" s="30"/>
      <c r="E20" s="27">
        <v>0.83775920424985417</v>
      </c>
      <c r="G20" s="32">
        <f>$J$36+$J$37*A20</f>
        <v>7.7481069803916807</v>
      </c>
      <c r="H20" s="32">
        <f t="shared" ref="H20:H22" si="2">G20*E20</f>
        <v>6.4910479383356749</v>
      </c>
      <c r="I20" t="s">
        <v>40</v>
      </c>
    </row>
    <row r="21" spans="1:14" ht="15.75" thickBot="1" x14ac:dyDescent="0.3">
      <c r="A21" s="30">
        <v>19</v>
      </c>
      <c r="B21" s="30"/>
      <c r="C21" s="30"/>
      <c r="D21" s="30"/>
      <c r="E21" s="27">
        <v>1.0933488421606843</v>
      </c>
      <c r="G21" s="32">
        <f>$J$36+$J$37*A21</f>
        <v>7.895245696251858</v>
      </c>
      <c r="H21" s="32">
        <f t="shared" si="2"/>
        <v>8.6322577405710952</v>
      </c>
    </row>
    <row r="22" spans="1:14" x14ac:dyDescent="0.25">
      <c r="A22" s="30">
        <v>20</v>
      </c>
      <c r="B22" s="30"/>
      <c r="C22" s="30"/>
      <c r="D22" s="30"/>
      <c r="E22" s="27">
        <v>1.1433051426610321</v>
      </c>
      <c r="G22" s="32">
        <f>$J$36+$J$37*A22</f>
        <v>8.0423844121120354</v>
      </c>
      <c r="H22" s="32">
        <f t="shared" si="2"/>
        <v>9.1948994576246115</v>
      </c>
      <c r="I22" s="37" t="s">
        <v>41</v>
      </c>
      <c r="J22" s="37"/>
    </row>
    <row r="23" spans="1:14" x14ac:dyDescent="0.25">
      <c r="I23" s="34" t="s">
        <v>42</v>
      </c>
      <c r="J23" s="34">
        <v>0.95957861566189495</v>
      </c>
    </row>
    <row r="24" spans="1:14" x14ac:dyDescent="0.25">
      <c r="I24" s="34" t="s">
        <v>43</v>
      </c>
      <c r="J24" s="34">
        <v>0.92079111963559879</v>
      </c>
    </row>
    <row r="25" spans="1:14" x14ac:dyDescent="0.25">
      <c r="I25" s="34" t="s">
        <v>44</v>
      </c>
      <c r="J25" s="34">
        <v>0.91513334246671296</v>
      </c>
    </row>
    <row r="26" spans="1:14" x14ac:dyDescent="0.25">
      <c r="I26" s="34" t="s">
        <v>19</v>
      </c>
      <c r="J26" s="34">
        <v>0.21267124735157453</v>
      </c>
    </row>
    <row r="27" spans="1:14" ht="15.75" thickBot="1" x14ac:dyDescent="0.3">
      <c r="B27" t="s">
        <v>4</v>
      </c>
      <c r="C27" t="s">
        <v>104</v>
      </c>
      <c r="F27" t="s">
        <v>106</v>
      </c>
      <c r="I27" s="35" t="s">
        <v>45</v>
      </c>
      <c r="J27" s="35">
        <v>16</v>
      </c>
    </row>
    <row r="28" spans="1:14" x14ac:dyDescent="0.25">
      <c r="B28">
        <v>1</v>
      </c>
      <c r="C28">
        <v>0.97071129707112969</v>
      </c>
      <c r="D28">
        <v>0.91778202676864251</v>
      </c>
      <c r="E28">
        <v>0.90810810810810805</v>
      </c>
      <c r="F28" s="4">
        <v>0.93220047731596012</v>
      </c>
    </row>
    <row r="29" spans="1:14" ht="15.75" thickBot="1" x14ac:dyDescent="0.3">
      <c r="B29">
        <v>2</v>
      </c>
      <c r="C29">
        <v>0.84040404040404049</v>
      </c>
      <c r="D29">
        <v>0.83895131086142305</v>
      </c>
      <c r="E29">
        <v>0.83392226148409898</v>
      </c>
      <c r="F29" s="4">
        <v>0.83775920424985417</v>
      </c>
      <c r="I29" t="s">
        <v>46</v>
      </c>
    </row>
    <row r="30" spans="1:14" x14ac:dyDescent="0.25">
      <c r="B30">
        <v>3</v>
      </c>
      <c r="C30">
        <v>1.0958904109589043</v>
      </c>
      <c r="D30">
        <v>1.075098814229249</v>
      </c>
      <c r="E30">
        <v>1.1090573012939002</v>
      </c>
      <c r="F30" s="4">
        <v>1.0933488421606801</v>
      </c>
      <c r="I30" s="36"/>
      <c r="J30" s="36" t="s">
        <v>51</v>
      </c>
      <c r="K30" s="36" t="s">
        <v>52</v>
      </c>
      <c r="L30" s="36" t="s">
        <v>53</v>
      </c>
      <c r="M30" s="36" t="s">
        <v>54</v>
      </c>
      <c r="N30" s="36" t="s">
        <v>55</v>
      </c>
    </row>
    <row r="31" spans="1:14" x14ac:dyDescent="0.25">
      <c r="B31">
        <v>4</v>
      </c>
      <c r="C31">
        <v>1.1328976034858387</v>
      </c>
      <c r="D31">
        <v>1.1562500000000002</v>
      </c>
      <c r="E31">
        <v>1.1407678244972577</v>
      </c>
      <c r="F31" s="4">
        <v>1.1433051426610321</v>
      </c>
      <c r="I31" s="34" t="s">
        <v>47</v>
      </c>
      <c r="J31" s="34">
        <v>1</v>
      </c>
      <c r="K31" s="34">
        <v>7.3609325796938014</v>
      </c>
      <c r="L31" s="34">
        <v>7.3609325796938014</v>
      </c>
      <c r="M31" s="34">
        <v>162.74785877029026</v>
      </c>
      <c r="N31" s="34">
        <v>4.2477172966675832E-9</v>
      </c>
    </row>
    <row r="32" spans="1:14" x14ac:dyDescent="0.25">
      <c r="I32" s="34" t="s">
        <v>48</v>
      </c>
      <c r="J32" s="34">
        <v>14</v>
      </c>
      <c r="K32" s="34">
        <v>0.63320683230104424</v>
      </c>
      <c r="L32" s="34">
        <v>4.5229059450074591E-2</v>
      </c>
      <c r="M32" s="34"/>
      <c r="N32" s="34"/>
    </row>
    <row r="33" spans="9:17" ht="15.75" thickBot="1" x14ac:dyDescent="0.3">
      <c r="I33" s="35" t="s">
        <v>49</v>
      </c>
      <c r="J33" s="35">
        <v>15</v>
      </c>
      <c r="K33" s="35">
        <v>7.9941394119948459</v>
      </c>
      <c r="L33" s="35"/>
      <c r="M33" s="35"/>
      <c r="N33" s="35"/>
    </row>
    <row r="34" spans="9:17" ht="15.75" thickBot="1" x14ac:dyDescent="0.3"/>
    <row r="35" spans="9:17" x14ac:dyDescent="0.25">
      <c r="I35" s="36"/>
      <c r="J35" s="36" t="s">
        <v>56</v>
      </c>
      <c r="K35" s="36" t="s">
        <v>19</v>
      </c>
      <c r="L35" s="36" t="s">
        <v>57</v>
      </c>
      <c r="M35" s="36" t="s">
        <v>58</v>
      </c>
      <c r="N35" s="36" t="s">
        <v>59</v>
      </c>
      <c r="O35" s="36" t="s">
        <v>60</v>
      </c>
      <c r="P35" s="36" t="s">
        <v>61</v>
      </c>
      <c r="Q35" s="36" t="s">
        <v>62</v>
      </c>
    </row>
    <row r="36" spans="9:17" x14ac:dyDescent="0.25">
      <c r="I36" s="34" t="s">
        <v>50</v>
      </c>
      <c r="J36" s="38">
        <v>5.0996100949085035</v>
      </c>
      <c r="K36" s="34">
        <v>0.11152574298685712</v>
      </c>
      <c r="L36" s="34">
        <v>45.72585627615566</v>
      </c>
      <c r="M36" s="34">
        <v>1.2098663553872412E-16</v>
      </c>
      <c r="N36" s="34">
        <v>4.8604111659901497</v>
      </c>
      <c r="O36" s="34">
        <v>5.3388090238268573</v>
      </c>
      <c r="P36" s="34">
        <v>4.8604111659901497</v>
      </c>
      <c r="Q36" s="34">
        <v>5.3388090238268573</v>
      </c>
    </row>
    <row r="37" spans="9:17" ht="15.75" thickBot="1" x14ac:dyDescent="0.3">
      <c r="I37" s="35" t="s">
        <v>112</v>
      </c>
      <c r="J37" s="39">
        <v>0.14713871586017654</v>
      </c>
      <c r="K37" s="35">
        <v>1.1533717763210431E-2</v>
      </c>
      <c r="L37" s="35">
        <v>12.75726690048814</v>
      </c>
      <c r="M37" s="35">
        <v>4.2477172966675832E-9</v>
      </c>
      <c r="N37" s="35">
        <v>0.12240135153944171</v>
      </c>
      <c r="O37" s="35">
        <v>0.17187608018091138</v>
      </c>
      <c r="P37" s="35">
        <v>0.12240135153944171</v>
      </c>
      <c r="Q37" s="35">
        <v>0.17187608018091138</v>
      </c>
    </row>
    <row r="41" spans="9:17" x14ac:dyDescent="0.25">
      <c r="I41" t="s">
        <v>63</v>
      </c>
      <c r="N41" t="s">
        <v>82</v>
      </c>
    </row>
    <row r="42" spans="9:17" ht="15.75" thickBot="1" x14ac:dyDescent="0.3"/>
    <row r="43" spans="9:17" x14ac:dyDescent="0.25">
      <c r="I43" s="11" t="s">
        <v>64</v>
      </c>
      <c r="J43" s="11" t="s">
        <v>108</v>
      </c>
      <c r="K43" s="11" t="s">
        <v>66</v>
      </c>
      <c r="L43" s="11" t="s">
        <v>80</v>
      </c>
      <c r="N43" s="11" t="s">
        <v>83</v>
      </c>
      <c r="O43" s="11" t="s">
        <v>107</v>
      </c>
    </row>
    <row r="44" spans="9:17" x14ac:dyDescent="0.25">
      <c r="I44">
        <v>1</v>
      </c>
      <c r="J44">
        <v>5.2467488107686799</v>
      </c>
      <c r="K44">
        <v>-9.764181414880202E-2</v>
      </c>
      <c r="L44">
        <v>-0.4752352793446139</v>
      </c>
      <c r="N44">
        <v>3.125</v>
      </c>
      <c r="O44">
        <v>4.8940077043632355</v>
      </c>
    </row>
    <row r="45" spans="9:17" x14ac:dyDescent="0.25">
      <c r="I45">
        <v>2</v>
      </c>
      <c r="J45">
        <v>5.3938875266288564</v>
      </c>
      <c r="K45">
        <v>-0.49987982226562089</v>
      </c>
      <c r="L45">
        <v>-2.4329794468085777</v>
      </c>
      <c r="N45">
        <v>9.375</v>
      </c>
      <c r="O45">
        <v>5.1491069966198779</v>
      </c>
    </row>
    <row r="46" spans="9:17" x14ac:dyDescent="0.25">
      <c r="I46">
        <v>3</v>
      </c>
      <c r="J46">
        <v>5.5410262424890329</v>
      </c>
      <c r="K46">
        <v>-5.3299207316293007E-2</v>
      </c>
      <c r="L46">
        <v>-0.25941410346190058</v>
      </c>
      <c r="N46">
        <v>15.625</v>
      </c>
      <c r="O46">
        <v>5.4877270351727399</v>
      </c>
    </row>
    <row r="47" spans="9:17" x14ac:dyDescent="0.25">
      <c r="I47">
        <v>4</v>
      </c>
      <c r="J47">
        <v>5.6881649583492093</v>
      </c>
      <c r="K47">
        <v>-2.8935837524759478E-3</v>
      </c>
      <c r="L47">
        <v>-1.4083444627721665E-2</v>
      </c>
      <c r="N47">
        <v>21.875</v>
      </c>
      <c r="O47">
        <v>5.6852713745967334</v>
      </c>
    </row>
    <row r="48" spans="9:17" x14ac:dyDescent="0.25">
      <c r="I48">
        <v>5</v>
      </c>
      <c r="J48">
        <v>5.8353036742093867</v>
      </c>
      <c r="K48">
        <v>0.38653394670629915</v>
      </c>
      <c r="L48">
        <v>1.881310478922497</v>
      </c>
      <c r="N48">
        <v>28.125</v>
      </c>
      <c r="O48">
        <v>6.2070341616314213</v>
      </c>
    </row>
    <row r="49" spans="9:15" x14ac:dyDescent="0.25">
      <c r="I49">
        <v>6</v>
      </c>
      <c r="J49">
        <v>5.9824423900695631</v>
      </c>
      <c r="K49">
        <v>0.22459177156185817</v>
      </c>
      <c r="L49">
        <v>1.0931170649292048</v>
      </c>
      <c r="N49">
        <v>34.375</v>
      </c>
      <c r="O49">
        <v>6.2194239731957719</v>
      </c>
    </row>
    <row r="50" spans="9:15" x14ac:dyDescent="0.25">
      <c r="I50">
        <v>7</v>
      </c>
      <c r="J50">
        <v>6.1295811059297396</v>
      </c>
      <c r="K50">
        <v>8.98428672660323E-2</v>
      </c>
      <c r="L50">
        <v>0.43727680087166609</v>
      </c>
      <c r="N50">
        <v>40.625</v>
      </c>
      <c r="O50">
        <v>6.2218376209156858</v>
      </c>
    </row>
    <row r="51" spans="9:15" x14ac:dyDescent="0.25">
      <c r="I51">
        <v>8</v>
      </c>
      <c r="J51">
        <v>6.2767198217899161</v>
      </c>
      <c r="K51">
        <v>0.1957429739048262</v>
      </c>
      <c r="L51">
        <v>0.95270625289326283</v>
      </c>
      <c r="N51">
        <v>46.875</v>
      </c>
      <c r="O51">
        <v>6.4363837457748474</v>
      </c>
    </row>
    <row r="52" spans="9:15" x14ac:dyDescent="0.25">
      <c r="I52">
        <v>9</v>
      </c>
      <c r="J52">
        <v>6.4238585376500925</v>
      </c>
      <c r="K52">
        <v>1.2525208124754883E-2</v>
      </c>
      <c r="L52">
        <v>6.0961800371161431E-2</v>
      </c>
      <c r="N52">
        <v>53.125</v>
      </c>
      <c r="O52">
        <v>6.4724627956947423</v>
      </c>
    </row>
    <row r="53" spans="9:15" x14ac:dyDescent="0.25">
      <c r="I53">
        <v>10</v>
      </c>
      <c r="J53">
        <v>6.570997253510269</v>
      </c>
      <c r="K53">
        <v>0.1135010744004914</v>
      </c>
      <c r="L53">
        <v>0.55242434062551804</v>
      </c>
      <c r="N53">
        <v>59.375</v>
      </c>
      <c r="O53">
        <v>6.6844983279107604</v>
      </c>
    </row>
    <row r="54" spans="9:15" x14ac:dyDescent="0.25">
      <c r="I54">
        <v>11</v>
      </c>
      <c r="J54">
        <v>6.7181359693704454</v>
      </c>
      <c r="K54">
        <v>0.14152282459547916</v>
      </c>
      <c r="L54">
        <v>0.68880980619404553</v>
      </c>
      <c r="N54">
        <v>65.625</v>
      </c>
      <c r="O54">
        <v>6.7582029330635898</v>
      </c>
    </row>
    <row r="55" spans="9:15" x14ac:dyDescent="0.25">
      <c r="I55">
        <v>12</v>
      </c>
      <c r="J55">
        <v>6.8652746852306219</v>
      </c>
      <c r="K55">
        <v>-4.2949035714542561E-2</v>
      </c>
      <c r="L55">
        <v>-0.20903848585071436</v>
      </c>
      <c r="N55">
        <v>71.875</v>
      </c>
      <c r="O55">
        <v>6.8223256495160793</v>
      </c>
    </row>
    <row r="56" spans="9:15" x14ac:dyDescent="0.25">
      <c r="I56">
        <v>13</v>
      </c>
      <c r="J56">
        <v>7.0124134010907984</v>
      </c>
      <c r="K56">
        <v>-0.25421046802720859</v>
      </c>
      <c r="L56">
        <v>-1.2372750735778677</v>
      </c>
      <c r="N56">
        <v>78.125</v>
      </c>
      <c r="O56">
        <v>6.8596587939659246</v>
      </c>
    </row>
    <row r="57" spans="9:15" x14ac:dyDescent="0.25">
      <c r="I57">
        <v>14</v>
      </c>
      <c r="J57">
        <v>7.1595521169509748</v>
      </c>
      <c r="K57">
        <v>-0.11695566433070859</v>
      </c>
      <c r="L57">
        <v>-0.56923827454122666</v>
      </c>
      <c r="N57">
        <v>84.375</v>
      </c>
      <c r="O57">
        <v>7.0425964526202662</v>
      </c>
    </row>
    <row r="58" spans="9:15" x14ac:dyDescent="0.25">
      <c r="I58">
        <v>15</v>
      </c>
      <c r="J58">
        <v>7.3066908328111513</v>
      </c>
      <c r="K58">
        <v>1.0278547419168227E-2</v>
      </c>
      <c r="L58">
        <v>5.002701349404623E-2</v>
      </c>
      <c r="N58">
        <v>90.625</v>
      </c>
      <c r="O58">
        <v>7.3169693802303195</v>
      </c>
    </row>
    <row r="59" spans="9:15" ht="15.75" thickBot="1" x14ac:dyDescent="0.3">
      <c r="I59" s="10">
        <v>16</v>
      </c>
      <c r="J59" s="10">
        <v>7.4538295486713277</v>
      </c>
      <c r="K59" s="10">
        <v>-0.10670961842324189</v>
      </c>
      <c r="L59" s="10">
        <v>-0.51936945008870172</v>
      </c>
      <c r="N59" s="10">
        <v>96.875</v>
      </c>
      <c r="O59" s="10">
        <v>7.3471199302480859</v>
      </c>
    </row>
  </sheetData>
  <sortState xmlns:xlrd2="http://schemas.microsoft.com/office/spreadsheetml/2017/richdata2" ref="O44:O59">
    <sortCondition ref="O44"/>
  </sortState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36B7-1F38-478E-8F8C-57D811844D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B716B0-EB39-4B90-B8BC-6825A94F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Importing Tranformation</vt:lpstr>
      <vt:lpstr>Horizontal Pattern 18.1</vt:lpstr>
      <vt:lpstr>Naive Forecast 18.1</vt:lpstr>
      <vt:lpstr>Average of past values</vt:lpstr>
      <vt:lpstr>Moving Averages</vt:lpstr>
      <vt:lpstr>Weighted moving averages</vt:lpstr>
      <vt:lpstr>Exponential Smoothing</vt:lpstr>
      <vt:lpstr>Exponential with excel</vt:lpstr>
      <vt:lpstr>18.2</vt:lpstr>
      <vt:lpstr>18.3 Trend</vt:lpstr>
      <vt:lpstr>Trend and seasonal import</vt:lpstr>
      <vt:lpstr>trend and seasonal plot</vt:lpstr>
      <vt:lpstr>18.12</vt:lpstr>
      <vt:lpstr>Linear Trend with forecast</vt:lpstr>
      <vt:lpstr>Holts linear exponential</vt:lpstr>
      <vt:lpstr>Nonlinear Trend not adressed</vt:lpstr>
      <vt:lpstr>Nonlinear Trend Adressed</vt:lpstr>
      <vt:lpstr>Another way to adress nonlinear</vt:lpstr>
      <vt:lpstr>18.17 Seasonality not adressed</vt:lpstr>
      <vt:lpstr>Seasonality Adressed</vt:lpstr>
      <vt:lpstr>18.19 Seasonality and Trend</vt:lpstr>
      <vt:lpstr>Seasonality and Trend Adressed</vt:lpstr>
      <vt:lpstr>Decomposition seasonal indexes</vt:lpstr>
      <vt:lpstr>Deseasonalized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Emmanuel Alvarez</dc:creator>
  <cp:lastModifiedBy>Cristian Alvarezp</cp:lastModifiedBy>
  <dcterms:created xsi:type="dcterms:W3CDTF">2023-09-26T20:41:56Z</dcterms:created>
  <dcterms:modified xsi:type="dcterms:W3CDTF">2023-10-06T21:22:01Z</dcterms:modified>
</cp:coreProperties>
</file>