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PUCP SSD\PUCP\Investigacion\Erasmus\"/>
    </mc:Choice>
  </mc:AlternateContent>
  <xr:revisionPtr revIDLastSave="0" documentId="13_ncr:1_{120245DB-8EEF-4553-864A-98B0BAE2B0ED}" xr6:coauthVersionLast="47" xr6:coauthVersionMax="47" xr10:uidLastSave="{00000000-0000-0000-0000-000000000000}"/>
  <bookViews>
    <workbookView xWindow="-108" yWindow="-108" windowWidth="23256" windowHeight="13896" activeTab="2" xr2:uid="{062219D7-D1B6-4961-AB6F-BDB459F50AA3}"/>
  </bookViews>
  <sheets>
    <sheet name="Hoja1" sheetId="1" r:id="rId1"/>
    <sheet name="Consumo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F38" i="3" s="1"/>
  <c r="F21" i="3"/>
  <c r="F20" i="3"/>
  <c r="F16" i="3"/>
  <c r="D15" i="3"/>
  <c r="F57" i="3" l="1"/>
  <c r="F28" i="3"/>
  <c r="F27" i="3"/>
  <c r="F26" i="3"/>
  <c r="F32" i="3"/>
  <c r="F40" i="3"/>
  <c r="F41" i="3" s="1"/>
  <c r="F18" i="3"/>
  <c r="F17" i="3"/>
  <c r="F24" i="3"/>
  <c r="F33" i="3"/>
  <c r="F23" i="3"/>
  <c r="F22" i="3"/>
  <c r="F19" i="3"/>
  <c r="E37" i="3"/>
  <c r="F37" i="3" s="1"/>
  <c r="F15" i="3"/>
  <c r="F6" i="3"/>
  <c r="F11" i="3" s="1"/>
  <c r="E22" i="1"/>
  <c r="F22" i="1" s="1"/>
  <c r="E17" i="1"/>
  <c r="E16" i="1"/>
  <c r="F16" i="1" s="1"/>
  <c r="F21" i="1"/>
  <c r="F26" i="1"/>
  <c r="F30" i="1"/>
  <c r="E6" i="2"/>
  <c r="G6" i="2" s="1"/>
  <c r="E18" i="1"/>
  <c r="F18" i="1" s="1"/>
  <c r="F34" i="3" l="1"/>
  <c r="F29" i="3"/>
  <c r="F17" i="1"/>
  <c r="F29" i="1"/>
  <c r="F28" i="1"/>
  <c r="F46" i="1"/>
  <c r="E9" i="2"/>
  <c r="G9" i="2" s="1"/>
  <c r="E11" i="2"/>
  <c r="G11" i="2" s="1"/>
  <c r="C8" i="2"/>
  <c r="E8" i="2" s="1"/>
  <c r="G8" i="2" s="1"/>
  <c r="C14" i="2"/>
  <c r="E14" i="2" s="1"/>
  <c r="G14" i="2" s="1"/>
  <c r="E12" i="2"/>
  <c r="G12" i="2" s="1"/>
  <c r="E13" i="2"/>
  <c r="G13" i="2" s="1"/>
  <c r="E5" i="2"/>
  <c r="G5" i="2" s="1"/>
  <c r="E7" i="2"/>
  <c r="G7" i="2" l="1"/>
  <c r="F25" i="1"/>
  <c r="F23" i="1"/>
  <c r="E27" i="1"/>
  <c r="F27" i="1" s="1"/>
  <c r="G15" i="2" l="1"/>
  <c r="G17" i="2" s="1"/>
  <c r="G19" i="2"/>
  <c r="F24" i="1"/>
  <c r="F19" i="1"/>
  <c r="F20" i="1"/>
  <c r="F6" i="1"/>
  <c r="F11" i="1" s="1"/>
  <c r="F15" i="1"/>
  <c r="F31" i="1" l="1"/>
</calcChain>
</file>

<file path=xl/sharedStrings.xml><?xml version="1.0" encoding="utf-8"?>
<sst xmlns="http://schemas.openxmlformats.org/spreadsheetml/2006/main" count="194" uniqueCount="100">
  <si>
    <t>Lista Componentes</t>
  </si>
  <si>
    <t>Cantidad</t>
  </si>
  <si>
    <t>Link</t>
  </si>
  <si>
    <t>Electronica</t>
  </si>
  <si>
    <t>Precio unitario</t>
  </si>
  <si>
    <t>Precio Total</t>
  </si>
  <si>
    <t>Fuente regulador 12/24VDC xxW</t>
  </si>
  <si>
    <t>https://stacktronics.com/producto/arduino-uno-r4-wifi/</t>
  </si>
  <si>
    <t>https://www.arduino.cc/en/hardware</t>
  </si>
  <si>
    <t>mangueras</t>
  </si>
  <si>
    <t>https://www.firgelliauto.com/es/blogs/tutorials/how-do-you-control-a-linear-actuator-with-an-arduino?srsltid=AfmBOoqu0MjVUAeF4z_7yyLLq_opG4C1AJXZ1d32_jKHKHt632pJ3CMy</t>
  </si>
  <si>
    <t>https://github.com/Anrijs/Aranet4-ESP32/tree/main</t>
  </si>
  <si>
    <t>https://www.soonkst.com/kst-linear-actuators</t>
  </si>
  <si>
    <t>Valvula de bola</t>
  </si>
  <si>
    <t>x</t>
  </si>
  <si>
    <t>Arduino Mega</t>
  </si>
  <si>
    <t>Notas:</t>
  </si>
  <si>
    <t>1 salida digital/analog para la electrovalvula</t>
  </si>
  <si>
    <t>* 1 entrada analog del regulador</t>
  </si>
  <si>
    <t>1 salida analog para el regulador electroneumatico</t>
  </si>
  <si>
    <t>1 PWM para el ventilador</t>
  </si>
  <si>
    <t>Anemometro</t>
  </si>
  <si>
    <t>https://www.dfrobot.com/product-1114.html</t>
  </si>
  <si>
    <t>https://creatividadahora.com/producto/arduino-mega-r3-original/</t>
  </si>
  <si>
    <t>https://www.airtacperu.com.pe/producto/valvula-selenoide-monoestable-3v/</t>
  </si>
  <si>
    <t>ESP32</t>
  </si>
  <si>
    <t>https://naylampmechatronics.com/cables/844-cable-usb-a-a-usb-c-120cm.html</t>
  </si>
  <si>
    <t>https://naylampmechatronics.com/espressif-esp/384-esp32-devkit-v1-nodemcu-32-30-pin-esp32-wifi-micro-usb.html</t>
  </si>
  <si>
    <t>Regulador 5VDC 5A</t>
  </si>
  <si>
    <t>Acuador Lineal L12-S</t>
  </si>
  <si>
    <t>Neumatica</t>
  </si>
  <si>
    <t>Electrovalvula 3/2 12VDC 2.5W</t>
  </si>
  <si>
    <t>1 o 2 DIO para dampers</t>
  </si>
  <si>
    <t>1 entrada analog para el anemometro</t>
  </si>
  <si>
    <t>https://mecatronica.saisac.pe/producto/fuente-mean-well-lrs-150-12-12v-12-5a/</t>
  </si>
  <si>
    <t>Llave diferencial</t>
  </si>
  <si>
    <t>Local</t>
  </si>
  <si>
    <t>Importado</t>
  </si>
  <si>
    <t>Tarjeta ESP32</t>
  </si>
  <si>
    <t>Modulo Relay 2ch (0.36W x coil)</t>
  </si>
  <si>
    <t>Consumo</t>
  </si>
  <si>
    <t>Relay</t>
  </si>
  <si>
    <t>VDC</t>
  </si>
  <si>
    <t>A</t>
  </si>
  <si>
    <t>W</t>
  </si>
  <si>
    <t>Total W</t>
  </si>
  <si>
    <t>12VDC</t>
  </si>
  <si>
    <t>Elctrovalvula</t>
  </si>
  <si>
    <t>Regulador electroneuma</t>
  </si>
  <si>
    <t>Ventilador</t>
  </si>
  <si>
    <t>https://techsolversperu.com/index.php?id_product=1217&amp;rewrite=xfan-80-ventilador-cpu-80-mmdeepcool&amp;controller=product</t>
  </si>
  <si>
    <t>Se requieren 12 DIO para los Actuadores Lineales</t>
  </si>
  <si>
    <t>https://www.sodimac.com.pe/sodimac-pe/articulo/113521818/Interruptor-Termomagnetico-2x16A/113521821?exp=so_com</t>
  </si>
  <si>
    <t>Llave termomagnetica 10A</t>
  </si>
  <si>
    <t>https://www.promart.pe/interruptor-diferencial-gacia-2x40a/p?gad_source=1&amp;gclid=EAIaIQobChMIls6ajrHQiAMVR0JIAB33rTGjEAQYBCABEgJlBfD_BwE</t>
  </si>
  <si>
    <t>cable usb</t>
  </si>
  <si>
    <t>Controlador LAC</t>
  </si>
  <si>
    <t>https://www.actuonix.com/lac</t>
  </si>
  <si>
    <t>Manifold 3/2 x2</t>
  </si>
  <si>
    <t>https://naylampmechatronics.com/drivers/31-modulo-relay-2-canales-5vdc.html</t>
  </si>
  <si>
    <t>Enchufe con toma a tierra</t>
  </si>
  <si>
    <t>https://electroenchufe.com/p/enchufe-15a-125v-l-t-pvc-amarillo/</t>
  </si>
  <si>
    <t>https://moderndevice.com/products/wind-sensor-rev-p</t>
  </si>
  <si>
    <t>Anemometro hot wire</t>
  </si>
  <si>
    <t>5VDC</t>
  </si>
  <si>
    <t>TOTAL --&gt;</t>
  </si>
  <si>
    <t>https://www.electromania.pe/producto/regulador-de-voltaje-dc-dc-step-down-ajustable-xl4015-5a/</t>
  </si>
  <si>
    <t>Regulador 5VDC 3A</t>
  </si>
  <si>
    <t>https://www.electromania.pe/producto/regulador-de-voltaje-dc-dc-step-down-lm2596-3a-con-display/</t>
  </si>
  <si>
    <t>Regulador electroneumatico smc</t>
  </si>
  <si>
    <t>Acuador Lineal L12-P</t>
  </si>
  <si>
    <t>https://www.actuonix.com/l12-100-100-12-s</t>
  </si>
  <si>
    <t>https://www.actuonix.com/l12-100-100-12-p</t>
  </si>
  <si>
    <t>Actuador Lineal L12-S</t>
  </si>
  <si>
    <t>https://www.digikey.com/es/products/detail/sanyo-denki-america-inc/9GA0912P4J031/6192323</t>
  </si>
  <si>
    <t>https://wolles-elektronikkiste.de/en/timer-and-pwm-part-2-16-bit-timer1</t>
  </si>
  <si>
    <t>Motor NEMA 17</t>
  </si>
  <si>
    <t>Driver motor a pasos</t>
  </si>
  <si>
    <t>Nema 17</t>
  </si>
  <si>
    <t>Piloto LED</t>
  </si>
  <si>
    <t>led ventilador</t>
  </si>
  <si>
    <t>led dampers</t>
  </si>
  <si>
    <t>led encencido</t>
  </si>
  <si>
    <t>Modulo Relay 4ch (0.36W x coil)</t>
  </si>
  <si>
    <t>https://naylampmechatronics.com/drivers/152-modulo-relay-4-canales-5vdc.html</t>
  </si>
  <si>
    <t>https://industrias.saisac.pe/producto/nema-17-0-4a-2-8kg-cm-inc-cable-y-tornillos/</t>
  </si>
  <si>
    <t>https://www.mouser.pe/ProductDetail/Sanyo-Denki/9RA1212P4G001?qs=Wj%2FVkw3K%252BMBq7m1LGeBb4A%3D%3D</t>
  </si>
  <si>
    <t>Ventilador 9RA1212P4G001</t>
  </si>
  <si>
    <t>https://www.mouser.pe/ProductDetail/DFRobot/SEN0170?qs=kE1vTINknaWJ8fHVAqn4bw%3D%3D</t>
  </si>
  <si>
    <t>https://www.digikey.com/es/products/detail/sanyo-denki-america-inc/9RA1212P4G001/16186940</t>
  </si>
  <si>
    <t>https://www.digikey.com/es/products/detail/dfrobot/SEN0483/14824964</t>
  </si>
  <si>
    <t>Electronica local</t>
  </si>
  <si>
    <t>Incluido envio</t>
  </si>
  <si>
    <t>Importaciones</t>
  </si>
  <si>
    <t>1-5 dias habiles</t>
  </si>
  <si>
    <t>7 dias habiles</t>
  </si>
  <si>
    <t>5 dias habiles</t>
  </si>
  <si>
    <t>Pilas AA Recargables</t>
  </si>
  <si>
    <t>Acuador Lineal L16-S</t>
  </si>
  <si>
    <t>https://www.actuonix.com/l16-140-63-12-s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</si>
</sst>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S/-280A]\ * #,##0.00_-;\-[$S/-280A]\ * #,##0.00_-;_-[$S/-280A]\ 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2" fontId="4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5" fillId="3" borderId="0" xfId="0" applyNumberFormat="1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EA92-5D06-49E9-A827-BEB065227461}">
  <dimension ref="B3:G46"/>
  <sheetViews>
    <sheetView zoomScaleNormal="100" workbookViewId="0">
      <selection activeCell="D19" sqref="D19"/>
    </sheetView>
  </sheetViews>
  <sheetFormatPr baseColWidth="10" defaultRowHeight="14.4" x14ac:dyDescent="0.3"/>
  <cols>
    <col min="3" max="3" width="29.77734375" customWidth="1"/>
    <col min="5" max="5" width="14.88671875" customWidth="1"/>
    <col min="6" max="6" width="14.21875" customWidth="1"/>
  </cols>
  <sheetData>
    <row r="3" spans="2:7" x14ac:dyDescent="0.3">
      <c r="C3" s="2" t="s">
        <v>0</v>
      </c>
    </row>
    <row r="5" spans="2:7" x14ac:dyDescent="0.3">
      <c r="C5" t="s">
        <v>30</v>
      </c>
      <c r="D5" t="s">
        <v>1</v>
      </c>
      <c r="E5" t="s">
        <v>4</v>
      </c>
      <c r="F5" t="s">
        <v>5</v>
      </c>
      <c r="G5" t="s">
        <v>2</v>
      </c>
    </row>
    <row r="6" spans="2:7" x14ac:dyDescent="0.3">
      <c r="B6" t="s">
        <v>36</v>
      </c>
      <c r="C6" t="s">
        <v>31</v>
      </c>
      <c r="D6">
        <v>2</v>
      </c>
      <c r="E6" s="1"/>
      <c r="F6" s="1">
        <f>E6*D6</f>
        <v>0</v>
      </c>
      <c r="G6" t="s">
        <v>24</v>
      </c>
    </row>
    <row r="7" spans="2:7" x14ac:dyDescent="0.3">
      <c r="B7" t="s">
        <v>36</v>
      </c>
      <c r="C7" t="s">
        <v>58</v>
      </c>
      <c r="D7">
        <v>1</v>
      </c>
    </row>
    <row r="8" spans="2:7" x14ac:dyDescent="0.3">
      <c r="B8" t="s">
        <v>36</v>
      </c>
      <c r="C8" t="s">
        <v>9</v>
      </c>
      <c r="D8" t="s">
        <v>14</v>
      </c>
    </row>
    <row r="9" spans="2:7" x14ac:dyDescent="0.3">
      <c r="B9" t="s">
        <v>37</v>
      </c>
      <c r="C9" t="s">
        <v>69</v>
      </c>
      <c r="D9">
        <v>1</v>
      </c>
    </row>
    <row r="10" spans="2:7" x14ac:dyDescent="0.3">
      <c r="B10" t="s">
        <v>36</v>
      </c>
      <c r="C10" t="s">
        <v>13</v>
      </c>
      <c r="D10">
        <v>1</v>
      </c>
    </row>
    <row r="11" spans="2:7" x14ac:dyDescent="0.3">
      <c r="F11" s="1">
        <f>SUM(F6:F10)</f>
        <v>0</v>
      </c>
    </row>
    <row r="14" spans="2:7" x14ac:dyDescent="0.3">
      <c r="C14" t="s">
        <v>3</v>
      </c>
      <c r="D14" t="s">
        <v>1</v>
      </c>
      <c r="E14" t="s">
        <v>4</v>
      </c>
      <c r="F14" t="s">
        <v>5</v>
      </c>
    </row>
    <row r="15" spans="2:7" s="7" customFormat="1" x14ac:dyDescent="0.3">
      <c r="B15" s="7" t="s">
        <v>36</v>
      </c>
      <c r="C15" s="7" t="s">
        <v>39</v>
      </c>
      <c r="D15" s="7">
        <v>14</v>
      </c>
      <c r="E15" s="8">
        <v>12</v>
      </c>
      <c r="F15" s="8">
        <f t="shared" ref="F15:F22" si="0">E15*D15</f>
        <v>168</v>
      </c>
      <c r="G15" s="7" t="s">
        <v>59</v>
      </c>
    </row>
    <row r="16" spans="2:7" s="7" customFormat="1" x14ac:dyDescent="0.3">
      <c r="B16" s="7" t="s">
        <v>37</v>
      </c>
      <c r="C16" s="7" t="s">
        <v>29</v>
      </c>
      <c r="D16" s="7">
        <v>12</v>
      </c>
      <c r="E16" s="8">
        <f>60*3.8</f>
        <v>228</v>
      </c>
      <c r="F16" s="8">
        <f t="shared" ref="F16" si="1">E16*D16</f>
        <v>2736</v>
      </c>
      <c r="G16" s="7" t="s">
        <v>71</v>
      </c>
    </row>
    <row r="17" spans="2:7" s="7" customFormat="1" x14ac:dyDescent="0.3">
      <c r="B17" s="7" t="s">
        <v>37</v>
      </c>
      <c r="C17" s="7" t="s">
        <v>70</v>
      </c>
      <c r="D17" s="7">
        <v>2</v>
      </c>
      <c r="E17" s="8">
        <f>80*3.8</f>
        <v>304</v>
      </c>
      <c r="F17" s="8">
        <f t="shared" si="0"/>
        <v>608</v>
      </c>
      <c r="G17" s="7" t="s">
        <v>72</v>
      </c>
    </row>
    <row r="18" spans="2:7" s="7" customFormat="1" x14ac:dyDescent="0.3">
      <c r="B18" s="7" t="s">
        <v>37</v>
      </c>
      <c r="C18" s="7" t="s">
        <v>56</v>
      </c>
      <c r="D18" s="7">
        <v>4</v>
      </c>
      <c r="E18" s="8">
        <f>30*3.8</f>
        <v>114</v>
      </c>
      <c r="F18" s="8">
        <f t="shared" si="0"/>
        <v>456</v>
      </c>
      <c r="G18" s="7" t="s">
        <v>57</v>
      </c>
    </row>
    <row r="19" spans="2:7" s="7" customFormat="1" x14ac:dyDescent="0.3">
      <c r="B19" s="7" t="s">
        <v>36</v>
      </c>
      <c r="C19" s="7" t="s">
        <v>15</v>
      </c>
      <c r="D19" s="7">
        <v>1</v>
      </c>
      <c r="E19" s="8">
        <v>178</v>
      </c>
      <c r="F19" s="8">
        <f t="shared" si="0"/>
        <v>178</v>
      </c>
      <c r="G19" s="7" t="s">
        <v>23</v>
      </c>
    </row>
    <row r="20" spans="2:7" x14ac:dyDescent="0.3">
      <c r="B20" t="s">
        <v>36</v>
      </c>
      <c r="C20" t="s">
        <v>67</v>
      </c>
      <c r="D20">
        <v>1</v>
      </c>
      <c r="E20" s="1">
        <v>15</v>
      </c>
      <c r="F20" s="1">
        <f t="shared" si="0"/>
        <v>15</v>
      </c>
      <c r="G20" t="s">
        <v>68</v>
      </c>
    </row>
    <row r="21" spans="2:7" x14ac:dyDescent="0.3">
      <c r="B21" t="s">
        <v>36</v>
      </c>
      <c r="C21" t="s">
        <v>28</v>
      </c>
      <c r="D21">
        <v>1</v>
      </c>
      <c r="E21" s="1">
        <v>14.5</v>
      </c>
      <c r="F21" s="1">
        <f t="shared" si="0"/>
        <v>14.5</v>
      </c>
      <c r="G21" t="s">
        <v>66</v>
      </c>
    </row>
    <row r="22" spans="2:7" s="5" customFormat="1" x14ac:dyDescent="0.3">
      <c r="B22" s="5" t="s">
        <v>36</v>
      </c>
      <c r="C22" s="5" t="s">
        <v>49</v>
      </c>
      <c r="D22" s="5">
        <v>1</v>
      </c>
      <c r="E22" s="9">
        <f>27.43*3.8</f>
        <v>104.23399999999999</v>
      </c>
      <c r="F22" s="9">
        <f t="shared" si="0"/>
        <v>104.23399999999999</v>
      </c>
      <c r="G22" s="5" t="s">
        <v>74</v>
      </c>
    </row>
    <row r="23" spans="2:7" x14ac:dyDescent="0.3">
      <c r="B23" t="s">
        <v>36</v>
      </c>
      <c r="C23" t="s">
        <v>6</v>
      </c>
      <c r="D23">
        <v>1</v>
      </c>
      <c r="E23" s="1">
        <v>145</v>
      </c>
      <c r="F23" s="1">
        <f t="shared" ref="F23:F30" si="2">E23*D23</f>
        <v>145</v>
      </c>
      <c r="G23" t="s">
        <v>34</v>
      </c>
    </row>
    <row r="24" spans="2:7" x14ac:dyDescent="0.3">
      <c r="B24" t="s">
        <v>36</v>
      </c>
      <c r="C24" t="s">
        <v>38</v>
      </c>
      <c r="D24">
        <v>1</v>
      </c>
      <c r="E24" s="1">
        <v>45</v>
      </c>
      <c r="F24" s="1">
        <f t="shared" si="2"/>
        <v>45</v>
      </c>
      <c r="G24" t="s">
        <v>27</v>
      </c>
    </row>
    <row r="25" spans="2:7" x14ac:dyDescent="0.3">
      <c r="B25" t="s">
        <v>36</v>
      </c>
      <c r="C25" t="s">
        <v>55</v>
      </c>
      <c r="D25">
        <v>1</v>
      </c>
      <c r="E25" s="1">
        <v>20</v>
      </c>
      <c r="F25" s="1">
        <f t="shared" si="2"/>
        <v>20</v>
      </c>
      <c r="G25" t="s">
        <v>26</v>
      </c>
    </row>
    <row r="26" spans="2:7" x14ac:dyDescent="0.3">
      <c r="B26" t="s">
        <v>37</v>
      </c>
      <c r="C26" t="s">
        <v>63</v>
      </c>
      <c r="D26">
        <v>1</v>
      </c>
      <c r="E26" s="1">
        <v>236</v>
      </c>
      <c r="F26" s="1">
        <f t="shared" si="2"/>
        <v>236</v>
      </c>
      <c r="G26" t="s">
        <v>62</v>
      </c>
    </row>
    <row r="27" spans="2:7" x14ac:dyDescent="0.3">
      <c r="B27" t="s">
        <v>37</v>
      </c>
      <c r="C27" t="s">
        <v>21</v>
      </c>
      <c r="D27">
        <v>1</v>
      </c>
      <c r="E27" s="1">
        <f>48*3.8</f>
        <v>182.39999999999998</v>
      </c>
      <c r="F27" s="1">
        <f t="shared" si="2"/>
        <v>182.39999999999998</v>
      </c>
      <c r="G27" t="s">
        <v>22</v>
      </c>
    </row>
    <row r="28" spans="2:7" x14ac:dyDescent="0.3">
      <c r="B28" t="s">
        <v>36</v>
      </c>
      <c r="C28" t="s">
        <v>53</v>
      </c>
      <c r="D28">
        <v>1</v>
      </c>
      <c r="E28" s="1">
        <v>19.899999999999999</v>
      </c>
      <c r="F28" s="1">
        <f t="shared" si="2"/>
        <v>19.899999999999999</v>
      </c>
      <c r="G28" t="s">
        <v>52</v>
      </c>
    </row>
    <row r="29" spans="2:7" x14ac:dyDescent="0.3">
      <c r="B29" t="s">
        <v>36</v>
      </c>
      <c r="C29" t="s">
        <v>35</v>
      </c>
      <c r="D29">
        <v>1</v>
      </c>
      <c r="E29" s="1">
        <v>79</v>
      </c>
      <c r="F29" s="1">
        <f t="shared" si="2"/>
        <v>79</v>
      </c>
      <c r="G29" t="s">
        <v>54</v>
      </c>
    </row>
    <row r="30" spans="2:7" x14ac:dyDescent="0.3">
      <c r="B30" t="s">
        <v>36</v>
      </c>
      <c r="C30" t="s">
        <v>60</v>
      </c>
      <c r="D30">
        <v>1</v>
      </c>
      <c r="E30" s="1">
        <v>10.7</v>
      </c>
      <c r="F30" s="1">
        <f t="shared" si="2"/>
        <v>10.7</v>
      </c>
      <c r="G30" t="s">
        <v>61</v>
      </c>
    </row>
    <row r="31" spans="2:7" x14ac:dyDescent="0.3">
      <c r="F31" s="1">
        <f>SUM(F15:F30)</f>
        <v>5017.7339999999995</v>
      </c>
    </row>
    <row r="34" spans="2:7" x14ac:dyDescent="0.3">
      <c r="C34" t="s">
        <v>16</v>
      </c>
      <c r="G34" t="s">
        <v>11</v>
      </c>
    </row>
    <row r="35" spans="2:7" x14ac:dyDescent="0.3">
      <c r="C35" t="s">
        <v>51</v>
      </c>
    </row>
    <row r="36" spans="2:7" x14ac:dyDescent="0.3">
      <c r="C36" t="s">
        <v>19</v>
      </c>
      <c r="G36" t="s">
        <v>10</v>
      </c>
    </row>
    <row r="37" spans="2:7" x14ac:dyDescent="0.3">
      <c r="C37" t="s">
        <v>18</v>
      </c>
      <c r="G37" t="s">
        <v>12</v>
      </c>
    </row>
    <row r="38" spans="2:7" x14ac:dyDescent="0.3">
      <c r="C38" t="s">
        <v>17</v>
      </c>
      <c r="G38" t="s">
        <v>8</v>
      </c>
    </row>
    <row r="39" spans="2:7" x14ac:dyDescent="0.3">
      <c r="C39" t="s">
        <v>20</v>
      </c>
      <c r="G39" t="s">
        <v>7</v>
      </c>
    </row>
    <row r="40" spans="2:7" x14ac:dyDescent="0.3">
      <c r="C40" t="s">
        <v>32</v>
      </c>
    </row>
    <row r="41" spans="2:7" x14ac:dyDescent="0.3">
      <c r="C41" t="s">
        <v>33</v>
      </c>
    </row>
    <row r="42" spans="2:7" x14ac:dyDescent="0.3">
      <c r="G42" t="s">
        <v>75</v>
      </c>
    </row>
    <row r="46" spans="2:7" x14ac:dyDescent="0.3">
      <c r="B46" t="s">
        <v>36</v>
      </c>
      <c r="C46" t="s">
        <v>49</v>
      </c>
      <c r="D46">
        <v>1</v>
      </c>
      <c r="E46" s="1">
        <v>15</v>
      </c>
      <c r="F46" s="1">
        <f>E46*D46</f>
        <v>15</v>
      </c>
      <c r="G4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8843-8D58-44DF-807B-56A8D5AAB098}">
  <dimension ref="B3:H19"/>
  <sheetViews>
    <sheetView workbookViewId="0">
      <selection activeCell="C6" sqref="C6"/>
    </sheetView>
  </sheetViews>
  <sheetFormatPr baseColWidth="10" defaultRowHeight="14.4" x14ac:dyDescent="0.3"/>
  <cols>
    <col min="2" max="2" width="23" customWidth="1"/>
  </cols>
  <sheetData>
    <row r="3" spans="2:7" x14ac:dyDescent="0.3">
      <c r="B3" t="s">
        <v>40</v>
      </c>
    </row>
    <row r="4" spans="2:7" x14ac:dyDescent="0.3">
      <c r="C4" t="s">
        <v>43</v>
      </c>
      <c r="D4" t="s">
        <v>42</v>
      </c>
      <c r="E4" t="s">
        <v>44</v>
      </c>
      <c r="F4" t="s">
        <v>1</v>
      </c>
      <c r="G4" t="s">
        <v>45</v>
      </c>
    </row>
    <row r="5" spans="2:7" x14ac:dyDescent="0.3">
      <c r="B5" t="s">
        <v>73</v>
      </c>
      <c r="C5">
        <v>0.25</v>
      </c>
      <c r="D5">
        <v>12</v>
      </c>
      <c r="E5">
        <f>C5*D5</f>
        <v>3</v>
      </c>
      <c r="F5">
        <v>12</v>
      </c>
      <c r="G5" s="4">
        <f>E5*F5</f>
        <v>36</v>
      </c>
    </row>
    <row r="6" spans="2:7" x14ac:dyDescent="0.3">
      <c r="B6" t="s">
        <v>78</v>
      </c>
      <c r="C6">
        <v>0.4</v>
      </c>
      <c r="D6">
        <v>12</v>
      </c>
      <c r="E6">
        <f>C6*D6</f>
        <v>4.8000000000000007</v>
      </c>
      <c r="F6">
        <v>2</v>
      </c>
      <c r="G6" s="4">
        <f>E6*F6</f>
        <v>9.6000000000000014</v>
      </c>
    </row>
    <row r="7" spans="2:7" x14ac:dyDescent="0.3">
      <c r="B7" t="s">
        <v>41</v>
      </c>
      <c r="C7">
        <v>7.1999999999999995E-2</v>
      </c>
      <c r="D7">
        <v>5</v>
      </c>
      <c r="E7">
        <f>C7*D7</f>
        <v>0.36</v>
      </c>
      <c r="F7">
        <v>28</v>
      </c>
      <c r="G7" s="4">
        <f t="shared" ref="G7:G14" si="0">E7*F7</f>
        <v>10.08</v>
      </c>
    </row>
    <row r="8" spans="2:7" x14ac:dyDescent="0.3">
      <c r="B8" t="s">
        <v>47</v>
      </c>
      <c r="C8" s="3">
        <f>0.25/12</f>
        <v>2.0833333333333332E-2</v>
      </c>
      <c r="D8">
        <v>12</v>
      </c>
      <c r="E8">
        <f t="shared" ref="E8:E14" si="1">C8*D8</f>
        <v>0.25</v>
      </c>
      <c r="F8">
        <v>3</v>
      </c>
      <c r="G8" s="4">
        <f t="shared" si="0"/>
        <v>0.75</v>
      </c>
    </row>
    <row r="9" spans="2:7" x14ac:dyDescent="0.3">
      <c r="B9" t="s">
        <v>49</v>
      </c>
      <c r="C9" s="4">
        <v>0.55000000000000004</v>
      </c>
      <c r="D9">
        <v>12</v>
      </c>
      <c r="E9">
        <f t="shared" ref="E9" si="2">C9*D9</f>
        <v>6.6000000000000005</v>
      </c>
      <c r="F9">
        <v>1</v>
      </c>
      <c r="G9" s="4">
        <f t="shared" ref="G9" si="3">E9*F9</f>
        <v>6.6000000000000005</v>
      </c>
    </row>
    <row r="10" spans="2:7" x14ac:dyDescent="0.3">
      <c r="C10" s="3"/>
      <c r="G10" s="4"/>
    </row>
    <row r="11" spans="2:7" x14ac:dyDescent="0.3">
      <c r="B11" t="s">
        <v>48</v>
      </c>
      <c r="C11">
        <v>0.18</v>
      </c>
      <c r="D11">
        <v>12</v>
      </c>
      <c r="E11">
        <f t="shared" si="1"/>
        <v>2.16</v>
      </c>
      <c r="F11">
        <v>1</v>
      </c>
      <c r="G11" s="4">
        <f>E11*F11</f>
        <v>2.16</v>
      </c>
    </row>
    <row r="12" spans="2:7" x14ac:dyDescent="0.3">
      <c r="B12" t="s">
        <v>15</v>
      </c>
      <c r="C12">
        <v>0.25</v>
      </c>
      <c r="D12">
        <v>12</v>
      </c>
      <c r="E12">
        <f t="shared" si="1"/>
        <v>3</v>
      </c>
      <c r="F12">
        <v>1</v>
      </c>
      <c r="G12" s="4">
        <f>E12*F12</f>
        <v>3</v>
      </c>
    </row>
    <row r="13" spans="2:7" x14ac:dyDescent="0.3">
      <c r="B13" t="s">
        <v>25</v>
      </c>
      <c r="C13">
        <v>0.5</v>
      </c>
      <c r="D13">
        <v>5</v>
      </c>
      <c r="E13">
        <f t="shared" si="1"/>
        <v>2.5</v>
      </c>
      <c r="F13">
        <v>1</v>
      </c>
      <c r="G13" s="4">
        <f t="shared" si="0"/>
        <v>2.5</v>
      </c>
    </row>
    <row r="14" spans="2:7" x14ac:dyDescent="0.3">
      <c r="B14" t="s">
        <v>21</v>
      </c>
      <c r="C14">
        <f>0.3/5</f>
        <v>0.06</v>
      </c>
      <c r="D14">
        <v>5</v>
      </c>
      <c r="E14">
        <f t="shared" si="1"/>
        <v>0.3</v>
      </c>
      <c r="F14">
        <v>1</v>
      </c>
      <c r="G14" s="4">
        <f t="shared" si="0"/>
        <v>0.3</v>
      </c>
    </row>
    <row r="15" spans="2:7" x14ac:dyDescent="0.3">
      <c r="F15" t="s">
        <v>65</v>
      </c>
      <c r="G15" s="6">
        <f>SUM(G5:G14)</f>
        <v>70.989999999999995</v>
      </c>
    </row>
    <row r="16" spans="2:7" x14ac:dyDescent="0.3">
      <c r="G16" s="4"/>
    </row>
    <row r="17" spans="6:8" x14ac:dyDescent="0.3">
      <c r="F17" t="s">
        <v>46</v>
      </c>
      <c r="G17" s="4">
        <f>G15/12</f>
        <v>5.9158333333333326</v>
      </c>
      <c r="H17" t="s">
        <v>43</v>
      </c>
    </row>
    <row r="19" spans="6:8" x14ac:dyDescent="0.3">
      <c r="F19" t="s">
        <v>64</v>
      </c>
      <c r="G19" s="4">
        <f>(G7+G13+G14)/5</f>
        <v>2.5760000000000001</v>
      </c>
      <c r="H19" t="s">
        <v>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B80A-F269-49A3-BDB8-B3A8C00E52FA}">
  <dimension ref="B3:G66"/>
  <sheetViews>
    <sheetView tabSelected="1" topLeftCell="A21" workbookViewId="0">
      <selection activeCell="D38" sqref="D38"/>
    </sheetView>
  </sheetViews>
  <sheetFormatPr baseColWidth="10" defaultRowHeight="14.4" x14ac:dyDescent="0.3"/>
  <cols>
    <col min="3" max="3" width="29.77734375" customWidth="1"/>
    <col min="5" max="5" width="14.88671875" customWidth="1"/>
    <col min="6" max="6" width="14.21875" customWidth="1"/>
  </cols>
  <sheetData>
    <row r="3" spans="2:7" x14ac:dyDescent="0.3">
      <c r="C3" s="2" t="s">
        <v>0</v>
      </c>
    </row>
    <row r="5" spans="2:7" x14ac:dyDescent="0.3">
      <c r="C5" t="s">
        <v>30</v>
      </c>
      <c r="D5" t="s">
        <v>1</v>
      </c>
      <c r="E5" t="s">
        <v>4</v>
      </c>
      <c r="F5" t="s">
        <v>5</v>
      </c>
      <c r="G5" t="s">
        <v>2</v>
      </c>
    </row>
    <row r="6" spans="2:7" x14ac:dyDescent="0.3">
      <c r="B6" t="s">
        <v>36</v>
      </c>
      <c r="C6" t="s">
        <v>31</v>
      </c>
      <c r="D6">
        <v>3</v>
      </c>
      <c r="E6" s="1"/>
      <c r="F6" s="1">
        <f>E6*D6</f>
        <v>0</v>
      </c>
      <c r="G6" t="s">
        <v>24</v>
      </c>
    </row>
    <row r="7" spans="2:7" x14ac:dyDescent="0.3">
      <c r="B7" t="s">
        <v>36</v>
      </c>
      <c r="C7" t="s">
        <v>58</v>
      </c>
      <c r="D7">
        <v>1</v>
      </c>
    </row>
    <row r="8" spans="2:7" x14ac:dyDescent="0.3">
      <c r="B8" t="s">
        <v>36</v>
      </c>
      <c r="C8" t="s">
        <v>9</v>
      </c>
      <c r="D8" t="s">
        <v>14</v>
      </c>
    </row>
    <row r="9" spans="2:7" x14ac:dyDescent="0.3">
      <c r="B9" t="s">
        <v>37</v>
      </c>
      <c r="C9" t="s">
        <v>69</v>
      </c>
      <c r="D9">
        <v>1</v>
      </c>
    </row>
    <row r="10" spans="2:7" x14ac:dyDescent="0.3">
      <c r="B10" t="s">
        <v>36</v>
      </c>
      <c r="C10" t="s">
        <v>13</v>
      </c>
      <c r="D10">
        <v>1</v>
      </c>
    </row>
    <row r="11" spans="2:7" x14ac:dyDescent="0.3">
      <c r="F11" s="1">
        <f>SUM(F6:F10)</f>
        <v>0</v>
      </c>
    </row>
    <row r="14" spans="2:7" x14ac:dyDescent="0.3">
      <c r="C14" s="2" t="s">
        <v>91</v>
      </c>
      <c r="D14" t="s">
        <v>1</v>
      </c>
      <c r="E14" t="s">
        <v>4</v>
      </c>
      <c r="F14" t="s">
        <v>5</v>
      </c>
    </row>
    <row r="15" spans="2:7" x14ac:dyDescent="0.3">
      <c r="C15" t="s">
        <v>39</v>
      </c>
      <c r="D15">
        <f>4+2</f>
        <v>6</v>
      </c>
      <c r="E15" s="1">
        <v>12</v>
      </c>
      <c r="F15" s="1">
        <f t="shared" ref="F15:F28" si="0">E15*D15</f>
        <v>72</v>
      </c>
      <c r="G15" t="s">
        <v>59</v>
      </c>
    </row>
    <row r="16" spans="2:7" x14ac:dyDescent="0.3">
      <c r="C16" t="s">
        <v>83</v>
      </c>
      <c r="D16">
        <v>4</v>
      </c>
      <c r="E16" s="1">
        <v>24</v>
      </c>
      <c r="F16" s="1">
        <f t="shared" si="0"/>
        <v>96</v>
      </c>
      <c r="G16" t="s">
        <v>84</v>
      </c>
    </row>
    <row r="17" spans="3:7" x14ac:dyDescent="0.3">
      <c r="C17" t="s">
        <v>38</v>
      </c>
      <c r="D17">
        <v>1</v>
      </c>
      <c r="E17" s="1">
        <v>45</v>
      </c>
      <c r="F17" s="1">
        <f>E17*D17</f>
        <v>45</v>
      </c>
      <c r="G17" t="s">
        <v>27</v>
      </c>
    </row>
    <row r="18" spans="3:7" x14ac:dyDescent="0.3">
      <c r="C18" t="s">
        <v>55</v>
      </c>
      <c r="D18">
        <v>1</v>
      </c>
      <c r="E18" s="1">
        <v>20</v>
      </c>
      <c r="F18" s="1">
        <f>E18*D18</f>
        <v>20</v>
      </c>
      <c r="G18" t="s">
        <v>26</v>
      </c>
    </row>
    <row r="19" spans="3:7" x14ac:dyDescent="0.3">
      <c r="C19" t="s">
        <v>15</v>
      </c>
      <c r="D19">
        <v>1</v>
      </c>
      <c r="E19" s="1">
        <v>178</v>
      </c>
      <c r="F19" s="1">
        <f t="shared" si="0"/>
        <v>178</v>
      </c>
      <c r="G19" t="s">
        <v>23</v>
      </c>
    </row>
    <row r="20" spans="3:7" x14ac:dyDescent="0.3">
      <c r="C20" t="s">
        <v>76</v>
      </c>
      <c r="D20">
        <v>2</v>
      </c>
      <c r="E20" s="1">
        <v>46</v>
      </c>
      <c r="F20" s="1">
        <f t="shared" si="0"/>
        <v>92</v>
      </c>
      <c r="G20" t="s">
        <v>85</v>
      </c>
    </row>
    <row r="21" spans="3:7" x14ac:dyDescent="0.3">
      <c r="C21" t="s">
        <v>77</v>
      </c>
      <c r="D21">
        <v>2</v>
      </c>
      <c r="E21" s="1">
        <v>13</v>
      </c>
      <c r="F21" s="1">
        <f t="shared" si="0"/>
        <v>26</v>
      </c>
    </row>
    <row r="22" spans="3:7" x14ac:dyDescent="0.3">
      <c r="C22" t="s">
        <v>67</v>
      </c>
      <c r="D22">
        <v>1</v>
      </c>
      <c r="E22" s="1">
        <v>15</v>
      </c>
      <c r="F22" s="1">
        <f t="shared" si="0"/>
        <v>15</v>
      </c>
      <c r="G22" t="s">
        <v>68</v>
      </c>
    </row>
    <row r="23" spans="3:7" x14ac:dyDescent="0.3">
      <c r="C23" t="s">
        <v>28</v>
      </c>
      <c r="D23">
        <v>1</v>
      </c>
      <c r="E23" s="1">
        <v>14.5</v>
      </c>
      <c r="F23" s="1">
        <f t="shared" si="0"/>
        <v>14.5</v>
      </c>
      <c r="G23" t="s">
        <v>66</v>
      </c>
    </row>
    <row r="24" spans="3:7" x14ac:dyDescent="0.3">
      <c r="C24" t="s">
        <v>6</v>
      </c>
      <c r="D24">
        <v>1</v>
      </c>
      <c r="E24" s="1">
        <v>145</v>
      </c>
      <c r="F24" s="1">
        <f t="shared" si="0"/>
        <v>145</v>
      </c>
      <c r="G24" t="s">
        <v>34</v>
      </c>
    </row>
    <row r="25" spans="3:7" x14ac:dyDescent="0.3">
      <c r="C25" t="s">
        <v>97</v>
      </c>
      <c r="D25">
        <v>2</v>
      </c>
    </row>
    <row r="26" spans="3:7" x14ac:dyDescent="0.3">
      <c r="C26" t="s">
        <v>53</v>
      </c>
      <c r="D26">
        <v>1</v>
      </c>
      <c r="E26" s="1">
        <v>19.899999999999999</v>
      </c>
      <c r="F26" s="1">
        <f t="shared" si="0"/>
        <v>19.899999999999999</v>
      </c>
    </row>
    <row r="27" spans="3:7" x14ac:dyDescent="0.3">
      <c r="C27" t="s">
        <v>79</v>
      </c>
      <c r="D27">
        <v>1</v>
      </c>
      <c r="E27" s="1"/>
      <c r="F27" s="1">
        <f t="shared" si="0"/>
        <v>0</v>
      </c>
    </row>
    <row r="28" spans="3:7" x14ac:dyDescent="0.3">
      <c r="C28" t="s">
        <v>60</v>
      </c>
      <c r="D28">
        <v>1</v>
      </c>
      <c r="E28" s="1">
        <v>10.7</v>
      </c>
      <c r="F28" s="1">
        <f t="shared" si="0"/>
        <v>10.7</v>
      </c>
      <c r="G28" t="s">
        <v>61</v>
      </c>
    </row>
    <row r="29" spans="3:7" x14ac:dyDescent="0.3">
      <c r="F29" s="1">
        <f>SUM(F15:F28)</f>
        <v>734.1</v>
      </c>
    </row>
    <row r="31" spans="3:7" x14ac:dyDescent="0.3">
      <c r="C31" s="2" t="s">
        <v>93</v>
      </c>
    </row>
    <row r="32" spans="3:7" x14ac:dyDescent="0.3">
      <c r="C32" t="s">
        <v>21</v>
      </c>
      <c r="D32">
        <v>1</v>
      </c>
      <c r="E32" s="1">
        <v>225.89</v>
      </c>
      <c r="F32" s="1">
        <f>E32*D32</f>
        <v>225.89</v>
      </c>
      <c r="G32" t="s">
        <v>88</v>
      </c>
    </row>
    <row r="33" spans="2:7" x14ac:dyDescent="0.3">
      <c r="B33" s="10"/>
      <c r="C33" s="10" t="s">
        <v>87</v>
      </c>
      <c r="D33" s="10">
        <v>2</v>
      </c>
      <c r="E33" s="11">
        <v>136.21</v>
      </c>
      <c r="F33" s="11">
        <f>E33*D33</f>
        <v>272.42</v>
      </c>
      <c r="G33" s="10" t="s">
        <v>86</v>
      </c>
    </row>
    <row r="34" spans="2:7" x14ac:dyDescent="0.3">
      <c r="B34" s="10"/>
      <c r="C34" s="10"/>
      <c r="D34" s="10"/>
      <c r="E34" s="11" t="s">
        <v>92</v>
      </c>
      <c r="F34" s="12">
        <f>F32+F33+130</f>
        <v>628.30999999999995</v>
      </c>
      <c r="G34" s="10" t="s">
        <v>96</v>
      </c>
    </row>
    <row r="36" spans="2:7" x14ac:dyDescent="0.3">
      <c r="C36" t="s">
        <v>98</v>
      </c>
      <c r="D36">
        <v>1</v>
      </c>
      <c r="E36" s="1">
        <f>70*3.8</f>
        <v>266</v>
      </c>
      <c r="F36" s="1">
        <f>E36*D36</f>
        <v>266</v>
      </c>
      <c r="G36" t="s">
        <v>99</v>
      </c>
    </row>
    <row r="37" spans="2:7" x14ac:dyDescent="0.3">
      <c r="C37" t="s">
        <v>29</v>
      </c>
      <c r="D37">
        <v>12</v>
      </c>
      <c r="E37" s="1">
        <f>60*3.8</f>
        <v>228</v>
      </c>
      <c r="F37" s="1">
        <f>E37*D37</f>
        <v>2736</v>
      </c>
      <c r="G37" t="s">
        <v>71</v>
      </c>
    </row>
    <row r="38" spans="2:7" x14ac:dyDescent="0.3">
      <c r="E38" s="11" t="s">
        <v>92</v>
      </c>
      <c r="F38" s="13">
        <f>F37+F36+(52.59*3.8)</f>
        <v>3201.8420000000001</v>
      </c>
      <c r="G38" t="s">
        <v>94</v>
      </c>
    </row>
    <row r="40" spans="2:7" x14ac:dyDescent="0.3">
      <c r="C40" t="s">
        <v>63</v>
      </c>
      <c r="D40">
        <v>1</v>
      </c>
      <c r="E40" s="1">
        <v>153</v>
      </c>
      <c r="F40" s="1">
        <f>E40*D40</f>
        <v>153</v>
      </c>
      <c r="G40" t="s">
        <v>62</v>
      </c>
    </row>
    <row r="41" spans="2:7" x14ac:dyDescent="0.3">
      <c r="E41" s="11" t="s">
        <v>92</v>
      </c>
      <c r="F41" s="13">
        <f>F40+194</f>
        <v>347</v>
      </c>
      <c r="G41" s="10" t="s">
        <v>95</v>
      </c>
    </row>
    <row r="42" spans="2:7" x14ac:dyDescent="0.3">
      <c r="E42" s="11"/>
      <c r="G42" s="10"/>
    </row>
    <row r="43" spans="2:7" x14ac:dyDescent="0.3">
      <c r="E43" s="11"/>
      <c r="G43" s="10"/>
    </row>
    <row r="45" spans="2:7" x14ac:dyDescent="0.3">
      <c r="C45" t="s">
        <v>16</v>
      </c>
      <c r="G45" t="s">
        <v>11</v>
      </c>
    </row>
    <row r="46" spans="2:7" x14ac:dyDescent="0.3">
      <c r="C46" t="s">
        <v>51</v>
      </c>
    </row>
    <row r="47" spans="2:7" x14ac:dyDescent="0.3">
      <c r="C47" t="s">
        <v>19</v>
      </c>
      <c r="G47" t="s">
        <v>10</v>
      </c>
    </row>
    <row r="48" spans="2:7" x14ac:dyDescent="0.3">
      <c r="C48" t="s">
        <v>18</v>
      </c>
      <c r="G48" t="s">
        <v>12</v>
      </c>
    </row>
    <row r="49" spans="2:7" x14ac:dyDescent="0.3">
      <c r="C49" t="s">
        <v>17</v>
      </c>
      <c r="G49" t="s">
        <v>8</v>
      </c>
    </row>
    <row r="50" spans="2:7" x14ac:dyDescent="0.3">
      <c r="C50" t="s">
        <v>20</v>
      </c>
      <c r="G50" t="s">
        <v>7</v>
      </c>
    </row>
    <row r="51" spans="2:7" x14ac:dyDescent="0.3">
      <c r="C51" t="s">
        <v>32</v>
      </c>
    </row>
    <row r="52" spans="2:7" x14ac:dyDescent="0.3">
      <c r="C52" t="s">
        <v>33</v>
      </c>
      <c r="G52" t="s">
        <v>22</v>
      </c>
    </row>
    <row r="53" spans="2:7" x14ac:dyDescent="0.3">
      <c r="G53" t="s">
        <v>75</v>
      </c>
    </row>
    <row r="54" spans="2:7" x14ac:dyDescent="0.3">
      <c r="G54" s="5" t="s">
        <v>74</v>
      </c>
    </row>
    <row r="57" spans="2:7" x14ac:dyDescent="0.3">
      <c r="B57" t="s">
        <v>36</v>
      </c>
      <c r="C57" t="s">
        <v>49</v>
      </c>
      <c r="D57">
        <v>1</v>
      </c>
      <c r="E57" s="1">
        <v>15</v>
      </c>
      <c r="F57" s="1">
        <f>E57*D57</f>
        <v>15</v>
      </c>
      <c r="G57" t="s">
        <v>50</v>
      </c>
    </row>
    <row r="61" spans="2:7" x14ac:dyDescent="0.3">
      <c r="C61" t="s">
        <v>80</v>
      </c>
    </row>
    <row r="62" spans="2:7" x14ac:dyDescent="0.3">
      <c r="C62" t="s">
        <v>81</v>
      </c>
    </row>
    <row r="63" spans="2:7" x14ac:dyDescent="0.3">
      <c r="C63" t="s">
        <v>82</v>
      </c>
    </row>
    <row r="65" spans="7:7" x14ac:dyDescent="0.3">
      <c r="G65" t="s">
        <v>90</v>
      </c>
    </row>
    <row r="66" spans="7:7" x14ac:dyDescent="0.3">
      <c r="G66" t="s">
        <v>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Consumo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Mendoza</dc:creator>
  <cp:lastModifiedBy>Jose Mendoza</cp:lastModifiedBy>
  <dcterms:created xsi:type="dcterms:W3CDTF">2024-09-05T14:33:30Z</dcterms:created>
  <dcterms:modified xsi:type="dcterms:W3CDTF">2024-10-21T19:30:54Z</dcterms:modified>
</cp:coreProperties>
</file>